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91DD47B-447A-4DAF-9C4B-F1206EFD6749}" xr6:coauthVersionLast="47" xr6:coauthVersionMax="47" xr10:uidLastSave="{00000000-0000-0000-0000-000000000000}"/>
  <bookViews>
    <workbookView xWindow="-120" yWindow="-120" windowWidth="20730" windowHeight="11760" tabRatio="760" firstSheet="1" activeTab="5" xr2:uid="{00000000-000D-0000-FFFF-FFFF00000000}"/>
  </bookViews>
  <sheets>
    <sheet name="Inventaris Kantor" sheetId="4" r:id="rId1"/>
    <sheet name="Inventaris Pabrik" sheetId="2" r:id="rId2"/>
    <sheet name="Inventaris Kendaraan" sheetId="3" r:id="rId3"/>
    <sheet name="Inventaris Mesin dan Peralatan" sheetId="6" r:id="rId4"/>
    <sheet name="Intangible Asset" sheetId="7" r:id="rId5"/>
    <sheet name="Tanah dan bangunan" sheetId="1" r:id="rId6"/>
    <sheet name="Sheet4" sheetId="5" r:id="rId7"/>
  </sheets>
  <externalReferences>
    <externalReference r:id="rId8"/>
    <externalReference r:id="rId9"/>
  </externalReferences>
  <definedNames>
    <definedName name="_xlnm._FilterDatabase" localSheetId="0" hidden="1">'Inventaris Kantor'!$A$1:$BJ$422</definedName>
    <definedName name="_xlnm._FilterDatabase" localSheetId="3" hidden="1">'Inventaris Mesin dan Peralatan'!$A$1:$BJ$258</definedName>
  </definedNames>
  <calcPr calcId="191029"/>
</workbook>
</file>

<file path=xl/calcChain.xml><?xml version="1.0" encoding="utf-8"?>
<calcChain xmlns="http://schemas.openxmlformats.org/spreadsheetml/2006/main">
  <c r="AC4" i="1" l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T1316" i="5"/>
  <c r="T1317" i="5"/>
  <c r="T1318" i="5"/>
  <c r="T1319" i="5"/>
  <c r="T1320" i="5"/>
  <c r="T1315" i="5"/>
  <c r="H122" i="6"/>
  <c r="C122" i="6"/>
  <c r="G201" i="6"/>
  <c r="G156" i="6"/>
  <c r="G154" i="6"/>
  <c r="G151" i="6"/>
  <c r="G150" i="6"/>
  <c r="F122" i="6"/>
  <c r="D122" i="6"/>
  <c r="G111" i="6"/>
  <c r="G29" i="6"/>
  <c r="G341" i="2"/>
  <c r="G331" i="2"/>
  <c r="G232" i="2"/>
  <c r="G221" i="2"/>
  <c r="G220" i="2"/>
  <c r="G216" i="2"/>
  <c r="G215" i="2"/>
  <c r="G214" i="2"/>
  <c r="G213" i="2"/>
  <c r="G212" i="2"/>
  <c r="G211" i="2"/>
  <c r="G210" i="2"/>
  <c r="G209" i="2"/>
  <c r="G208" i="2"/>
  <c r="G207" i="2"/>
  <c r="G176" i="2"/>
  <c r="G175" i="2"/>
  <c r="G174" i="2"/>
  <c r="G173" i="2"/>
  <c r="G161" i="2"/>
  <c r="G139" i="2"/>
  <c r="Y1336" i="5" l="1"/>
  <c r="Y1368" i="5"/>
  <c r="W96" i="5"/>
  <c r="Y96" i="5" s="1"/>
  <c r="W520" i="5"/>
  <c r="Y520" i="5" s="1"/>
  <c r="W1026" i="5"/>
  <c r="Y1026" i="5" s="1"/>
  <c r="W1308" i="5"/>
  <c r="Y1308" i="5" s="1"/>
  <c r="W1310" i="5"/>
  <c r="Y1310" i="5" s="1"/>
  <c r="W1311" i="5"/>
  <c r="Y1311" i="5" s="1"/>
  <c r="W1312" i="5"/>
  <c r="Y1312" i="5" s="1"/>
  <c r="W1313" i="5"/>
  <c r="Y1313" i="5" s="1"/>
  <c r="W1314" i="5"/>
  <c r="Y1314" i="5" s="1"/>
  <c r="W1323" i="5"/>
  <c r="Y1323" i="5" s="1"/>
  <c r="W1324" i="5"/>
  <c r="Y1324" i="5" s="1"/>
  <c r="W1325" i="5"/>
  <c r="Y1325" i="5" s="1"/>
  <c r="W1326" i="5"/>
  <c r="Y1326" i="5" s="1"/>
  <c r="W1327" i="5"/>
  <c r="Y1327" i="5" s="1"/>
  <c r="W1328" i="5"/>
  <c r="Y1328" i="5" s="1"/>
  <c r="W1329" i="5"/>
  <c r="Y1329" i="5" s="1"/>
  <c r="W1330" i="5"/>
  <c r="Y1330" i="5" s="1"/>
  <c r="W1331" i="5"/>
  <c r="Y1331" i="5" s="1"/>
  <c r="W1332" i="5"/>
  <c r="Y1332" i="5" s="1"/>
  <c r="W1333" i="5"/>
  <c r="Y1333" i="5" s="1"/>
  <c r="W1334" i="5"/>
  <c r="Y1334" i="5" s="1"/>
  <c r="W1335" i="5"/>
  <c r="Y1335" i="5" s="1"/>
  <c r="W1336" i="5"/>
  <c r="W1337" i="5"/>
  <c r="Y1337" i="5" s="1"/>
  <c r="W1338" i="5"/>
  <c r="Y1338" i="5" s="1"/>
  <c r="W1339" i="5"/>
  <c r="Y1339" i="5" s="1"/>
  <c r="W1340" i="5"/>
  <c r="Y1340" i="5" s="1"/>
  <c r="W1341" i="5"/>
  <c r="Y1341" i="5" s="1"/>
  <c r="W1342" i="5"/>
  <c r="Y1342" i="5" s="1"/>
  <c r="W1343" i="5"/>
  <c r="Y1343" i="5" s="1"/>
  <c r="W1344" i="5"/>
  <c r="Y1344" i="5" s="1"/>
  <c r="W1345" i="5"/>
  <c r="Y1345" i="5" s="1"/>
  <c r="W1346" i="5"/>
  <c r="Y1346" i="5" s="1"/>
  <c r="W1347" i="5"/>
  <c r="Y1347" i="5" s="1"/>
  <c r="W1348" i="5"/>
  <c r="Y1348" i="5" s="1"/>
  <c r="W1349" i="5"/>
  <c r="Y1349" i="5" s="1"/>
  <c r="W1350" i="5"/>
  <c r="Y1350" i="5" s="1"/>
  <c r="W1351" i="5"/>
  <c r="Y1351" i="5" s="1"/>
  <c r="W1352" i="5"/>
  <c r="Y1352" i="5" s="1"/>
  <c r="W1353" i="5"/>
  <c r="Y1353" i="5" s="1"/>
  <c r="W1354" i="5"/>
  <c r="Y1354" i="5" s="1"/>
  <c r="W1355" i="5"/>
  <c r="Y1355" i="5" s="1"/>
  <c r="W1356" i="5"/>
  <c r="Y1356" i="5" s="1"/>
  <c r="W1357" i="5"/>
  <c r="Y1357" i="5" s="1"/>
  <c r="W1358" i="5"/>
  <c r="Y1358" i="5" s="1"/>
  <c r="W1359" i="5"/>
  <c r="Y1359" i="5" s="1"/>
  <c r="W1360" i="5"/>
  <c r="Y1360" i="5" s="1"/>
  <c r="W1361" i="5"/>
  <c r="Y1361" i="5" s="1"/>
  <c r="W1362" i="5"/>
  <c r="Y1362" i="5" s="1"/>
  <c r="W1363" i="5"/>
  <c r="Y1363" i="5" s="1"/>
  <c r="W1364" i="5"/>
  <c r="Y1364" i="5" s="1"/>
  <c r="W1365" i="5"/>
  <c r="Y1365" i="5" s="1"/>
  <c r="W1366" i="5"/>
  <c r="Y1366" i="5" s="1"/>
  <c r="W1367" i="5"/>
  <c r="Y1367" i="5" s="1"/>
  <c r="W1368" i="5"/>
  <c r="W1369" i="5"/>
  <c r="Y1369" i="5" s="1"/>
  <c r="W1370" i="5"/>
  <c r="Y1370" i="5" s="1"/>
  <c r="W1371" i="5"/>
  <c r="Y1371" i="5" s="1"/>
  <c r="W1372" i="5"/>
  <c r="Y1372" i="5" s="1"/>
  <c r="W1373" i="5"/>
  <c r="Y1373" i="5" s="1"/>
  <c r="W1374" i="5"/>
  <c r="Y1374" i="5" s="1"/>
  <c r="W1375" i="5"/>
  <c r="Y1375" i="5" s="1"/>
  <c r="W1376" i="5"/>
  <c r="Y1376" i="5" s="1"/>
  <c r="W1377" i="5"/>
  <c r="Y1377" i="5" s="1"/>
  <c r="W1378" i="5"/>
  <c r="Y1378" i="5" s="1"/>
  <c r="W1379" i="5"/>
  <c r="Y1379" i="5" s="1"/>
  <c r="R1379" i="5"/>
  <c r="R1378" i="5"/>
  <c r="R1377" i="5"/>
  <c r="R1376" i="5"/>
  <c r="R1375" i="5"/>
  <c r="R1374" i="5"/>
  <c r="R1373" i="5"/>
  <c r="R1372" i="5"/>
  <c r="R1371" i="5"/>
  <c r="R1370" i="5"/>
  <c r="R1369" i="5"/>
  <c r="R1368" i="5"/>
  <c r="R1367" i="5"/>
  <c r="R1366" i="5"/>
  <c r="R1365" i="5"/>
  <c r="R1364" i="5"/>
  <c r="R1363" i="5"/>
  <c r="R1362" i="5"/>
  <c r="R1361" i="5"/>
  <c r="R1360" i="5"/>
  <c r="R1359" i="5"/>
  <c r="R1358" i="5"/>
  <c r="R1357" i="5"/>
  <c r="R1356" i="5"/>
  <c r="R1355" i="5"/>
  <c r="R1354" i="5"/>
  <c r="R1353" i="5"/>
  <c r="R1352" i="5"/>
  <c r="R1351" i="5"/>
  <c r="R1350" i="5"/>
  <c r="R1349" i="5"/>
  <c r="R1348" i="5"/>
  <c r="R1347" i="5"/>
  <c r="R1346" i="5"/>
  <c r="R1345" i="5"/>
  <c r="R1344" i="5"/>
  <c r="R1343" i="5"/>
  <c r="R1342" i="5"/>
  <c r="R1341" i="5"/>
  <c r="R1340" i="5"/>
  <c r="R1339" i="5"/>
  <c r="R1338" i="5"/>
  <c r="R1337" i="5"/>
  <c r="R1336" i="5"/>
  <c r="R1335" i="5"/>
  <c r="R1334" i="5"/>
  <c r="R1333" i="5"/>
  <c r="R1332" i="5"/>
  <c r="R1331" i="5"/>
  <c r="R1330" i="5"/>
  <c r="R1329" i="5"/>
  <c r="R1328" i="5"/>
  <c r="R1327" i="5"/>
  <c r="R1326" i="5"/>
  <c r="R1325" i="5"/>
  <c r="R1324" i="5"/>
  <c r="R1323" i="5"/>
  <c r="L1322" i="5"/>
  <c r="J1322" i="5"/>
  <c r="D1322" i="5"/>
  <c r="M1321" i="5"/>
  <c r="W1321" i="5" s="1"/>
  <c r="Y1321" i="5" s="1"/>
  <c r="K1321" i="5"/>
  <c r="D1321" i="5"/>
  <c r="M1320" i="5"/>
  <c r="W1320" i="5" s="1"/>
  <c r="K1320" i="5"/>
  <c r="D1320" i="5"/>
  <c r="M1319" i="5"/>
  <c r="W1319" i="5" s="1"/>
  <c r="K1319" i="5"/>
  <c r="D1319" i="5"/>
  <c r="M1318" i="5"/>
  <c r="W1318" i="5" s="1"/>
  <c r="K1318" i="5"/>
  <c r="D1318" i="5"/>
  <c r="M1317" i="5"/>
  <c r="W1317" i="5" s="1"/>
  <c r="K1317" i="5"/>
  <c r="D1317" i="5"/>
  <c r="M1316" i="5"/>
  <c r="K1316" i="5"/>
  <c r="D1316" i="5"/>
  <c r="M1315" i="5"/>
  <c r="W1315" i="5" s="1"/>
  <c r="K1315" i="5"/>
  <c r="N1315" i="5" s="1"/>
  <c r="D1315" i="5"/>
  <c r="R1314" i="5"/>
  <c r="D1314" i="5"/>
  <c r="R1313" i="5"/>
  <c r="D1313" i="5"/>
  <c r="R1312" i="5"/>
  <c r="D1312" i="5"/>
  <c r="R1311" i="5"/>
  <c r="D1311" i="5"/>
  <c r="R1310" i="5"/>
  <c r="D1310" i="5"/>
  <c r="D1309" i="5"/>
  <c r="R1308" i="5"/>
  <c r="K1308" i="5"/>
  <c r="D1308" i="5"/>
  <c r="L1307" i="5"/>
  <c r="J1307" i="5"/>
  <c r="D1307" i="5"/>
  <c r="M1306" i="5"/>
  <c r="K1306" i="5"/>
  <c r="D1306" i="5"/>
  <c r="M1305" i="5"/>
  <c r="N1305" i="5" s="1"/>
  <c r="K1305" i="5"/>
  <c r="D1305" i="5"/>
  <c r="M1304" i="5"/>
  <c r="K1304" i="5"/>
  <c r="D1304" i="5"/>
  <c r="T1303" i="5"/>
  <c r="M1303" i="5"/>
  <c r="W1303" i="5" s="1"/>
  <c r="K1303" i="5"/>
  <c r="N1303" i="5" s="1"/>
  <c r="O1303" i="5" s="1"/>
  <c r="D1303" i="5"/>
  <c r="T1302" i="5"/>
  <c r="M1302" i="5"/>
  <c r="W1302" i="5" s="1"/>
  <c r="K1302" i="5"/>
  <c r="N1302" i="5" s="1"/>
  <c r="O1302" i="5" s="1"/>
  <c r="D1302" i="5"/>
  <c r="T1301" i="5"/>
  <c r="M1301" i="5"/>
  <c r="W1301" i="5" s="1"/>
  <c r="K1301" i="5"/>
  <c r="D1301" i="5"/>
  <c r="T1300" i="5"/>
  <c r="M1300" i="5"/>
  <c r="W1300" i="5" s="1"/>
  <c r="K1300" i="5"/>
  <c r="N1300" i="5" s="1"/>
  <c r="D1300" i="5"/>
  <c r="T1299" i="5"/>
  <c r="M1299" i="5"/>
  <c r="W1299" i="5" s="1"/>
  <c r="K1299" i="5"/>
  <c r="N1299" i="5" s="1"/>
  <c r="O1299" i="5" s="1"/>
  <c r="D1299" i="5"/>
  <c r="T1298" i="5"/>
  <c r="M1298" i="5"/>
  <c r="W1298" i="5" s="1"/>
  <c r="K1298" i="5"/>
  <c r="D1298" i="5"/>
  <c r="T1297" i="5"/>
  <c r="M1297" i="5"/>
  <c r="W1297" i="5" s="1"/>
  <c r="K1297" i="5"/>
  <c r="N1297" i="5" s="1"/>
  <c r="O1297" i="5" s="1"/>
  <c r="D1297" i="5"/>
  <c r="T1296" i="5"/>
  <c r="M1296" i="5"/>
  <c r="W1296" i="5" s="1"/>
  <c r="K1296" i="5"/>
  <c r="N1296" i="5" s="1"/>
  <c r="D1296" i="5"/>
  <c r="T1295" i="5"/>
  <c r="M1295" i="5"/>
  <c r="W1295" i="5" s="1"/>
  <c r="K1295" i="5"/>
  <c r="N1295" i="5" s="1"/>
  <c r="O1295" i="5" s="1"/>
  <c r="D1295" i="5"/>
  <c r="T1294" i="5"/>
  <c r="M1294" i="5"/>
  <c r="W1294" i="5" s="1"/>
  <c r="K1294" i="5"/>
  <c r="N1294" i="5" s="1"/>
  <c r="O1294" i="5" s="1"/>
  <c r="D1294" i="5"/>
  <c r="T1293" i="5"/>
  <c r="M1293" i="5"/>
  <c r="W1293" i="5" s="1"/>
  <c r="K1293" i="5"/>
  <c r="D1293" i="5"/>
  <c r="T1292" i="5"/>
  <c r="M1292" i="5"/>
  <c r="W1292" i="5" s="1"/>
  <c r="K1292" i="5"/>
  <c r="N1292" i="5" s="1"/>
  <c r="O1292" i="5" s="1"/>
  <c r="D1292" i="5"/>
  <c r="T1291" i="5"/>
  <c r="M1291" i="5"/>
  <c r="W1291" i="5" s="1"/>
  <c r="K1291" i="5"/>
  <c r="N1291" i="5" s="1"/>
  <c r="O1291" i="5" s="1"/>
  <c r="D1291" i="5"/>
  <c r="T1290" i="5"/>
  <c r="M1290" i="5"/>
  <c r="W1290" i="5" s="1"/>
  <c r="K1290" i="5"/>
  <c r="D1290" i="5"/>
  <c r="T1289" i="5"/>
  <c r="M1289" i="5"/>
  <c r="W1289" i="5" s="1"/>
  <c r="K1289" i="5"/>
  <c r="N1289" i="5" s="1"/>
  <c r="O1289" i="5" s="1"/>
  <c r="D1289" i="5"/>
  <c r="T1288" i="5"/>
  <c r="M1288" i="5"/>
  <c r="W1288" i="5" s="1"/>
  <c r="K1288" i="5"/>
  <c r="N1288" i="5" s="1"/>
  <c r="D1288" i="5"/>
  <c r="T1287" i="5"/>
  <c r="M1287" i="5"/>
  <c r="W1287" i="5" s="1"/>
  <c r="K1287" i="5"/>
  <c r="D1287" i="5"/>
  <c r="U1286" i="5"/>
  <c r="T1286" i="5"/>
  <c r="W1286" i="5" s="1"/>
  <c r="Q1286" i="5"/>
  <c r="R1286" i="5" s="1"/>
  <c r="D1286" i="5"/>
  <c r="U1285" i="5"/>
  <c r="T1285" i="5"/>
  <c r="W1285" i="5" s="1"/>
  <c r="Q1285" i="5"/>
  <c r="R1285" i="5" s="1"/>
  <c r="D1285" i="5"/>
  <c r="U1284" i="5"/>
  <c r="T1284" i="5"/>
  <c r="L1284" i="5"/>
  <c r="D1284" i="5"/>
  <c r="T1283" i="5"/>
  <c r="M1283" i="5"/>
  <c r="D1283" i="5"/>
  <c r="T1282" i="5"/>
  <c r="M1282" i="5"/>
  <c r="D1282" i="5"/>
  <c r="T1281" i="5"/>
  <c r="M1281" i="5"/>
  <c r="N1281" i="5" s="1"/>
  <c r="O1281" i="5" s="1"/>
  <c r="P1281" i="5" s="1"/>
  <c r="D1281" i="5"/>
  <c r="T1280" i="5"/>
  <c r="M1280" i="5"/>
  <c r="D1280" i="5"/>
  <c r="T1279" i="5"/>
  <c r="M1279" i="5"/>
  <c r="D1279" i="5"/>
  <c r="T1278" i="5"/>
  <c r="M1278" i="5"/>
  <c r="D1278" i="5"/>
  <c r="T1277" i="5"/>
  <c r="M1277" i="5"/>
  <c r="D1277" i="5"/>
  <c r="T1276" i="5"/>
  <c r="M1276" i="5"/>
  <c r="D1276" i="5"/>
  <c r="T1275" i="5"/>
  <c r="M1275" i="5"/>
  <c r="W1275" i="5" s="1"/>
  <c r="K1275" i="5"/>
  <c r="D1275" i="5"/>
  <c r="T1274" i="5"/>
  <c r="M1274" i="5"/>
  <c r="W1274" i="5" s="1"/>
  <c r="K1274" i="5"/>
  <c r="D1274" i="5"/>
  <c r="T1273" i="5"/>
  <c r="M1273" i="5"/>
  <c r="W1273" i="5" s="1"/>
  <c r="K1273" i="5"/>
  <c r="D1273" i="5"/>
  <c r="T1272" i="5"/>
  <c r="M1272" i="5"/>
  <c r="W1272" i="5" s="1"/>
  <c r="K1272" i="5"/>
  <c r="D1272" i="5"/>
  <c r="T1271" i="5"/>
  <c r="M1271" i="5"/>
  <c r="W1271" i="5" s="1"/>
  <c r="K1271" i="5"/>
  <c r="D1271" i="5"/>
  <c r="T1270" i="5"/>
  <c r="M1270" i="5"/>
  <c r="W1270" i="5" s="1"/>
  <c r="K1270" i="5"/>
  <c r="D1270" i="5"/>
  <c r="T1269" i="5"/>
  <c r="M1269" i="5"/>
  <c r="W1269" i="5" s="1"/>
  <c r="K1269" i="5"/>
  <c r="D1269" i="5"/>
  <c r="T1268" i="5"/>
  <c r="M1268" i="5"/>
  <c r="W1268" i="5" s="1"/>
  <c r="K1268" i="5"/>
  <c r="D1268" i="5"/>
  <c r="T1267" i="5"/>
  <c r="M1267" i="5"/>
  <c r="K1267" i="5"/>
  <c r="D1267" i="5"/>
  <c r="T1266" i="5"/>
  <c r="M1266" i="5"/>
  <c r="K1266" i="5"/>
  <c r="D1266" i="5"/>
  <c r="T1265" i="5"/>
  <c r="M1265" i="5"/>
  <c r="N1265" i="5" s="1"/>
  <c r="K1265" i="5"/>
  <c r="D1265" i="5"/>
  <c r="T1264" i="5"/>
  <c r="M1264" i="5"/>
  <c r="W1264" i="5" s="1"/>
  <c r="K1264" i="5"/>
  <c r="D1264" i="5"/>
  <c r="T1263" i="5"/>
  <c r="M1263" i="5"/>
  <c r="W1263" i="5" s="1"/>
  <c r="K1263" i="5"/>
  <c r="D1263" i="5"/>
  <c r="T1262" i="5"/>
  <c r="M1262" i="5"/>
  <c r="K1262" i="5"/>
  <c r="N1262" i="5" s="1"/>
  <c r="O1262" i="5" s="1"/>
  <c r="P1262" i="5" s="1"/>
  <c r="D1262" i="5"/>
  <c r="T1261" i="5"/>
  <c r="M1261" i="5"/>
  <c r="K1261" i="5"/>
  <c r="D1261" i="5"/>
  <c r="T1260" i="5"/>
  <c r="M1260" i="5"/>
  <c r="K1260" i="5"/>
  <c r="D1260" i="5"/>
  <c r="T1259" i="5"/>
  <c r="M1259" i="5"/>
  <c r="K1259" i="5"/>
  <c r="D1259" i="5"/>
  <c r="T1258" i="5"/>
  <c r="M1258" i="5"/>
  <c r="K1258" i="5"/>
  <c r="D1258" i="5"/>
  <c r="T1257" i="5"/>
  <c r="M1257" i="5"/>
  <c r="W1257" i="5" s="1"/>
  <c r="K1257" i="5"/>
  <c r="D1257" i="5"/>
  <c r="T1256" i="5"/>
  <c r="M1256" i="5"/>
  <c r="K1256" i="5"/>
  <c r="D1256" i="5"/>
  <c r="T1255" i="5"/>
  <c r="M1255" i="5"/>
  <c r="K1255" i="5"/>
  <c r="N1255" i="5" s="1"/>
  <c r="O1255" i="5" s="1"/>
  <c r="D1255" i="5"/>
  <c r="T1254" i="5"/>
  <c r="M1254" i="5"/>
  <c r="K1254" i="5"/>
  <c r="D1254" i="5"/>
  <c r="T1253" i="5"/>
  <c r="M1253" i="5"/>
  <c r="K1253" i="5"/>
  <c r="D1253" i="5"/>
  <c r="T1252" i="5"/>
  <c r="M1252" i="5"/>
  <c r="K1252" i="5"/>
  <c r="D1252" i="5"/>
  <c r="T1251" i="5"/>
  <c r="M1251" i="5"/>
  <c r="K1251" i="5"/>
  <c r="D1251" i="5"/>
  <c r="T1250" i="5"/>
  <c r="M1250" i="5"/>
  <c r="K1250" i="5"/>
  <c r="D1250" i="5"/>
  <c r="T1249" i="5"/>
  <c r="M1249" i="5"/>
  <c r="W1249" i="5" s="1"/>
  <c r="K1249" i="5"/>
  <c r="D1249" i="5"/>
  <c r="T1248" i="5"/>
  <c r="M1248" i="5"/>
  <c r="K1248" i="5"/>
  <c r="D1248" i="5"/>
  <c r="T1247" i="5"/>
  <c r="M1247" i="5"/>
  <c r="K1247" i="5"/>
  <c r="D1247" i="5"/>
  <c r="T1246" i="5"/>
  <c r="M1246" i="5"/>
  <c r="K1246" i="5"/>
  <c r="D1246" i="5"/>
  <c r="T1245" i="5"/>
  <c r="M1245" i="5"/>
  <c r="W1245" i="5" s="1"/>
  <c r="K1245" i="5"/>
  <c r="D1245" i="5"/>
  <c r="T1244" i="5"/>
  <c r="M1244" i="5"/>
  <c r="W1244" i="5" s="1"/>
  <c r="K1244" i="5"/>
  <c r="D1244" i="5"/>
  <c r="T1243" i="5"/>
  <c r="M1243" i="5"/>
  <c r="W1243" i="5" s="1"/>
  <c r="K1243" i="5"/>
  <c r="D1243" i="5"/>
  <c r="T1242" i="5"/>
  <c r="M1242" i="5"/>
  <c r="W1242" i="5" s="1"/>
  <c r="K1242" i="5"/>
  <c r="D1242" i="5"/>
  <c r="T1241" i="5"/>
  <c r="M1241" i="5"/>
  <c r="W1241" i="5" s="1"/>
  <c r="K1241" i="5"/>
  <c r="D1241" i="5"/>
  <c r="T1240" i="5"/>
  <c r="M1240" i="5"/>
  <c r="W1240" i="5" s="1"/>
  <c r="K1240" i="5"/>
  <c r="D1240" i="5"/>
  <c r="T1239" i="5"/>
  <c r="M1239" i="5"/>
  <c r="W1239" i="5" s="1"/>
  <c r="K1239" i="5"/>
  <c r="D1239" i="5"/>
  <c r="T1238" i="5"/>
  <c r="M1238" i="5"/>
  <c r="W1238" i="5" s="1"/>
  <c r="K1238" i="5"/>
  <c r="D1238" i="5"/>
  <c r="T1237" i="5"/>
  <c r="M1237" i="5"/>
  <c r="W1237" i="5" s="1"/>
  <c r="K1237" i="5"/>
  <c r="D1237" i="5"/>
  <c r="T1236" i="5"/>
  <c r="M1236" i="5"/>
  <c r="W1236" i="5" s="1"/>
  <c r="K1236" i="5"/>
  <c r="D1236" i="5"/>
  <c r="T1235" i="5"/>
  <c r="M1235" i="5"/>
  <c r="W1235" i="5" s="1"/>
  <c r="K1235" i="5"/>
  <c r="D1235" i="5"/>
  <c r="T1234" i="5"/>
  <c r="M1234" i="5"/>
  <c r="W1234" i="5" s="1"/>
  <c r="K1234" i="5"/>
  <c r="D1234" i="5"/>
  <c r="T1233" i="5"/>
  <c r="M1233" i="5"/>
  <c r="W1233" i="5" s="1"/>
  <c r="K1233" i="5"/>
  <c r="D1233" i="5"/>
  <c r="T1232" i="5"/>
  <c r="M1232" i="5"/>
  <c r="K1232" i="5"/>
  <c r="D1232" i="5"/>
  <c r="T1231" i="5"/>
  <c r="M1231" i="5"/>
  <c r="W1231" i="5" s="1"/>
  <c r="K1231" i="5"/>
  <c r="D1231" i="5"/>
  <c r="T1230" i="5"/>
  <c r="M1230" i="5"/>
  <c r="W1230" i="5" s="1"/>
  <c r="K1230" i="5"/>
  <c r="D1230" i="5"/>
  <c r="T1229" i="5"/>
  <c r="M1229" i="5"/>
  <c r="K1229" i="5"/>
  <c r="D1229" i="5"/>
  <c r="T1228" i="5"/>
  <c r="M1228" i="5"/>
  <c r="W1228" i="5" s="1"/>
  <c r="K1228" i="5"/>
  <c r="D1228" i="5"/>
  <c r="T1227" i="5"/>
  <c r="M1227" i="5"/>
  <c r="W1227" i="5" s="1"/>
  <c r="K1227" i="5"/>
  <c r="D1227" i="5"/>
  <c r="T1226" i="5"/>
  <c r="M1226" i="5"/>
  <c r="W1226" i="5" s="1"/>
  <c r="K1226" i="5"/>
  <c r="J1226" i="5"/>
  <c r="D1226" i="5"/>
  <c r="T1225" i="5"/>
  <c r="M1225" i="5"/>
  <c r="W1225" i="5" s="1"/>
  <c r="K1225" i="5"/>
  <c r="D1225" i="5"/>
  <c r="T1224" i="5"/>
  <c r="M1224" i="5"/>
  <c r="K1224" i="5"/>
  <c r="D1224" i="5"/>
  <c r="T1223" i="5"/>
  <c r="M1223" i="5"/>
  <c r="K1223" i="5"/>
  <c r="D1223" i="5"/>
  <c r="T1222" i="5"/>
  <c r="M1222" i="5"/>
  <c r="K1222" i="5"/>
  <c r="D1222" i="5"/>
  <c r="T1221" i="5"/>
  <c r="M1221" i="5"/>
  <c r="K1221" i="5"/>
  <c r="D1221" i="5"/>
  <c r="T1220" i="5"/>
  <c r="M1220" i="5"/>
  <c r="K1220" i="5"/>
  <c r="D1220" i="5"/>
  <c r="T1219" i="5"/>
  <c r="M1219" i="5"/>
  <c r="K1219" i="5"/>
  <c r="D1219" i="5"/>
  <c r="T1218" i="5"/>
  <c r="M1218" i="5"/>
  <c r="K1218" i="5"/>
  <c r="D1218" i="5"/>
  <c r="T1217" i="5"/>
  <c r="M1217" i="5"/>
  <c r="N1217" i="5" s="1"/>
  <c r="K1217" i="5"/>
  <c r="D1217" i="5"/>
  <c r="T1216" i="5"/>
  <c r="M1216" i="5"/>
  <c r="K1216" i="5"/>
  <c r="D1216" i="5"/>
  <c r="T1215" i="5"/>
  <c r="M1215" i="5"/>
  <c r="K1215" i="5"/>
  <c r="D1215" i="5"/>
  <c r="T1214" i="5"/>
  <c r="M1214" i="5"/>
  <c r="W1214" i="5" s="1"/>
  <c r="K1214" i="5"/>
  <c r="D1214" i="5"/>
  <c r="T1213" i="5"/>
  <c r="M1213" i="5"/>
  <c r="W1213" i="5" s="1"/>
  <c r="K1213" i="5"/>
  <c r="D1213" i="5"/>
  <c r="T1212" i="5"/>
  <c r="M1212" i="5"/>
  <c r="K1212" i="5"/>
  <c r="D1212" i="5"/>
  <c r="T1211" i="5"/>
  <c r="M1211" i="5"/>
  <c r="W1211" i="5" s="1"/>
  <c r="K1211" i="5"/>
  <c r="D1211" i="5"/>
  <c r="T1210" i="5"/>
  <c r="M1210" i="5"/>
  <c r="W1210" i="5" s="1"/>
  <c r="K1210" i="5"/>
  <c r="D1210" i="5"/>
  <c r="T1209" i="5"/>
  <c r="M1209" i="5"/>
  <c r="W1209" i="5" s="1"/>
  <c r="K1209" i="5"/>
  <c r="D1209" i="5"/>
  <c r="T1208" i="5"/>
  <c r="M1208" i="5"/>
  <c r="W1208" i="5" s="1"/>
  <c r="K1208" i="5"/>
  <c r="D1208" i="5"/>
  <c r="T1207" i="5"/>
  <c r="M1207" i="5"/>
  <c r="W1207" i="5" s="1"/>
  <c r="K1207" i="5"/>
  <c r="D1207" i="5"/>
  <c r="T1206" i="5"/>
  <c r="M1206" i="5"/>
  <c r="W1206" i="5" s="1"/>
  <c r="K1206" i="5"/>
  <c r="D1206" i="5"/>
  <c r="T1205" i="5"/>
  <c r="M1205" i="5"/>
  <c r="W1205" i="5" s="1"/>
  <c r="K1205" i="5"/>
  <c r="D1205" i="5"/>
  <c r="T1204" i="5"/>
  <c r="M1204" i="5"/>
  <c r="K1204" i="5"/>
  <c r="D1204" i="5"/>
  <c r="T1203" i="5"/>
  <c r="M1203" i="5"/>
  <c r="W1203" i="5" s="1"/>
  <c r="K1203" i="5"/>
  <c r="D1203" i="5"/>
  <c r="T1202" i="5"/>
  <c r="M1202" i="5"/>
  <c r="W1202" i="5" s="1"/>
  <c r="K1202" i="5"/>
  <c r="D1202" i="5"/>
  <c r="T1201" i="5"/>
  <c r="M1201" i="5"/>
  <c r="W1201" i="5" s="1"/>
  <c r="K1201" i="5"/>
  <c r="D1201" i="5"/>
  <c r="T1200" i="5"/>
  <c r="M1200" i="5"/>
  <c r="W1200" i="5" s="1"/>
  <c r="K1200" i="5"/>
  <c r="D1200" i="5"/>
  <c r="T1199" i="5"/>
  <c r="M1199" i="5"/>
  <c r="W1199" i="5" s="1"/>
  <c r="K1199" i="5"/>
  <c r="D1199" i="5"/>
  <c r="T1198" i="5"/>
  <c r="M1198" i="5"/>
  <c r="W1198" i="5" s="1"/>
  <c r="K1198" i="5"/>
  <c r="D1198" i="5"/>
  <c r="T1197" i="5"/>
  <c r="M1197" i="5"/>
  <c r="K1197" i="5"/>
  <c r="D1197" i="5"/>
  <c r="T1196" i="5"/>
  <c r="M1196" i="5"/>
  <c r="W1196" i="5" s="1"/>
  <c r="K1196" i="5"/>
  <c r="D1196" i="5"/>
  <c r="T1195" i="5"/>
  <c r="M1195" i="5"/>
  <c r="W1195" i="5" s="1"/>
  <c r="K1195" i="5"/>
  <c r="D1195" i="5"/>
  <c r="T1194" i="5"/>
  <c r="M1194" i="5"/>
  <c r="K1194" i="5"/>
  <c r="D1194" i="5"/>
  <c r="T1193" i="5"/>
  <c r="M1193" i="5"/>
  <c r="N1193" i="5" s="1"/>
  <c r="K1193" i="5"/>
  <c r="D1193" i="5"/>
  <c r="T1192" i="5"/>
  <c r="M1192" i="5"/>
  <c r="W1192" i="5" s="1"/>
  <c r="K1192" i="5"/>
  <c r="D1192" i="5"/>
  <c r="T1191" i="5"/>
  <c r="M1191" i="5"/>
  <c r="W1191" i="5" s="1"/>
  <c r="K1191" i="5"/>
  <c r="D1191" i="5"/>
  <c r="T1190" i="5"/>
  <c r="M1190" i="5"/>
  <c r="W1190" i="5" s="1"/>
  <c r="K1190" i="5"/>
  <c r="D1190" i="5"/>
  <c r="T1189" i="5"/>
  <c r="M1189" i="5"/>
  <c r="K1189" i="5"/>
  <c r="D1189" i="5"/>
  <c r="T1188" i="5"/>
  <c r="M1188" i="5"/>
  <c r="W1188" i="5" s="1"/>
  <c r="K1188" i="5"/>
  <c r="D1188" i="5"/>
  <c r="T1187" i="5"/>
  <c r="M1187" i="5"/>
  <c r="W1187" i="5" s="1"/>
  <c r="K1187" i="5"/>
  <c r="D1187" i="5"/>
  <c r="T1186" i="5"/>
  <c r="M1186" i="5"/>
  <c r="K1186" i="5"/>
  <c r="N1186" i="5" s="1"/>
  <c r="D1186" i="5"/>
  <c r="T1185" i="5"/>
  <c r="M1185" i="5"/>
  <c r="W1185" i="5" s="1"/>
  <c r="K1185" i="5"/>
  <c r="N1185" i="5" s="1"/>
  <c r="O1185" i="5" s="1"/>
  <c r="Q1185" i="5" s="1"/>
  <c r="D1185" i="5"/>
  <c r="T1184" i="5"/>
  <c r="M1184" i="5"/>
  <c r="K1184" i="5"/>
  <c r="N1184" i="5" s="1"/>
  <c r="D1184" i="5"/>
  <c r="T1183" i="5"/>
  <c r="M1183" i="5"/>
  <c r="W1183" i="5" s="1"/>
  <c r="K1183" i="5"/>
  <c r="N1183" i="5" s="1"/>
  <c r="D1183" i="5"/>
  <c r="T1182" i="5"/>
  <c r="M1182" i="5"/>
  <c r="W1182" i="5" s="1"/>
  <c r="K1182" i="5"/>
  <c r="D1182" i="5"/>
  <c r="T1181" i="5"/>
  <c r="K1181" i="5"/>
  <c r="J1181" i="5"/>
  <c r="D1181" i="5"/>
  <c r="T1180" i="5"/>
  <c r="M1180" i="5"/>
  <c r="W1180" i="5" s="1"/>
  <c r="K1180" i="5"/>
  <c r="N1180" i="5" s="1"/>
  <c r="O1180" i="5" s="1"/>
  <c r="D1180" i="5"/>
  <c r="T1179" i="5"/>
  <c r="K1179" i="5"/>
  <c r="N1179" i="5" s="1"/>
  <c r="J1179" i="5"/>
  <c r="M1179" i="5" s="1"/>
  <c r="W1179" i="5" s="1"/>
  <c r="D1179" i="5"/>
  <c r="T1178" i="5"/>
  <c r="M1178" i="5"/>
  <c r="W1178" i="5" s="1"/>
  <c r="K1178" i="5"/>
  <c r="N1178" i="5" s="1"/>
  <c r="D1178" i="5"/>
  <c r="T1177" i="5"/>
  <c r="M1177" i="5"/>
  <c r="W1177" i="5" s="1"/>
  <c r="K1177" i="5"/>
  <c r="D1177" i="5"/>
  <c r="T1176" i="5"/>
  <c r="K1176" i="5"/>
  <c r="J1176" i="5"/>
  <c r="D1176" i="5"/>
  <c r="T1175" i="5"/>
  <c r="K1175" i="5"/>
  <c r="J1175" i="5"/>
  <c r="D1175" i="5"/>
  <c r="T1174" i="5"/>
  <c r="M1174" i="5"/>
  <c r="W1174" i="5" s="1"/>
  <c r="K1174" i="5"/>
  <c r="N1174" i="5" s="1"/>
  <c r="D1174" i="5"/>
  <c r="T1173" i="5"/>
  <c r="N1173" i="5"/>
  <c r="M1173" i="5"/>
  <c r="W1173" i="5" s="1"/>
  <c r="K1173" i="5"/>
  <c r="D1173" i="5"/>
  <c r="T1172" i="5"/>
  <c r="M1172" i="5"/>
  <c r="K1172" i="5"/>
  <c r="N1172" i="5" s="1"/>
  <c r="D1172" i="5"/>
  <c r="T1171" i="5"/>
  <c r="M1171" i="5"/>
  <c r="K1171" i="5"/>
  <c r="N1171" i="5" s="1"/>
  <c r="O1171" i="5" s="1"/>
  <c r="D1171" i="5"/>
  <c r="T1170" i="5"/>
  <c r="M1170" i="5"/>
  <c r="K1170" i="5"/>
  <c r="N1170" i="5" s="1"/>
  <c r="D1170" i="5"/>
  <c r="T1169" i="5"/>
  <c r="M1169" i="5"/>
  <c r="K1169" i="5"/>
  <c r="D1169" i="5"/>
  <c r="T1168" i="5"/>
  <c r="M1168" i="5"/>
  <c r="K1168" i="5"/>
  <c r="N1168" i="5" s="1"/>
  <c r="O1168" i="5" s="1"/>
  <c r="D1168" i="5"/>
  <c r="T1167" i="5"/>
  <c r="N1167" i="5"/>
  <c r="O1167" i="5" s="1"/>
  <c r="M1167" i="5"/>
  <c r="K1167" i="5"/>
  <c r="D1167" i="5"/>
  <c r="T1166" i="5"/>
  <c r="M1166" i="5"/>
  <c r="W1166" i="5" s="1"/>
  <c r="K1166" i="5"/>
  <c r="N1166" i="5" s="1"/>
  <c r="D1166" i="5"/>
  <c r="T1165" i="5"/>
  <c r="M1165" i="5"/>
  <c r="W1165" i="5" s="1"/>
  <c r="K1165" i="5"/>
  <c r="N1165" i="5" s="1"/>
  <c r="D1165" i="5"/>
  <c r="T1164" i="5"/>
  <c r="M1164" i="5"/>
  <c r="W1164" i="5" s="1"/>
  <c r="K1164" i="5"/>
  <c r="N1164" i="5" s="1"/>
  <c r="O1164" i="5" s="1"/>
  <c r="D1164" i="5"/>
  <c r="T1163" i="5"/>
  <c r="M1163" i="5"/>
  <c r="W1163" i="5" s="1"/>
  <c r="K1163" i="5"/>
  <c r="N1163" i="5" s="1"/>
  <c r="D1163" i="5"/>
  <c r="T1162" i="5"/>
  <c r="M1162" i="5"/>
  <c r="W1162" i="5" s="1"/>
  <c r="K1162" i="5"/>
  <c r="N1162" i="5" s="1"/>
  <c r="O1162" i="5" s="1"/>
  <c r="D1162" i="5"/>
  <c r="T1161" i="5"/>
  <c r="M1161" i="5"/>
  <c r="W1161" i="5" s="1"/>
  <c r="K1161" i="5"/>
  <c r="D1161" i="5"/>
  <c r="T1160" i="5"/>
  <c r="M1160" i="5"/>
  <c r="W1160" i="5" s="1"/>
  <c r="K1160" i="5"/>
  <c r="N1160" i="5" s="1"/>
  <c r="O1160" i="5" s="1"/>
  <c r="D1160" i="5"/>
  <c r="T1159" i="5"/>
  <c r="M1159" i="5"/>
  <c r="W1159" i="5" s="1"/>
  <c r="K1159" i="5"/>
  <c r="N1159" i="5" s="1"/>
  <c r="O1159" i="5" s="1"/>
  <c r="D1159" i="5"/>
  <c r="T1158" i="5"/>
  <c r="M1158" i="5"/>
  <c r="W1158" i="5" s="1"/>
  <c r="K1158" i="5"/>
  <c r="D1158" i="5"/>
  <c r="T1157" i="5"/>
  <c r="M1157" i="5"/>
  <c r="W1157" i="5" s="1"/>
  <c r="K1157" i="5"/>
  <c r="N1157" i="5" s="1"/>
  <c r="D1157" i="5"/>
  <c r="T1156" i="5"/>
  <c r="M1156" i="5"/>
  <c r="W1156" i="5" s="1"/>
  <c r="K1156" i="5"/>
  <c r="N1156" i="5" s="1"/>
  <c r="O1156" i="5" s="1"/>
  <c r="D1156" i="5"/>
  <c r="T1155" i="5"/>
  <c r="M1155" i="5"/>
  <c r="W1155" i="5" s="1"/>
  <c r="K1155" i="5"/>
  <c r="N1155" i="5" s="1"/>
  <c r="D1155" i="5"/>
  <c r="T1154" i="5"/>
  <c r="M1154" i="5"/>
  <c r="K1154" i="5"/>
  <c r="N1154" i="5" s="1"/>
  <c r="O1154" i="5" s="1"/>
  <c r="Q1154" i="5" s="1"/>
  <c r="D1154" i="5"/>
  <c r="T1153" i="5"/>
  <c r="M1153" i="5"/>
  <c r="W1153" i="5" s="1"/>
  <c r="K1153" i="5"/>
  <c r="D1153" i="5"/>
  <c r="T1152" i="5"/>
  <c r="M1152" i="5"/>
  <c r="K1152" i="5"/>
  <c r="N1152" i="5" s="1"/>
  <c r="O1152" i="5" s="1"/>
  <c r="D1152" i="5"/>
  <c r="T1151" i="5"/>
  <c r="M1151" i="5"/>
  <c r="K1151" i="5"/>
  <c r="N1151" i="5" s="1"/>
  <c r="O1151" i="5" s="1"/>
  <c r="D1151" i="5"/>
  <c r="T1150" i="5"/>
  <c r="M1150" i="5"/>
  <c r="K1150" i="5"/>
  <c r="D1150" i="5"/>
  <c r="T1149" i="5"/>
  <c r="M1149" i="5"/>
  <c r="K1149" i="5"/>
  <c r="D1149" i="5"/>
  <c r="T1148" i="5"/>
  <c r="M1148" i="5"/>
  <c r="K1148" i="5"/>
  <c r="N1148" i="5" s="1"/>
  <c r="O1148" i="5" s="1"/>
  <c r="D1148" i="5"/>
  <c r="T1147" i="5"/>
  <c r="M1147" i="5"/>
  <c r="K1147" i="5"/>
  <c r="N1147" i="5" s="1"/>
  <c r="I1147" i="5"/>
  <c r="B1147" i="5"/>
  <c r="D1147" i="5" s="1"/>
  <c r="T1146" i="5"/>
  <c r="M1146" i="5"/>
  <c r="K1146" i="5"/>
  <c r="N1146" i="5" s="1"/>
  <c r="O1146" i="5" s="1"/>
  <c r="D1146" i="5"/>
  <c r="T1145" i="5"/>
  <c r="O1145" i="5"/>
  <c r="M1145" i="5"/>
  <c r="W1145" i="5" s="1"/>
  <c r="K1145" i="5"/>
  <c r="D1145" i="5"/>
  <c r="T1144" i="5"/>
  <c r="N1144" i="5"/>
  <c r="M1144" i="5"/>
  <c r="K1144" i="5"/>
  <c r="D1144" i="5"/>
  <c r="T1143" i="5"/>
  <c r="M1143" i="5"/>
  <c r="K1143" i="5"/>
  <c r="N1143" i="5" s="1"/>
  <c r="O1143" i="5" s="1"/>
  <c r="D1143" i="5"/>
  <c r="T1142" i="5"/>
  <c r="M1142" i="5"/>
  <c r="K1142" i="5"/>
  <c r="N1142" i="5" s="1"/>
  <c r="D1142" i="5"/>
  <c r="T1141" i="5"/>
  <c r="M1141" i="5"/>
  <c r="K1141" i="5"/>
  <c r="N1141" i="5" s="1"/>
  <c r="O1141" i="5" s="1"/>
  <c r="Q1141" i="5" s="1"/>
  <c r="D1141" i="5"/>
  <c r="T1140" i="5"/>
  <c r="M1140" i="5"/>
  <c r="K1140" i="5"/>
  <c r="D1140" i="5"/>
  <c r="T1139" i="5"/>
  <c r="M1139" i="5"/>
  <c r="K1139" i="5"/>
  <c r="N1139" i="5" s="1"/>
  <c r="D1139" i="5"/>
  <c r="T1138" i="5"/>
  <c r="M1138" i="5"/>
  <c r="K1138" i="5"/>
  <c r="N1138" i="5" s="1"/>
  <c r="O1138" i="5" s="1"/>
  <c r="P1138" i="5" s="1"/>
  <c r="D1138" i="5"/>
  <c r="T1137" i="5"/>
  <c r="M1137" i="5"/>
  <c r="W1137" i="5" s="1"/>
  <c r="K1137" i="5"/>
  <c r="N1137" i="5" s="1"/>
  <c r="D1137" i="5"/>
  <c r="T1136" i="5"/>
  <c r="K1136" i="5"/>
  <c r="J1136" i="5"/>
  <c r="N1136" i="5" s="1"/>
  <c r="D1136" i="5"/>
  <c r="T1135" i="5"/>
  <c r="M1135" i="5"/>
  <c r="W1135" i="5" s="1"/>
  <c r="K1135" i="5"/>
  <c r="D1135" i="5"/>
  <c r="T1134" i="5"/>
  <c r="M1134" i="5"/>
  <c r="W1134" i="5" s="1"/>
  <c r="K1134" i="5"/>
  <c r="D1134" i="5"/>
  <c r="T1133" i="5"/>
  <c r="M1133" i="5"/>
  <c r="W1133" i="5" s="1"/>
  <c r="K1133" i="5"/>
  <c r="N1133" i="5" s="1"/>
  <c r="O1133" i="5" s="1"/>
  <c r="D1133" i="5"/>
  <c r="T1132" i="5"/>
  <c r="N1132" i="5"/>
  <c r="M1132" i="5"/>
  <c r="W1132" i="5" s="1"/>
  <c r="K1132" i="5"/>
  <c r="D1132" i="5"/>
  <c r="T1131" i="5"/>
  <c r="M1131" i="5"/>
  <c r="K1131" i="5"/>
  <c r="D1131" i="5"/>
  <c r="T1130" i="5"/>
  <c r="M1130" i="5"/>
  <c r="W1130" i="5" s="1"/>
  <c r="K1130" i="5"/>
  <c r="N1130" i="5" s="1"/>
  <c r="O1130" i="5" s="1"/>
  <c r="D1130" i="5"/>
  <c r="T1129" i="5"/>
  <c r="M1129" i="5"/>
  <c r="W1129" i="5" s="1"/>
  <c r="K1129" i="5"/>
  <c r="D1129" i="5"/>
  <c r="T1128" i="5"/>
  <c r="M1128" i="5"/>
  <c r="W1128" i="5" s="1"/>
  <c r="K1128" i="5"/>
  <c r="N1128" i="5" s="1"/>
  <c r="D1128" i="5"/>
  <c r="T1127" i="5"/>
  <c r="M1127" i="5"/>
  <c r="K1127" i="5"/>
  <c r="D1127" i="5"/>
  <c r="T1126" i="5"/>
  <c r="M1126" i="5"/>
  <c r="W1126" i="5" s="1"/>
  <c r="K1126" i="5"/>
  <c r="N1126" i="5" s="1"/>
  <c r="O1126" i="5" s="1"/>
  <c r="P1126" i="5" s="1"/>
  <c r="D1126" i="5"/>
  <c r="T1125" i="5"/>
  <c r="M1125" i="5"/>
  <c r="K1125" i="5"/>
  <c r="N1125" i="5" s="1"/>
  <c r="O1125" i="5" s="1"/>
  <c r="Q1125" i="5" s="1"/>
  <c r="D1125" i="5"/>
  <c r="T1124" i="5"/>
  <c r="M1124" i="5"/>
  <c r="W1124" i="5" s="1"/>
  <c r="K1124" i="5"/>
  <c r="N1124" i="5" s="1"/>
  <c r="D1124" i="5"/>
  <c r="T1123" i="5"/>
  <c r="M1123" i="5"/>
  <c r="K1123" i="5"/>
  <c r="D1123" i="5"/>
  <c r="T1122" i="5"/>
  <c r="M1122" i="5"/>
  <c r="W1122" i="5" s="1"/>
  <c r="K1122" i="5"/>
  <c r="N1122" i="5" s="1"/>
  <c r="D1122" i="5"/>
  <c r="T1121" i="5"/>
  <c r="M1121" i="5"/>
  <c r="W1121" i="5" s="1"/>
  <c r="K1121" i="5"/>
  <c r="D1121" i="5"/>
  <c r="T1120" i="5"/>
  <c r="M1120" i="5"/>
  <c r="W1120" i="5" s="1"/>
  <c r="K1120" i="5"/>
  <c r="O1120" i="5" s="1"/>
  <c r="D1120" i="5"/>
  <c r="T1119" i="5"/>
  <c r="M1119" i="5"/>
  <c r="K1119" i="5"/>
  <c r="N1119" i="5" s="1"/>
  <c r="D1119" i="5"/>
  <c r="T1118" i="5"/>
  <c r="M1118" i="5"/>
  <c r="W1118" i="5" s="1"/>
  <c r="K1118" i="5"/>
  <c r="D1118" i="5"/>
  <c r="T1117" i="5"/>
  <c r="M1117" i="5"/>
  <c r="K1117" i="5"/>
  <c r="N1117" i="5" s="1"/>
  <c r="D1117" i="5"/>
  <c r="T1116" i="5"/>
  <c r="M1116" i="5"/>
  <c r="W1116" i="5" s="1"/>
  <c r="K1116" i="5"/>
  <c r="D1116" i="5"/>
  <c r="T1115" i="5"/>
  <c r="M1115" i="5"/>
  <c r="K1115" i="5"/>
  <c r="N1115" i="5" s="1"/>
  <c r="D1115" i="5"/>
  <c r="T1114" i="5"/>
  <c r="M1114" i="5"/>
  <c r="W1114" i="5" s="1"/>
  <c r="K1114" i="5"/>
  <c r="N1114" i="5" s="1"/>
  <c r="O1114" i="5" s="1"/>
  <c r="P1114" i="5" s="1"/>
  <c r="D1114" i="5"/>
  <c r="T1113" i="5"/>
  <c r="M1113" i="5"/>
  <c r="W1113" i="5" s="1"/>
  <c r="K1113" i="5"/>
  <c r="N1113" i="5" s="1"/>
  <c r="D1113" i="5"/>
  <c r="T1112" i="5"/>
  <c r="M1112" i="5"/>
  <c r="K1112" i="5"/>
  <c r="D1112" i="5"/>
  <c r="T1111" i="5"/>
  <c r="M1111" i="5"/>
  <c r="W1111" i="5" s="1"/>
  <c r="K1111" i="5"/>
  <c r="N1111" i="5" s="1"/>
  <c r="D1111" i="5"/>
  <c r="T1110" i="5"/>
  <c r="M1110" i="5"/>
  <c r="K1110" i="5"/>
  <c r="D1110" i="5"/>
  <c r="T1109" i="5"/>
  <c r="M1109" i="5"/>
  <c r="W1109" i="5" s="1"/>
  <c r="K1109" i="5"/>
  <c r="N1109" i="5" s="1"/>
  <c r="O1109" i="5" s="1"/>
  <c r="P1109" i="5" s="1"/>
  <c r="D1109" i="5"/>
  <c r="T1108" i="5"/>
  <c r="M1108" i="5"/>
  <c r="K1108" i="5"/>
  <c r="D1108" i="5"/>
  <c r="T1107" i="5"/>
  <c r="M1107" i="5"/>
  <c r="W1107" i="5" s="1"/>
  <c r="K1107" i="5"/>
  <c r="N1107" i="5" s="1"/>
  <c r="D1107" i="5"/>
  <c r="T1106" i="5"/>
  <c r="M1106" i="5"/>
  <c r="K1106" i="5"/>
  <c r="N1106" i="5" s="1"/>
  <c r="D1106" i="5"/>
  <c r="T1105" i="5"/>
  <c r="M1105" i="5"/>
  <c r="W1105" i="5" s="1"/>
  <c r="K1105" i="5"/>
  <c r="O1105" i="5" s="1"/>
  <c r="P1105" i="5" s="1"/>
  <c r="D1105" i="5"/>
  <c r="T1104" i="5"/>
  <c r="M1104" i="5"/>
  <c r="K1104" i="5"/>
  <c r="O1104" i="5" s="1"/>
  <c r="P1104" i="5" s="1"/>
  <c r="D1104" i="5"/>
  <c r="T1103" i="5"/>
  <c r="M1103" i="5"/>
  <c r="W1103" i="5" s="1"/>
  <c r="K1103" i="5"/>
  <c r="O1103" i="5" s="1"/>
  <c r="P1103" i="5" s="1"/>
  <c r="D1103" i="5"/>
  <c r="T1102" i="5"/>
  <c r="M1102" i="5"/>
  <c r="K1102" i="5"/>
  <c r="O1102" i="5" s="1"/>
  <c r="D1102" i="5"/>
  <c r="T1101" i="5"/>
  <c r="M1101" i="5"/>
  <c r="W1101" i="5" s="1"/>
  <c r="K1101" i="5"/>
  <c r="O1101" i="5" s="1"/>
  <c r="P1101" i="5" s="1"/>
  <c r="D1101" i="5"/>
  <c r="T1100" i="5"/>
  <c r="M1100" i="5"/>
  <c r="K1100" i="5"/>
  <c r="O1100" i="5" s="1"/>
  <c r="P1100" i="5" s="1"/>
  <c r="D1100" i="5"/>
  <c r="T1099" i="5"/>
  <c r="M1099" i="5"/>
  <c r="W1099" i="5" s="1"/>
  <c r="K1099" i="5"/>
  <c r="O1099" i="5" s="1"/>
  <c r="P1099" i="5" s="1"/>
  <c r="D1099" i="5"/>
  <c r="T1098" i="5"/>
  <c r="M1098" i="5"/>
  <c r="K1098" i="5"/>
  <c r="O1098" i="5" s="1"/>
  <c r="P1098" i="5" s="1"/>
  <c r="D1098" i="5"/>
  <c r="T1097" i="5"/>
  <c r="M1097" i="5"/>
  <c r="W1097" i="5" s="1"/>
  <c r="K1097" i="5"/>
  <c r="O1097" i="5" s="1"/>
  <c r="Q1097" i="5" s="1"/>
  <c r="D1097" i="5"/>
  <c r="T1096" i="5"/>
  <c r="M1096" i="5"/>
  <c r="K1096" i="5"/>
  <c r="O1096" i="5" s="1"/>
  <c r="D1096" i="5"/>
  <c r="T1095" i="5"/>
  <c r="M1095" i="5"/>
  <c r="W1095" i="5" s="1"/>
  <c r="K1095" i="5"/>
  <c r="O1095" i="5" s="1"/>
  <c r="P1095" i="5" s="1"/>
  <c r="D1095" i="5"/>
  <c r="T1094" i="5"/>
  <c r="M1094" i="5"/>
  <c r="K1094" i="5"/>
  <c r="O1094" i="5" s="1"/>
  <c r="P1094" i="5" s="1"/>
  <c r="D1094" i="5"/>
  <c r="T1093" i="5"/>
  <c r="M1093" i="5"/>
  <c r="W1093" i="5" s="1"/>
  <c r="K1093" i="5"/>
  <c r="O1093" i="5" s="1"/>
  <c r="D1093" i="5"/>
  <c r="T1092" i="5"/>
  <c r="M1092" i="5"/>
  <c r="K1092" i="5"/>
  <c r="O1092" i="5" s="1"/>
  <c r="D1092" i="5"/>
  <c r="T1091" i="5"/>
  <c r="M1091" i="5"/>
  <c r="W1091" i="5" s="1"/>
  <c r="K1091" i="5"/>
  <c r="O1091" i="5" s="1"/>
  <c r="P1091" i="5" s="1"/>
  <c r="D1091" i="5"/>
  <c r="T1090" i="5"/>
  <c r="M1090" i="5"/>
  <c r="K1090" i="5"/>
  <c r="O1090" i="5" s="1"/>
  <c r="P1090" i="5" s="1"/>
  <c r="D1090" i="5"/>
  <c r="T1089" i="5"/>
  <c r="M1089" i="5"/>
  <c r="W1089" i="5" s="1"/>
  <c r="K1089" i="5"/>
  <c r="O1089" i="5" s="1"/>
  <c r="P1089" i="5" s="1"/>
  <c r="D1089" i="5"/>
  <c r="T1088" i="5"/>
  <c r="M1088" i="5"/>
  <c r="K1088" i="5"/>
  <c r="O1088" i="5" s="1"/>
  <c r="D1088" i="5"/>
  <c r="T1087" i="5"/>
  <c r="M1087" i="5"/>
  <c r="W1087" i="5" s="1"/>
  <c r="K1087" i="5"/>
  <c r="O1087" i="5" s="1"/>
  <c r="P1087" i="5" s="1"/>
  <c r="D1087" i="5"/>
  <c r="T1086" i="5"/>
  <c r="M1086" i="5"/>
  <c r="K1086" i="5"/>
  <c r="O1086" i="5" s="1"/>
  <c r="P1086" i="5" s="1"/>
  <c r="D1086" i="5"/>
  <c r="T1085" i="5"/>
  <c r="O1085" i="5"/>
  <c r="P1085" i="5" s="1"/>
  <c r="M1085" i="5"/>
  <c r="W1085" i="5" s="1"/>
  <c r="K1085" i="5"/>
  <c r="D1085" i="5"/>
  <c r="T1084" i="5"/>
  <c r="M1084" i="5"/>
  <c r="K1084" i="5"/>
  <c r="O1084" i="5" s="1"/>
  <c r="P1084" i="5" s="1"/>
  <c r="D1084" i="5"/>
  <c r="T1083" i="5"/>
  <c r="M1083" i="5"/>
  <c r="K1083" i="5"/>
  <c r="O1083" i="5" s="1"/>
  <c r="P1083" i="5" s="1"/>
  <c r="D1083" i="5"/>
  <c r="T1082" i="5"/>
  <c r="M1082" i="5"/>
  <c r="K1082" i="5"/>
  <c r="O1082" i="5" s="1"/>
  <c r="P1082" i="5" s="1"/>
  <c r="D1082" i="5"/>
  <c r="T1081" i="5"/>
  <c r="M1081" i="5"/>
  <c r="W1081" i="5" s="1"/>
  <c r="K1081" i="5"/>
  <c r="O1081" i="5" s="1"/>
  <c r="P1081" i="5" s="1"/>
  <c r="D1081" i="5"/>
  <c r="T1080" i="5"/>
  <c r="M1080" i="5"/>
  <c r="K1080" i="5"/>
  <c r="O1080" i="5" s="1"/>
  <c r="P1080" i="5" s="1"/>
  <c r="D1080" i="5"/>
  <c r="T1079" i="5"/>
  <c r="M1079" i="5"/>
  <c r="W1079" i="5" s="1"/>
  <c r="K1079" i="5"/>
  <c r="O1079" i="5" s="1"/>
  <c r="P1079" i="5" s="1"/>
  <c r="D1079" i="5"/>
  <c r="T1078" i="5"/>
  <c r="M1078" i="5"/>
  <c r="K1078" i="5"/>
  <c r="O1078" i="5" s="1"/>
  <c r="P1078" i="5" s="1"/>
  <c r="D1078" i="5"/>
  <c r="T1077" i="5"/>
  <c r="M1077" i="5"/>
  <c r="W1077" i="5" s="1"/>
  <c r="K1077" i="5"/>
  <c r="O1077" i="5" s="1"/>
  <c r="P1077" i="5" s="1"/>
  <c r="D1077" i="5"/>
  <c r="T1076" i="5"/>
  <c r="M1076" i="5"/>
  <c r="K1076" i="5"/>
  <c r="O1076" i="5" s="1"/>
  <c r="P1076" i="5" s="1"/>
  <c r="D1076" i="5"/>
  <c r="T1075" i="5"/>
  <c r="M1075" i="5"/>
  <c r="W1075" i="5" s="1"/>
  <c r="K1075" i="5"/>
  <c r="O1075" i="5" s="1"/>
  <c r="P1075" i="5" s="1"/>
  <c r="D1075" i="5"/>
  <c r="T1074" i="5"/>
  <c r="M1074" i="5"/>
  <c r="K1074" i="5"/>
  <c r="O1074" i="5" s="1"/>
  <c r="P1074" i="5" s="1"/>
  <c r="D1074" i="5"/>
  <c r="T1073" i="5"/>
  <c r="M1073" i="5"/>
  <c r="W1073" i="5" s="1"/>
  <c r="K1073" i="5"/>
  <c r="O1073" i="5" s="1"/>
  <c r="P1073" i="5" s="1"/>
  <c r="D1073" i="5"/>
  <c r="T1072" i="5"/>
  <c r="M1072" i="5"/>
  <c r="K1072" i="5"/>
  <c r="O1072" i="5" s="1"/>
  <c r="P1072" i="5" s="1"/>
  <c r="D1072" i="5"/>
  <c r="T1071" i="5"/>
  <c r="M1071" i="5"/>
  <c r="W1071" i="5" s="1"/>
  <c r="K1071" i="5"/>
  <c r="O1071" i="5" s="1"/>
  <c r="P1071" i="5" s="1"/>
  <c r="D1071" i="5"/>
  <c r="T1070" i="5"/>
  <c r="M1070" i="5"/>
  <c r="K1070" i="5"/>
  <c r="O1070" i="5" s="1"/>
  <c r="P1070" i="5" s="1"/>
  <c r="D1070" i="5"/>
  <c r="T1069" i="5"/>
  <c r="M1069" i="5"/>
  <c r="K1069" i="5"/>
  <c r="O1069" i="5" s="1"/>
  <c r="P1069" i="5" s="1"/>
  <c r="D1069" i="5"/>
  <c r="T1068" i="5"/>
  <c r="M1068" i="5"/>
  <c r="W1068" i="5" s="1"/>
  <c r="K1068" i="5"/>
  <c r="O1068" i="5" s="1"/>
  <c r="P1068" i="5" s="1"/>
  <c r="D1068" i="5"/>
  <c r="T1067" i="5"/>
  <c r="M1067" i="5"/>
  <c r="K1067" i="5"/>
  <c r="O1067" i="5" s="1"/>
  <c r="P1067" i="5" s="1"/>
  <c r="D1067" i="5"/>
  <c r="T1066" i="5"/>
  <c r="M1066" i="5"/>
  <c r="W1066" i="5" s="1"/>
  <c r="K1066" i="5"/>
  <c r="O1066" i="5" s="1"/>
  <c r="P1066" i="5" s="1"/>
  <c r="D1066" i="5"/>
  <c r="T1065" i="5"/>
  <c r="M1065" i="5"/>
  <c r="W1065" i="5" s="1"/>
  <c r="K1065" i="5"/>
  <c r="O1065" i="5" s="1"/>
  <c r="P1065" i="5" s="1"/>
  <c r="D1065" i="5"/>
  <c r="T1064" i="5"/>
  <c r="M1064" i="5"/>
  <c r="W1064" i="5" s="1"/>
  <c r="K1064" i="5"/>
  <c r="O1064" i="5" s="1"/>
  <c r="P1064" i="5" s="1"/>
  <c r="D1064" i="5"/>
  <c r="T1063" i="5"/>
  <c r="M1063" i="5"/>
  <c r="K1063" i="5"/>
  <c r="O1063" i="5" s="1"/>
  <c r="P1063" i="5" s="1"/>
  <c r="D1063" i="5"/>
  <c r="T1062" i="5"/>
  <c r="M1062" i="5"/>
  <c r="W1062" i="5" s="1"/>
  <c r="K1062" i="5"/>
  <c r="O1062" i="5" s="1"/>
  <c r="P1062" i="5" s="1"/>
  <c r="D1062" i="5"/>
  <c r="T1061" i="5"/>
  <c r="M1061" i="5"/>
  <c r="K1061" i="5"/>
  <c r="O1061" i="5" s="1"/>
  <c r="P1061" i="5" s="1"/>
  <c r="D1061" i="5"/>
  <c r="T1060" i="5"/>
  <c r="M1060" i="5"/>
  <c r="W1060" i="5" s="1"/>
  <c r="K1060" i="5"/>
  <c r="O1060" i="5" s="1"/>
  <c r="P1060" i="5" s="1"/>
  <c r="D1060" i="5"/>
  <c r="T1059" i="5"/>
  <c r="M1059" i="5"/>
  <c r="K1059" i="5"/>
  <c r="O1059" i="5" s="1"/>
  <c r="P1059" i="5" s="1"/>
  <c r="D1059" i="5"/>
  <c r="T1058" i="5"/>
  <c r="M1058" i="5"/>
  <c r="W1058" i="5" s="1"/>
  <c r="K1058" i="5"/>
  <c r="O1058" i="5" s="1"/>
  <c r="P1058" i="5" s="1"/>
  <c r="D1058" i="5"/>
  <c r="T1057" i="5"/>
  <c r="M1057" i="5"/>
  <c r="W1057" i="5" s="1"/>
  <c r="K1057" i="5"/>
  <c r="O1057" i="5" s="1"/>
  <c r="P1057" i="5" s="1"/>
  <c r="D1057" i="5"/>
  <c r="T1056" i="5"/>
  <c r="M1056" i="5"/>
  <c r="W1056" i="5" s="1"/>
  <c r="K1056" i="5"/>
  <c r="O1056" i="5" s="1"/>
  <c r="P1056" i="5" s="1"/>
  <c r="D1056" i="5"/>
  <c r="T1055" i="5"/>
  <c r="M1055" i="5"/>
  <c r="W1055" i="5" s="1"/>
  <c r="K1055" i="5"/>
  <c r="O1055" i="5" s="1"/>
  <c r="P1055" i="5" s="1"/>
  <c r="D1055" i="5"/>
  <c r="T1054" i="5"/>
  <c r="J1054" i="5"/>
  <c r="D1054" i="5"/>
  <c r="T1053" i="5"/>
  <c r="M1053" i="5"/>
  <c r="K1053" i="5"/>
  <c r="O1053" i="5" s="1"/>
  <c r="D1053" i="5"/>
  <c r="T1052" i="5"/>
  <c r="M1052" i="5"/>
  <c r="W1052" i="5" s="1"/>
  <c r="K1052" i="5"/>
  <c r="O1052" i="5" s="1"/>
  <c r="P1052" i="5" s="1"/>
  <c r="D1052" i="5"/>
  <c r="T1051" i="5"/>
  <c r="M1051" i="5"/>
  <c r="K1051" i="5"/>
  <c r="O1051" i="5" s="1"/>
  <c r="D1051" i="5"/>
  <c r="T1050" i="5"/>
  <c r="M1050" i="5"/>
  <c r="W1050" i="5" s="1"/>
  <c r="K1050" i="5"/>
  <c r="O1050" i="5" s="1"/>
  <c r="D1050" i="5"/>
  <c r="T1049" i="5"/>
  <c r="M1049" i="5"/>
  <c r="W1049" i="5" s="1"/>
  <c r="K1049" i="5"/>
  <c r="O1049" i="5" s="1"/>
  <c r="D1049" i="5"/>
  <c r="T1048" i="5"/>
  <c r="M1048" i="5"/>
  <c r="W1048" i="5" s="1"/>
  <c r="K1048" i="5"/>
  <c r="O1048" i="5" s="1"/>
  <c r="P1048" i="5" s="1"/>
  <c r="D1048" i="5"/>
  <c r="T1047" i="5"/>
  <c r="O1047" i="5"/>
  <c r="P1047" i="5" s="1"/>
  <c r="M1047" i="5"/>
  <c r="W1047" i="5" s="1"/>
  <c r="K1047" i="5"/>
  <c r="D1047" i="5"/>
  <c r="T1046" i="5"/>
  <c r="M1046" i="5"/>
  <c r="W1046" i="5" s="1"/>
  <c r="K1046" i="5"/>
  <c r="O1046" i="5" s="1"/>
  <c r="D1046" i="5"/>
  <c r="T1045" i="5"/>
  <c r="M1045" i="5"/>
  <c r="K1045" i="5"/>
  <c r="O1045" i="5" s="1"/>
  <c r="D1045" i="5"/>
  <c r="T1044" i="5"/>
  <c r="M1044" i="5"/>
  <c r="W1044" i="5" s="1"/>
  <c r="K1044" i="5"/>
  <c r="O1044" i="5" s="1"/>
  <c r="P1044" i="5" s="1"/>
  <c r="D1044" i="5"/>
  <c r="T1043" i="5"/>
  <c r="M1043" i="5"/>
  <c r="K1043" i="5"/>
  <c r="O1043" i="5" s="1"/>
  <c r="D1043" i="5"/>
  <c r="T1042" i="5"/>
  <c r="M1042" i="5"/>
  <c r="W1042" i="5" s="1"/>
  <c r="K1042" i="5"/>
  <c r="O1042" i="5" s="1"/>
  <c r="D1042" i="5"/>
  <c r="T1041" i="5"/>
  <c r="M1041" i="5"/>
  <c r="K1041" i="5"/>
  <c r="O1041" i="5" s="1"/>
  <c r="D1041" i="5"/>
  <c r="T1040" i="5"/>
  <c r="M1040" i="5"/>
  <c r="W1040" i="5" s="1"/>
  <c r="K1040" i="5"/>
  <c r="O1040" i="5" s="1"/>
  <c r="D1040" i="5"/>
  <c r="T1039" i="5"/>
  <c r="M1039" i="5"/>
  <c r="K1039" i="5"/>
  <c r="O1039" i="5" s="1"/>
  <c r="P1039" i="5" s="1"/>
  <c r="D1039" i="5"/>
  <c r="T1038" i="5"/>
  <c r="M1038" i="5"/>
  <c r="W1038" i="5" s="1"/>
  <c r="K1038" i="5"/>
  <c r="O1038" i="5" s="1"/>
  <c r="D1038" i="5"/>
  <c r="T1037" i="5"/>
  <c r="M1037" i="5"/>
  <c r="K1037" i="5"/>
  <c r="O1037" i="5" s="1"/>
  <c r="D1037" i="5"/>
  <c r="T1036" i="5"/>
  <c r="M1036" i="5"/>
  <c r="W1036" i="5" s="1"/>
  <c r="K1036" i="5"/>
  <c r="O1036" i="5" s="1"/>
  <c r="P1036" i="5" s="1"/>
  <c r="D1036" i="5"/>
  <c r="T1035" i="5"/>
  <c r="M1035" i="5"/>
  <c r="K1035" i="5"/>
  <c r="O1035" i="5" s="1"/>
  <c r="D1035" i="5"/>
  <c r="T1034" i="5"/>
  <c r="M1034" i="5"/>
  <c r="W1034" i="5" s="1"/>
  <c r="K1034" i="5"/>
  <c r="O1034" i="5" s="1"/>
  <c r="P1034" i="5" s="1"/>
  <c r="D1034" i="5"/>
  <c r="T1033" i="5"/>
  <c r="M1033" i="5"/>
  <c r="K1033" i="5"/>
  <c r="O1033" i="5" s="1"/>
  <c r="D1033" i="5"/>
  <c r="T1032" i="5"/>
  <c r="M1032" i="5"/>
  <c r="W1032" i="5" s="1"/>
  <c r="K1032" i="5"/>
  <c r="O1032" i="5" s="1"/>
  <c r="P1032" i="5" s="1"/>
  <c r="D1032" i="5"/>
  <c r="T1031" i="5"/>
  <c r="M1031" i="5"/>
  <c r="K1031" i="5"/>
  <c r="O1031" i="5" s="1"/>
  <c r="P1031" i="5" s="1"/>
  <c r="D1031" i="5"/>
  <c r="T1030" i="5"/>
  <c r="M1030" i="5"/>
  <c r="W1030" i="5" s="1"/>
  <c r="K1030" i="5"/>
  <c r="O1030" i="5" s="1"/>
  <c r="P1030" i="5" s="1"/>
  <c r="D1030" i="5"/>
  <c r="T1029" i="5"/>
  <c r="M1029" i="5"/>
  <c r="K1029" i="5"/>
  <c r="O1029" i="5" s="1"/>
  <c r="D1029" i="5"/>
  <c r="T1028" i="5"/>
  <c r="M1028" i="5"/>
  <c r="W1028" i="5" s="1"/>
  <c r="K1028" i="5"/>
  <c r="O1028" i="5" s="1"/>
  <c r="P1028" i="5" s="1"/>
  <c r="D1028" i="5"/>
  <c r="T1027" i="5"/>
  <c r="M1027" i="5"/>
  <c r="K1027" i="5"/>
  <c r="D1027" i="5"/>
  <c r="D1026" i="5"/>
  <c r="U1025" i="5"/>
  <c r="T1025" i="5"/>
  <c r="M1025" i="5"/>
  <c r="Q1025" i="5" s="1"/>
  <c r="R1025" i="5" s="1"/>
  <c r="D1025" i="5"/>
  <c r="U1024" i="5"/>
  <c r="T1024" i="5"/>
  <c r="M1024" i="5"/>
  <c r="D1024" i="5"/>
  <c r="U1023" i="5"/>
  <c r="T1023" i="5"/>
  <c r="L1023" i="5"/>
  <c r="D1023" i="5"/>
  <c r="U1022" i="5"/>
  <c r="T1022" i="5"/>
  <c r="M1022" i="5"/>
  <c r="K1022" i="5"/>
  <c r="D1022" i="5"/>
  <c r="U1021" i="5"/>
  <c r="Y1021" i="5" s="1"/>
  <c r="T1021" i="5"/>
  <c r="M1021" i="5"/>
  <c r="W1021" i="5" s="1"/>
  <c r="K1021" i="5"/>
  <c r="D1021" i="5"/>
  <c r="U1020" i="5"/>
  <c r="T1020" i="5"/>
  <c r="M1020" i="5"/>
  <c r="W1020" i="5" s="1"/>
  <c r="K1020" i="5"/>
  <c r="D1020" i="5"/>
  <c r="U1019" i="5"/>
  <c r="T1019" i="5"/>
  <c r="M1019" i="5"/>
  <c r="K1019" i="5"/>
  <c r="D1019" i="5"/>
  <c r="U1018" i="5"/>
  <c r="T1018" i="5"/>
  <c r="M1018" i="5"/>
  <c r="K1018" i="5"/>
  <c r="D1018" i="5"/>
  <c r="T1017" i="5"/>
  <c r="M1017" i="5"/>
  <c r="W1017" i="5" s="1"/>
  <c r="K1017" i="5"/>
  <c r="D1017" i="5"/>
  <c r="T1016" i="5"/>
  <c r="M1016" i="5"/>
  <c r="K1016" i="5"/>
  <c r="D1016" i="5"/>
  <c r="T1015" i="5"/>
  <c r="M1015" i="5"/>
  <c r="W1015" i="5" s="1"/>
  <c r="K1015" i="5"/>
  <c r="D1015" i="5"/>
  <c r="T1014" i="5"/>
  <c r="K1014" i="5"/>
  <c r="J1014" i="5"/>
  <c r="M1014" i="5" s="1"/>
  <c r="D1014" i="5"/>
  <c r="T1013" i="5"/>
  <c r="K1013" i="5"/>
  <c r="J1013" i="5"/>
  <c r="D1013" i="5"/>
  <c r="T1012" i="5"/>
  <c r="M1012" i="5"/>
  <c r="K1012" i="5"/>
  <c r="N1012" i="5" s="1"/>
  <c r="O1012" i="5" s="1"/>
  <c r="Q1012" i="5" s="1"/>
  <c r="D1012" i="5"/>
  <c r="T1011" i="5"/>
  <c r="M1011" i="5"/>
  <c r="W1011" i="5" s="1"/>
  <c r="K1011" i="5"/>
  <c r="D1011" i="5"/>
  <c r="T1010" i="5"/>
  <c r="M1010" i="5"/>
  <c r="K1010" i="5"/>
  <c r="N1010" i="5" s="1"/>
  <c r="D1010" i="5"/>
  <c r="T1009" i="5"/>
  <c r="M1009" i="5"/>
  <c r="W1009" i="5" s="1"/>
  <c r="K1009" i="5"/>
  <c r="D1009" i="5"/>
  <c r="T1008" i="5"/>
  <c r="M1008" i="5"/>
  <c r="K1008" i="5"/>
  <c r="O1008" i="5" s="1"/>
  <c r="P1008" i="5" s="1"/>
  <c r="D1008" i="5"/>
  <c r="T1007" i="5"/>
  <c r="M1007" i="5"/>
  <c r="W1007" i="5" s="1"/>
  <c r="K1007" i="5"/>
  <c r="O1007" i="5" s="1"/>
  <c r="P1007" i="5" s="1"/>
  <c r="D1007" i="5"/>
  <c r="T1006" i="5"/>
  <c r="O1006" i="5"/>
  <c r="J1006" i="5"/>
  <c r="D1006" i="5"/>
  <c r="T1005" i="5"/>
  <c r="M1005" i="5"/>
  <c r="W1005" i="5" s="1"/>
  <c r="K1005" i="5"/>
  <c r="O1005" i="5" s="1"/>
  <c r="D1005" i="5"/>
  <c r="T1004" i="5"/>
  <c r="M1004" i="5"/>
  <c r="K1004" i="5"/>
  <c r="O1004" i="5" s="1"/>
  <c r="P1004" i="5" s="1"/>
  <c r="D1004" i="5"/>
  <c r="T1003" i="5"/>
  <c r="M1003" i="5"/>
  <c r="W1003" i="5" s="1"/>
  <c r="K1003" i="5"/>
  <c r="O1003" i="5" s="1"/>
  <c r="P1003" i="5" s="1"/>
  <c r="D1003" i="5"/>
  <c r="T1002" i="5"/>
  <c r="M1002" i="5"/>
  <c r="K1002" i="5"/>
  <c r="D1002" i="5"/>
  <c r="U1001" i="5"/>
  <c r="T1001" i="5"/>
  <c r="M1001" i="5"/>
  <c r="K1001" i="5"/>
  <c r="D1001" i="5"/>
  <c r="U1000" i="5"/>
  <c r="T1000" i="5"/>
  <c r="W1000" i="5" s="1"/>
  <c r="Q1000" i="5"/>
  <c r="R1000" i="5" s="1"/>
  <c r="K1000" i="5"/>
  <c r="D1000" i="5"/>
  <c r="U999" i="5"/>
  <c r="T999" i="5"/>
  <c r="W999" i="5" s="1"/>
  <c r="Q999" i="5"/>
  <c r="R999" i="5" s="1"/>
  <c r="K999" i="5"/>
  <c r="D999" i="5"/>
  <c r="U998" i="5"/>
  <c r="T998" i="5"/>
  <c r="V998" i="5" s="1"/>
  <c r="D998" i="5"/>
  <c r="U997" i="5"/>
  <c r="T997" i="5"/>
  <c r="V997" i="5" s="1"/>
  <c r="L997" i="5"/>
  <c r="D997" i="5"/>
  <c r="U996" i="5"/>
  <c r="T996" i="5"/>
  <c r="N996" i="5"/>
  <c r="O996" i="5" s="1"/>
  <c r="Q996" i="5" s="1"/>
  <c r="M996" i="5"/>
  <c r="W996" i="5" s="1"/>
  <c r="D996" i="5"/>
  <c r="U995" i="5"/>
  <c r="T995" i="5"/>
  <c r="N995" i="5"/>
  <c r="O995" i="5" s="1"/>
  <c r="M995" i="5"/>
  <c r="D995" i="5"/>
  <c r="U994" i="5"/>
  <c r="T994" i="5"/>
  <c r="N994" i="5"/>
  <c r="O994" i="5" s="1"/>
  <c r="M994" i="5"/>
  <c r="W994" i="5" s="1"/>
  <c r="D994" i="5"/>
  <c r="V993" i="5"/>
  <c r="U993" i="5"/>
  <c r="T993" i="5"/>
  <c r="N993" i="5"/>
  <c r="O993" i="5" s="1"/>
  <c r="M993" i="5"/>
  <c r="W993" i="5" s="1"/>
  <c r="D993" i="5"/>
  <c r="U992" i="5"/>
  <c r="T992" i="5"/>
  <c r="Q992" i="5"/>
  <c r="N992" i="5"/>
  <c r="O992" i="5" s="1"/>
  <c r="M992" i="5"/>
  <c r="D992" i="5"/>
  <c r="U991" i="5"/>
  <c r="T991" i="5"/>
  <c r="V991" i="5" s="1"/>
  <c r="N991" i="5"/>
  <c r="O991" i="5" s="1"/>
  <c r="M991" i="5"/>
  <c r="D991" i="5"/>
  <c r="U990" i="5"/>
  <c r="T990" i="5"/>
  <c r="N990" i="5"/>
  <c r="O990" i="5" s="1"/>
  <c r="M990" i="5"/>
  <c r="W990" i="5" s="1"/>
  <c r="D990" i="5"/>
  <c r="U989" i="5"/>
  <c r="T989" i="5"/>
  <c r="N989" i="5"/>
  <c r="O989" i="5" s="1"/>
  <c r="Q989" i="5" s="1"/>
  <c r="M989" i="5"/>
  <c r="D989" i="5"/>
  <c r="T988" i="5"/>
  <c r="M988" i="5"/>
  <c r="D988" i="5"/>
  <c r="T987" i="5"/>
  <c r="M987" i="5"/>
  <c r="D987" i="5"/>
  <c r="T986" i="5"/>
  <c r="M986" i="5"/>
  <c r="D986" i="5"/>
  <c r="T985" i="5"/>
  <c r="M985" i="5"/>
  <c r="D985" i="5"/>
  <c r="T984" i="5"/>
  <c r="M984" i="5"/>
  <c r="W984" i="5" s="1"/>
  <c r="D984" i="5"/>
  <c r="T983" i="5"/>
  <c r="M983" i="5"/>
  <c r="W983" i="5" s="1"/>
  <c r="K983" i="5"/>
  <c r="D983" i="5"/>
  <c r="T982" i="5"/>
  <c r="M982" i="5"/>
  <c r="W982" i="5" s="1"/>
  <c r="K982" i="5"/>
  <c r="D982" i="5"/>
  <c r="T981" i="5"/>
  <c r="M981" i="5"/>
  <c r="K981" i="5"/>
  <c r="D981" i="5"/>
  <c r="T980" i="5"/>
  <c r="M980" i="5"/>
  <c r="K980" i="5"/>
  <c r="D980" i="5"/>
  <c r="T979" i="5"/>
  <c r="M979" i="5"/>
  <c r="K979" i="5"/>
  <c r="D979" i="5"/>
  <c r="T978" i="5"/>
  <c r="M978" i="5"/>
  <c r="K978" i="5"/>
  <c r="D978" i="5"/>
  <c r="T977" i="5"/>
  <c r="M977" i="5"/>
  <c r="W977" i="5" s="1"/>
  <c r="K977" i="5"/>
  <c r="D977" i="5"/>
  <c r="T976" i="5"/>
  <c r="N976" i="5"/>
  <c r="M976" i="5"/>
  <c r="K976" i="5"/>
  <c r="D976" i="5"/>
  <c r="T975" i="5"/>
  <c r="M975" i="5"/>
  <c r="K975" i="5"/>
  <c r="D975" i="5"/>
  <c r="T974" i="5"/>
  <c r="M974" i="5"/>
  <c r="W974" i="5" s="1"/>
  <c r="K974" i="5"/>
  <c r="D974" i="5"/>
  <c r="T973" i="5"/>
  <c r="M973" i="5"/>
  <c r="K973" i="5"/>
  <c r="D973" i="5"/>
  <c r="T972" i="5"/>
  <c r="M972" i="5"/>
  <c r="K972" i="5"/>
  <c r="D972" i="5"/>
  <c r="T971" i="5"/>
  <c r="M971" i="5"/>
  <c r="K971" i="5"/>
  <c r="D971" i="5"/>
  <c r="T970" i="5"/>
  <c r="M970" i="5"/>
  <c r="K970" i="5"/>
  <c r="D970" i="5"/>
  <c r="T969" i="5"/>
  <c r="M969" i="5"/>
  <c r="K969" i="5"/>
  <c r="D969" i="5"/>
  <c r="T968" i="5"/>
  <c r="M968" i="5"/>
  <c r="K968" i="5"/>
  <c r="D968" i="5"/>
  <c r="T967" i="5"/>
  <c r="M967" i="5"/>
  <c r="K967" i="5"/>
  <c r="D967" i="5"/>
  <c r="T966" i="5"/>
  <c r="N966" i="5"/>
  <c r="M966" i="5"/>
  <c r="W966" i="5" s="1"/>
  <c r="K966" i="5"/>
  <c r="D966" i="5"/>
  <c r="T965" i="5"/>
  <c r="N965" i="5"/>
  <c r="M965" i="5"/>
  <c r="K965" i="5"/>
  <c r="D965" i="5"/>
  <c r="T964" i="5"/>
  <c r="M964" i="5"/>
  <c r="K964" i="5"/>
  <c r="D964" i="5"/>
  <c r="T963" i="5"/>
  <c r="M963" i="5"/>
  <c r="K963" i="5"/>
  <c r="D963" i="5"/>
  <c r="T962" i="5"/>
  <c r="M962" i="5"/>
  <c r="W962" i="5" s="1"/>
  <c r="K962" i="5"/>
  <c r="D962" i="5"/>
  <c r="T961" i="5"/>
  <c r="M961" i="5"/>
  <c r="K961" i="5"/>
  <c r="D961" i="5"/>
  <c r="T960" i="5"/>
  <c r="M960" i="5"/>
  <c r="K960" i="5"/>
  <c r="D960" i="5"/>
  <c r="T959" i="5"/>
  <c r="M959" i="5"/>
  <c r="K959" i="5"/>
  <c r="D959" i="5"/>
  <c r="T958" i="5"/>
  <c r="M958" i="5"/>
  <c r="W958" i="5" s="1"/>
  <c r="K958" i="5"/>
  <c r="D958" i="5"/>
  <c r="T957" i="5"/>
  <c r="M957" i="5"/>
  <c r="K957" i="5"/>
  <c r="D957" i="5"/>
  <c r="T956" i="5"/>
  <c r="M956" i="5"/>
  <c r="W956" i="5" s="1"/>
  <c r="K956" i="5"/>
  <c r="D956" i="5"/>
  <c r="T955" i="5"/>
  <c r="N955" i="5"/>
  <c r="M955" i="5"/>
  <c r="K955" i="5"/>
  <c r="D955" i="5"/>
  <c r="T954" i="5"/>
  <c r="M954" i="5"/>
  <c r="K954" i="5"/>
  <c r="D954" i="5"/>
  <c r="T953" i="5"/>
  <c r="M953" i="5"/>
  <c r="K953" i="5"/>
  <c r="D953" i="5"/>
  <c r="T952" i="5"/>
  <c r="M952" i="5"/>
  <c r="W952" i="5" s="1"/>
  <c r="K952" i="5"/>
  <c r="D952" i="5"/>
  <c r="T951" i="5"/>
  <c r="M951" i="5"/>
  <c r="K951" i="5"/>
  <c r="D951" i="5"/>
  <c r="T950" i="5"/>
  <c r="M950" i="5"/>
  <c r="W950" i="5" s="1"/>
  <c r="K950" i="5"/>
  <c r="D950" i="5"/>
  <c r="T949" i="5"/>
  <c r="M949" i="5"/>
  <c r="K949" i="5"/>
  <c r="D949" i="5"/>
  <c r="T948" i="5"/>
  <c r="M948" i="5"/>
  <c r="W948" i="5" s="1"/>
  <c r="K948" i="5"/>
  <c r="D948" i="5"/>
  <c r="T947" i="5"/>
  <c r="M947" i="5"/>
  <c r="K947" i="5"/>
  <c r="D947" i="5"/>
  <c r="T946" i="5"/>
  <c r="M946" i="5"/>
  <c r="W946" i="5" s="1"/>
  <c r="K946" i="5"/>
  <c r="D946" i="5"/>
  <c r="T945" i="5"/>
  <c r="M945" i="5"/>
  <c r="K945" i="5"/>
  <c r="D945" i="5"/>
  <c r="T944" i="5"/>
  <c r="M944" i="5"/>
  <c r="W944" i="5" s="1"/>
  <c r="K944" i="5"/>
  <c r="D944" i="5"/>
  <c r="T943" i="5"/>
  <c r="M943" i="5"/>
  <c r="K943" i="5"/>
  <c r="D943" i="5"/>
  <c r="T942" i="5"/>
  <c r="M942" i="5"/>
  <c r="K942" i="5"/>
  <c r="D942" i="5"/>
  <c r="T941" i="5"/>
  <c r="M941" i="5"/>
  <c r="K941" i="5"/>
  <c r="D941" i="5"/>
  <c r="T940" i="5"/>
  <c r="M940" i="5"/>
  <c r="K940" i="5"/>
  <c r="D940" i="5"/>
  <c r="T939" i="5"/>
  <c r="M939" i="5"/>
  <c r="K939" i="5"/>
  <c r="D939" i="5"/>
  <c r="T938" i="5"/>
  <c r="M938" i="5"/>
  <c r="K938" i="5"/>
  <c r="D938" i="5"/>
  <c r="T937" i="5"/>
  <c r="M937" i="5"/>
  <c r="W937" i="5" s="1"/>
  <c r="K937" i="5"/>
  <c r="D937" i="5"/>
  <c r="T936" i="5"/>
  <c r="M936" i="5"/>
  <c r="K936" i="5"/>
  <c r="D936" i="5"/>
  <c r="T935" i="5"/>
  <c r="M935" i="5"/>
  <c r="K935" i="5"/>
  <c r="D935" i="5"/>
  <c r="T934" i="5"/>
  <c r="M934" i="5"/>
  <c r="W934" i="5" s="1"/>
  <c r="K934" i="5"/>
  <c r="D934" i="5"/>
  <c r="T933" i="5"/>
  <c r="M933" i="5"/>
  <c r="K933" i="5"/>
  <c r="D933" i="5"/>
  <c r="T932" i="5"/>
  <c r="M932" i="5"/>
  <c r="K932" i="5"/>
  <c r="D932" i="5"/>
  <c r="T931" i="5"/>
  <c r="M931" i="5"/>
  <c r="K931" i="5"/>
  <c r="D931" i="5"/>
  <c r="T930" i="5"/>
  <c r="M930" i="5"/>
  <c r="K930" i="5"/>
  <c r="D930" i="5"/>
  <c r="T929" i="5"/>
  <c r="M929" i="5"/>
  <c r="W929" i="5" s="1"/>
  <c r="K929" i="5"/>
  <c r="D929" i="5"/>
  <c r="T928" i="5"/>
  <c r="M928" i="5"/>
  <c r="K928" i="5"/>
  <c r="D928" i="5"/>
  <c r="T927" i="5"/>
  <c r="M927" i="5"/>
  <c r="K927" i="5"/>
  <c r="D927" i="5"/>
  <c r="T926" i="5"/>
  <c r="M926" i="5"/>
  <c r="K926" i="5"/>
  <c r="D926" i="5"/>
  <c r="T925" i="5"/>
  <c r="M925" i="5"/>
  <c r="K925" i="5"/>
  <c r="D925" i="5"/>
  <c r="T924" i="5"/>
  <c r="M924" i="5"/>
  <c r="K924" i="5"/>
  <c r="D924" i="5"/>
  <c r="T923" i="5"/>
  <c r="M923" i="5"/>
  <c r="K923" i="5"/>
  <c r="D923" i="5"/>
  <c r="T922" i="5"/>
  <c r="M922" i="5"/>
  <c r="K922" i="5"/>
  <c r="D922" i="5"/>
  <c r="T921" i="5"/>
  <c r="M921" i="5"/>
  <c r="K921" i="5"/>
  <c r="D921" i="5"/>
  <c r="T920" i="5"/>
  <c r="M920" i="5"/>
  <c r="K920" i="5"/>
  <c r="D920" i="5"/>
  <c r="T919" i="5"/>
  <c r="M919" i="5"/>
  <c r="W919" i="5" s="1"/>
  <c r="K919" i="5"/>
  <c r="D919" i="5"/>
  <c r="T918" i="5"/>
  <c r="M918" i="5"/>
  <c r="N918" i="5" s="1"/>
  <c r="K918" i="5"/>
  <c r="D918" i="5"/>
  <c r="T917" i="5"/>
  <c r="M917" i="5"/>
  <c r="W917" i="5" s="1"/>
  <c r="K917" i="5"/>
  <c r="D917" i="5"/>
  <c r="T916" i="5"/>
  <c r="M916" i="5"/>
  <c r="K916" i="5"/>
  <c r="D916" i="5"/>
  <c r="T915" i="5"/>
  <c r="M915" i="5"/>
  <c r="K915" i="5"/>
  <c r="D915" i="5"/>
  <c r="T914" i="5"/>
  <c r="M914" i="5"/>
  <c r="K914" i="5"/>
  <c r="D914" i="5"/>
  <c r="T913" i="5"/>
  <c r="M913" i="5"/>
  <c r="W913" i="5" s="1"/>
  <c r="K913" i="5"/>
  <c r="D913" i="5"/>
  <c r="T912" i="5"/>
  <c r="M912" i="5"/>
  <c r="K912" i="5"/>
  <c r="D912" i="5"/>
  <c r="T911" i="5"/>
  <c r="M911" i="5"/>
  <c r="W911" i="5" s="1"/>
  <c r="K911" i="5"/>
  <c r="D911" i="5"/>
  <c r="T910" i="5"/>
  <c r="M910" i="5"/>
  <c r="W910" i="5" s="1"/>
  <c r="K910" i="5"/>
  <c r="D910" i="5"/>
  <c r="T909" i="5"/>
  <c r="M909" i="5"/>
  <c r="W909" i="5" s="1"/>
  <c r="K909" i="5"/>
  <c r="D909" i="5"/>
  <c r="T908" i="5"/>
  <c r="M908" i="5"/>
  <c r="K908" i="5"/>
  <c r="D908" i="5"/>
  <c r="T907" i="5"/>
  <c r="M907" i="5"/>
  <c r="W907" i="5" s="1"/>
  <c r="K907" i="5"/>
  <c r="D907" i="5"/>
  <c r="T906" i="5"/>
  <c r="M906" i="5"/>
  <c r="K906" i="5"/>
  <c r="D906" i="5"/>
  <c r="T905" i="5"/>
  <c r="M905" i="5"/>
  <c r="K905" i="5"/>
  <c r="D905" i="5"/>
  <c r="T904" i="5"/>
  <c r="N904" i="5"/>
  <c r="M904" i="5"/>
  <c r="K904" i="5"/>
  <c r="D904" i="5"/>
  <c r="T903" i="5"/>
  <c r="M903" i="5"/>
  <c r="K903" i="5"/>
  <c r="D903" i="5"/>
  <c r="T902" i="5"/>
  <c r="M902" i="5"/>
  <c r="W902" i="5" s="1"/>
  <c r="K902" i="5"/>
  <c r="D902" i="5"/>
  <c r="T901" i="5"/>
  <c r="M901" i="5"/>
  <c r="K901" i="5"/>
  <c r="D901" i="5"/>
  <c r="T900" i="5"/>
  <c r="M900" i="5"/>
  <c r="K900" i="5"/>
  <c r="D900" i="5"/>
  <c r="T899" i="5"/>
  <c r="M899" i="5"/>
  <c r="K899" i="5"/>
  <c r="D899" i="5"/>
  <c r="T898" i="5"/>
  <c r="M898" i="5"/>
  <c r="K898" i="5"/>
  <c r="D898" i="5"/>
  <c r="T897" i="5"/>
  <c r="M897" i="5"/>
  <c r="K897" i="5"/>
  <c r="D897" i="5"/>
  <c r="T896" i="5"/>
  <c r="M896" i="5"/>
  <c r="K896" i="5"/>
  <c r="D896" i="5"/>
  <c r="T895" i="5"/>
  <c r="M895" i="5"/>
  <c r="K895" i="5"/>
  <c r="D895" i="5"/>
  <c r="T894" i="5"/>
  <c r="M894" i="5"/>
  <c r="W894" i="5" s="1"/>
  <c r="K894" i="5"/>
  <c r="D894" i="5"/>
  <c r="T893" i="5"/>
  <c r="M893" i="5"/>
  <c r="K893" i="5"/>
  <c r="D893" i="5"/>
  <c r="T892" i="5"/>
  <c r="M892" i="5"/>
  <c r="K892" i="5"/>
  <c r="D892" i="5"/>
  <c r="T891" i="5"/>
  <c r="M891" i="5"/>
  <c r="W891" i="5" s="1"/>
  <c r="K891" i="5"/>
  <c r="D891" i="5"/>
  <c r="T890" i="5"/>
  <c r="M890" i="5"/>
  <c r="K890" i="5"/>
  <c r="D890" i="5"/>
  <c r="T889" i="5"/>
  <c r="M889" i="5"/>
  <c r="W889" i="5" s="1"/>
  <c r="K889" i="5"/>
  <c r="D889" i="5"/>
  <c r="T888" i="5"/>
  <c r="M888" i="5"/>
  <c r="K888" i="5"/>
  <c r="D888" i="5"/>
  <c r="T887" i="5"/>
  <c r="M887" i="5"/>
  <c r="K887" i="5"/>
  <c r="D887" i="5"/>
  <c r="T886" i="5"/>
  <c r="M886" i="5"/>
  <c r="K886" i="5"/>
  <c r="D886" i="5"/>
  <c r="T885" i="5"/>
  <c r="M885" i="5"/>
  <c r="K885" i="5"/>
  <c r="D885" i="5"/>
  <c r="T884" i="5"/>
  <c r="M884" i="5"/>
  <c r="K884" i="5"/>
  <c r="D884" i="5"/>
  <c r="T883" i="5"/>
  <c r="M883" i="5"/>
  <c r="W883" i="5" s="1"/>
  <c r="K883" i="5"/>
  <c r="D883" i="5"/>
  <c r="T882" i="5"/>
  <c r="M882" i="5"/>
  <c r="K882" i="5"/>
  <c r="D882" i="5"/>
  <c r="T881" i="5"/>
  <c r="M881" i="5"/>
  <c r="W881" i="5" s="1"/>
  <c r="K881" i="5"/>
  <c r="D881" i="5"/>
  <c r="T880" i="5"/>
  <c r="M880" i="5"/>
  <c r="K880" i="5"/>
  <c r="D880" i="5"/>
  <c r="T879" i="5"/>
  <c r="M879" i="5"/>
  <c r="K879" i="5"/>
  <c r="D879" i="5"/>
  <c r="T878" i="5"/>
  <c r="M878" i="5"/>
  <c r="W878" i="5" s="1"/>
  <c r="K878" i="5"/>
  <c r="D878" i="5"/>
  <c r="T877" i="5"/>
  <c r="N877" i="5"/>
  <c r="M877" i="5"/>
  <c r="K877" i="5"/>
  <c r="D877" i="5"/>
  <c r="T876" i="5"/>
  <c r="M876" i="5"/>
  <c r="W876" i="5" s="1"/>
  <c r="K876" i="5"/>
  <c r="D876" i="5"/>
  <c r="T875" i="5"/>
  <c r="M875" i="5"/>
  <c r="K875" i="5"/>
  <c r="D875" i="5"/>
  <c r="T874" i="5"/>
  <c r="M874" i="5"/>
  <c r="K874" i="5"/>
  <c r="D874" i="5"/>
  <c r="T873" i="5"/>
  <c r="M873" i="5"/>
  <c r="K873" i="5"/>
  <c r="D873" i="5"/>
  <c r="T872" i="5"/>
  <c r="N872" i="5"/>
  <c r="M872" i="5"/>
  <c r="K872" i="5"/>
  <c r="D872" i="5"/>
  <c r="T871" i="5"/>
  <c r="M871" i="5"/>
  <c r="K871" i="5"/>
  <c r="D871" i="5"/>
  <c r="T870" i="5"/>
  <c r="M870" i="5"/>
  <c r="K870" i="5"/>
  <c r="D870" i="5"/>
  <c r="T869" i="5"/>
  <c r="M869" i="5"/>
  <c r="K869" i="5"/>
  <c r="D869" i="5"/>
  <c r="T868" i="5"/>
  <c r="M868" i="5"/>
  <c r="K868" i="5"/>
  <c r="D868" i="5"/>
  <c r="T867" i="5"/>
  <c r="M867" i="5"/>
  <c r="W867" i="5" s="1"/>
  <c r="K867" i="5"/>
  <c r="D867" i="5"/>
  <c r="T866" i="5"/>
  <c r="M866" i="5"/>
  <c r="K866" i="5"/>
  <c r="D866" i="5"/>
  <c r="T865" i="5"/>
  <c r="M865" i="5"/>
  <c r="W865" i="5" s="1"/>
  <c r="K865" i="5"/>
  <c r="D865" i="5"/>
  <c r="T864" i="5"/>
  <c r="M864" i="5"/>
  <c r="K864" i="5"/>
  <c r="D864" i="5"/>
  <c r="T863" i="5"/>
  <c r="M863" i="5"/>
  <c r="K863" i="5"/>
  <c r="D863" i="5"/>
  <c r="T862" i="5"/>
  <c r="M862" i="5"/>
  <c r="K862" i="5"/>
  <c r="D862" i="5"/>
  <c r="T861" i="5"/>
  <c r="N861" i="5"/>
  <c r="M861" i="5"/>
  <c r="W861" i="5" s="1"/>
  <c r="K861" i="5"/>
  <c r="D861" i="5"/>
  <c r="T860" i="5"/>
  <c r="M860" i="5"/>
  <c r="W860" i="5" s="1"/>
  <c r="K860" i="5"/>
  <c r="J860" i="5"/>
  <c r="D860" i="5"/>
  <c r="T859" i="5"/>
  <c r="M859" i="5"/>
  <c r="K859" i="5"/>
  <c r="D859" i="5"/>
  <c r="T858" i="5"/>
  <c r="M858" i="5"/>
  <c r="K858" i="5"/>
  <c r="D858" i="5"/>
  <c r="T857" i="5"/>
  <c r="M857" i="5"/>
  <c r="W857" i="5" s="1"/>
  <c r="K857" i="5"/>
  <c r="D857" i="5"/>
  <c r="T856" i="5"/>
  <c r="M856" i="5"/>
  <c r="K856" i="5"/>
  <c r="D856" i="5"/>
  <c r="T855" i="5"/>
  <c r="M855" i="5"/>
  <c r="W855" i="5" s="1"/>
  <c r="K855" i="5"/>
  <c r="D855" i="5"/>
  <c r="T854" i="5"/>
  <c r="M854" i="5"/>
  <c r="K854" i="5"/>
  <c r="D854" i="5"/>
  <c r="T853" i="5"/>
  <c r="M853" i="5"/>
  <c r="W853" i="5" s="1"/>
  <c r="K853" i="5"/>
  <c r="D853" i="5"/>
  <c r="T852" i="5"/>
  <c r="M852" i="5"/>
  <c r="K852" i="5"/>
  <c r="D852" i="5"/>
  <c r="T851" i="5"/>
  <c r="M851" i="5"/>
  <c r="W851" i="5" s="1"/>
  <c r="K851" i="5"/>
  <c r="D851" i="5"/>
  <c r="T850" i="5"/>
  <c r="K850" i="5"/>
  <c r="J850" i="5"/>
  <c r="M850" i="5" s="1"/>
  <c r="D850" i="5"/>
  <c r="T849" i="5"/>
  <c r="M849" i="5"/>
  <c r="W849" i="5" s="1"/>
  <c r="K849" i="5"/>
  <c r="D849" i="5"/>
  <c r="T848" i="5"/>
  <c r="M848" i="5"/>
  <c r="K848" i="5"/>
  <c r="D848" i="5"/>
  <c r="T847" i="5"/>
  <c r="M847" i="5"/>
  <c r="K847" i="5"/>
  <c r="D847" i="5"/>
  <c r="T846" i="5"/>
  <c r="M846" i="5"/>
  <c r="K846" i="5"/>
  <c r="D846" i="5"/>
  <c r="T845" i="5"/>
  <c r="M845" i="5"/>
  <c r="K845" i="5"/>
  <c r="D845" i="5"/>
  <c r="T844" i="5"/>
  <c r="M844" i="5"/>
  <c r="K844" i="5"/>
  <c r="D844" i="5"/>
  <c r="T843" i="5"/>
  <c r="M843" i="5"/>
  <c r="W843" i="5" s="1"/>
  <c r="K843" i="5"/>
  <c r="D843" i="5"/>
  <c r="T842" i="5"/>
  <c r="M842" i="5"/>
  <c r="K842" i="5"/>
  <c r="D842" i="5"/>
  <c r="T841" i="5"/>
  <c r="M841" i="5"/>
  <c r="K841" i="5"/>
  <c r="D841" i="5"/>
  <c r="T840" i="5"/>
  <c r="M840" i="5"/>
  <c r="K840" i="5"/>
  <c r="D840" i="5"/>
  <c r="T839" i="5"/>
  <c r="M839" i="5"/>
  <c r="K839" i="5"/>
  <c r="D839" i="5"/>
  <c r="T838" i="5"/>
  <c r="M838" i="5"/>
  <c r="K838" i="5"/>
  <c r="D838" i="5"/>
  <c r="T837" i="5"/>
  <c r="M837" i="5"/>
  <c r="W837" i="5" s="1"/>
  <c r="K837" i="5"/>
  <c r="D837" i="5"/>
  <c r="T836" i="5"/>
  <c r="M836" i="5"/>
  <c r="K836" i="5"/>
  <c r="D836" i="5"/>
  <c r="T835" i="5"/>
  <c r="M835" i="5"/>
  <c r="W835" i="5" s="1"/>
  <c r="K835" i="5"/>
  <c r="D835" i="5"/>
  <c r="T834" i="5"/>
  <c r="M834" i="5"/>
  <c r="K834" i="5"/>
  <c r="D834" i="5"/>
  <c r="T833" i="5"/>
  <c r="M833" i="5"/>
  <c r="W833" i="5" s="1"/>
  <c r="K833" i="5"/>
  <c r="D833" i="5"/>
  <c r="T832" i="5"/>
  <c r="M832" i="5"/>
  <c r="K832" i="5"/>
  <c r="D832" i="5"/>
  <c r="T831" i="5"/>
  <c r="M831" i="5"/>
  <c r="W831" i="5" s="1"/>
  <c r="K831" i="5"/>
  <c r="D831" i="5"/>
  <c r="T830" i="5"/>
  <c r="M830" i="5"/>
  <c r="K830" i="5"/>
  <c r="D830" i="5"/>
  <c r="T829" i="5"/>
  <c r="M829" i="5"/>
  <c r="W829" i="5" s="1"/>
  <c r="K829" i="5"/>
  <c r="D829" i="5"/>
  <c r="T828" i="5"/>
  <c r="M828" i="5"/>
  <c r="K828" i="5"/>
  <c r="D828" i="5"/>
  <c r="T827" i="5"/>
  <c r="M827" i="5"/>
  <c r="W827" i="5" s="1"/>
  <c r="K827" i="5"/>
  <c r="D827" i="5"/>
  <c r="T826" i="5"/>
  <c r="M826" i="5"/>
  <c r="K826" i="5"/>
  <c r="D826" i="5"/>
  <c r="T825" i="5"/>
  <c r="M825" i="5"/>
  <c r="W825" i="5" s="1"/>
  <c r="K825" i="5"/>
  <c r="D825" i="5"/>
  <c r="T824" i="5"/>
  <c r="M824" i="5"/>
  <c r="K824" i="5"/>
  <c r="D824" i="5"/>
  <c r="T823" i="5"/>
  <c r="M823" i="5"/>
  <c r="W823" i="5" s="1"/>
  <c r="K823" i="5"/>
  <c r="D823" i="5"/>
  <c r="T822" i="5"/>
  <c r="M822" i="5"/>
  <c r="K822" i="5"/>
  <c r="N822" i="5" s="1"/>
  <c r="O822" i="5" s="1"/>
  <c r="D822" i="5"/>
  <c r="T821" i="5"/>
  <c r="M821" i="5"/>
  <c r="W821" i="5" s="1"/>
  <c r="K821" i="5"/>
  <c r="D821" i="5"/>
  <c r="T820" i="5"/>
  <c r="M820" i="5"/>
  <c r="K820" i="5"/>
  <c r="D820" i="5"/>
  <c r="T819" i="5"/>
  <c r="M819" i="5"/>
  <c r="W819" i="5" s="1"/>
  <c r="K819" i="5"/>
  <c r="D819" i="5"/>
  <c r="T818" i="5"/>
  <c r="M818" i="5"/>
  <c r="K818" i="5"/>
  <c r="N818" i="5" s="1"/>
  <c r="O818" i="5" s="1"/>
  <c r="D818" i="5"/>
  <c r="T817" i="5"/>
  <c r="M817" i="5"/>
  <c r="W817" i="5" s="1"/>
  <c r="K817" i="5"/>
  <c r="D817" i="5"/>
  <c r="T816" i="5"/>
  <c r="M816" i="5"/>
  <c r="K816" i="5"/>
  <c r="N816" i="5" s="1"/>
  <c r="O816" i="5" s="1"/>
  <c r="D816" i="5"/>
  <c r="T815" i="5"/>
  <c r="M815" i="5"/>
  <c r="W815" i="5" s="1"/>
  <c r="K815" i="5"/>
  <c r="D815" i="5"/>
  <c r="T814" i="5"/>
  <c r="M814" i="5"/>
  <c r="K814" i="5"/>
  <c r="N814" i="5" s="1"/>
  <c r="O814" i="5" s="1"/>
  <c r="D814" i="5"/>
  <c r="T813" i="5"/>
  <c r="M813" i="5"/>
  <c r="W813" i="5" s="1"/>
  <c r="K813" i="5"/>
  <c r="D813" i="5"/>
  <c r="T812" i="5"/>
  <c r="M812" i="5"/>
  <c r="K812" i="5"/>
  <c r="D812" i="5"/>
  <c r="T811" i="5"/>
  <c r="M811" i="5"/>
  <c r="W811" i="5" s="1"/>
  <c r="K811" i="5"/>
  <c r="D811" i="5"/>
  <c r="T810" i="5"/>
  <c r="M810" i="5"/>
  <c r="K810" i="5"/>
  <c r="N810" i="5" s="1"/>
  <c r="O810" i="5" s="1"/>
  <c r="D810" i="5"/>
  <c r="T809" i="5"/>
  <c r="M809" i="5"/>
  <c r="W809" i="5" s="1"/>
  <c r="K809" i="5"/>
  <c r="D809" i="5"/>
  <c r="T808" i="5"/>
  <c r="M808" i="5"/>
  <c r="K808" i="5"/>
  <c r="N808" i="5" s="1"/>
  <c r="D808" i="5"/>
  <c r="T807" i="5"/>
  <c r="M807" i="5"/>
  <c r="W807" i="5" s="1"/>
  <c r="K807" i="5"/>
  <c r="D807" i="5"/>
  <c r="T806" i="5"/>
  <c r="M806" i="5"/>
  <c r="K806" i="5"/>
  <c r="N806" i="5" s="1"/>
  <c r="O806" i="5" s="1"/>
  <c r="D806" i="5"/>
  <c r="T805" i="5"/>
  <c r="M805" i="5"/>
  <c r="W805" i="5" s="1"/>
  <c r="K805" i="5"/>
  <c r="D805" i="5"/>
  <c r="T804" i="5"/>
  <c r="M804" i="5"/>
  <c r="K804" i="5"/>
  <c r="D804" i="5"/>
  <c r="T803" i="5"/>
  <c r="M803" i="5"/>
  <c r="W803" i="5" s="1"/>
  <c r="K803" i="5"/>
  <c r="D803" i="5"/>
  <c r="T802" i="5"/>
  <c r="M802" i="5"/>
  <c r="K802" i="5"/>
  <c r="N802" i="5" s="1"/>
  <c r="O802" i="5" s="1"/>
  <c r="D802" i="5"/>
  <c r="T801" i="5"/>
  <c r="M801" i="5"/>
  <c r="W801" i="5" s="1"/>
  <c r="K801" i="5"/>
  <c r="D801" i="5"/>
  <c r="T800" i="5"/>
  <c r="M800" i="5"/>
  <c r="K800" i="5"/>
  <c r="N800" i="5" s="1"/>
  <c r="D800" i="5"/>
  <c r="T799" i="5"/>
  <c r="M799" i="5"/>
  <c r="W799" i="5" s="1"/>
  <c r="K799" i="5"/>
  <c r="D799" i="5"/>
  <c r="T798" i="5"/>
  <c r="M798" i="5"/>
  <c r="W798" i="5" s="1"/>
  <c r="K798" i="5"/>
  <c r="N798" i="5" s="1"/>
  <c r="O798" i="5" s="1"/>
  <c r="D798" i="5"/>
  <c r="T797" i="5"/>
  <c r="M797" i="5"/>
  <c r="K797" i="5"/>
  <c r="D797" i="5"/>
  <c r="T796" i="5"/>
  <c r="M796" i="5"/>
  <c r="W796" i="5" s="1"/>
  <c r="K796" i="5"/>
  <c r="D796" i="5"/>
  <c r="T795" i="5"/>
  <c r="M795" i="5"/>
  <c r="K795" i="5"/>
  <c r="N795" i="5" s="1"/>
  <c r="O795" i="5" s="1"/>
  <c r="D795" i="5"/>
  <c r="T794" i="5"/>
  <c r="M794" i="5"/>
  <c r="W794" i="5" s="1"/>
  <c r="K794" i="5"/>
  <c r="N794" i="5" s="1"/>
  <c r="O794" i="5" s="1"/>
  <c r="D794" i="5"/>
  <c r="T793" i="5"/>
  <c r="M793" i="5"/>
  <c r="K793" i="5"/>
  <c r="D793" i="5"/>
  <c r="T792" i="5"/>
  <c r="M792" i="5"/>
  <c r="W792" i="5" s="1"/>
  <c r="K792" i="5"/>
  <c r="N792" i="5" s="1"/>
  <c r="O792" i="5" s="1"/>
  <c r="D792" i="5"/>
  <c r="T791" i="5"/>
  <c r="M791" i="5"/>
  <c r="K791" i="5"/>
  <c r="D791" i="5"/>
  <c r="T790" i="5"/>
  <c r="M790" i="5"/>
  <c r="W790" i="5" s="1"/>
  <c r="K790" i="5"/>
  <c r="N790" i="5" s="1"/>
  <c r="D790" i="5"/>
  <c r="T789" i="5"/>
  <c r="M789" i="5"/>
  <c r="W789" i="5" s="1"/>
  <c r="K789" i="5"/>
  <c r="N789" i="5" s="1"/>
  <c r="O789" i="5" s="1"/>
  <c r="D789" i="5"/>
  <c r="T788" i="5"/>
  <c r="M788" i="5"/>
  <c r="K788" i="5"/>
  <c r="D788" i="5"/>
  <c r="T787" i="5"/>
  <c r="M787" i="5"/>
  <c r="W787" i="5" s="1"/>
  <c r="K787" i="5"/>
  <c r="N787" i="5" s="1"/>
  <c r="O787" i="5" s="1"/>
  <c r="D787" i="5"/>
  <c r="T786" i="5"/>
  <c r="M786" i="5"/>
  <c r="K786" i="5"/>
  <c r="N786" i="5" s="1"/>
  <c r="O786" i="5" s="1"/>
  <c r="D786" i="5"/>
  <c r="T785" i="5"/>
  <c r="M785" i="5"/>
  <c r="W785" i="5" s="1"/>
  <c r="K785" i="5"/>
  <c r="D785" i="5"/>
  <c r="T784" i="5"/>
  <c r="M784" i="5"/>
  <c r="K784" i="5"/>
  <c r="N784" i="5" s="1"/>
  <c r="O784" i="5" s="1"/>
  <c r="D784" i="5"/>
  <c r="T783" i="5"/>
  <c r="M783" i="5"/>
  <c r="W783" i="5" s="1"/>
  <c r="K783" i="5"/>
  <c r="N783" i="5" s="1"/>
  <c r="D783" i="5"/>
  <c r="T782" i="5"/>
  <c r="M782" i="5"/>
  <c r="K782" i="5"/>
  <c r="N782" i="5" s="1"/>
  <c r="D782" i="5"/>
  <c r="T781" i="5"/>
  <c r="M781" i="5"/>
  <c r="W781" i="5" s="1"/>
  <c r="K781" i="5"/>
  <c r="N781" i="5" s="1"/>
  <c r="O781" i="5" s="1"/>
  <c r="D781" i="5"/>
  <c r="T780" i="5"/>
  <c r="M780" i="5"/>
  <c r="K780" i="5"/>
  <c r="D780" i="5"/>
  <c r="T779" i="5"/>
  <c r="M779" i="5"/>
  <c r="W779" i="5" s="1"/>
  <c r="K779" i="5"/>
  <c r="N779" i="5" s="1"/>
  <c r="D779" i="5"/>
  <c r="T778" i="5"/>
  <c r="M778" i="5"/>
  <c r="K778" i="5"/>
  <c r="N778" i="5" s="1"/>
  <c r="O778" i="5" s="1"/>
  <c r="D778" i="5"/>
  <c r="T777" i="5"/>
  <c r="M777" i="5"/>
  <c r="W777" i="5" s="1"/>
  <c r="K777" i="5"/>
  <c r="D777" i="5"/>
  <c r="T776" i="5"/>
  <c r="M776" i="5"/>
  <c r="K776" i="5"/>
  <c r="N776" i="5" s="1"/>
  <c r="O776" i="5" s="1"/>
  <c r="D776" i="5"/>
  <c r="T775" i="5"/>
  <c r="M775" i="5"/>
  <c r="K775" i="5"/>
  <c r="N775" i="5" s="1"/>
  <c r="D775" i="5"/>
  <c r="T774" i="5"/>
  <c r="M774" i="5"/>
  <c r="W774" i="5" s="1"/>
  <c r="K774" i="5"/>
  <c r="N774" i="5" s="1"/>
  <c r="D774" i="5"/>
  <c r="T773" i="5"/>
  <c r="M773" i="5"/>
  <c r="K773" i="5"/>
  <c r="N773" i="5" s="1"/>
  <c r="O773" i="5" s="1"/>
  <c r="D773" i="5"/>
  <c r="T772" i="5"/>
  <c r="M772" i="5"/>
  <c r="W772" i="5" s="1"/>
  <c r="K772" i="5"/>
  <c r="D772" i="5"/>
  <c r="T771" i="5"/>
  <c r="M771" i="5"/>
  <c r="K771" i="5"/>
  <c r="N771" i="5" s="1"/>
  <c r="O771" i="5" s="1"/>
  <c r="D771" i="5"/>
  <c r="T770" i="5"/>
  <c r="M770" i="5"/>
  <c r="W770" i="5" s="1"/>
  <c r="K770" i="5"/>
  <c r="N770" i="5" s="1"/>
  <c r="O770" i="5" s="1"/>
  <c r="D770" i="5"/>
  <c r="T769" i="5"/>
  <c r="M769" i="5"/>
  <c r="K769" i="5"/>
  <c r="D769" i="5"/>
  <c r="T768" i="5"/>
  <c r="M768" i="5"/>
  <c r="W768" i="5" s="1"/>
  <c r="K768" i="5"/>
  <c r="N768" i="5" s="1"/>
  <c r="O768" i="5" s="1"/>
  <c r="D768" i="5"/>
  <c r="T767" i="5"/>
  <c r="M767" i="5"/>
  <c r="K767" i="5"/>
  <c r="D767" i="5"/>
  <c r="T766" i="5"/>
  <c r="M766" i="5"/>
  <c r="W766" i="5" s="1"/>
  <c r="K766" i="5"/>
  <c r="N766" i="5" s="1"/>
  <c r="D766" i="5"/>
  <c r="T765" i="5"/>
  <c r="M765" i="5"/>
  <c r="K765" i="5"/>
  <c r="N765" i="5" s="1"/>
  <c r="O765" i="5" s="1"/>
  <c r="P765" i="5" s="1"/>
  <c r="D765" i="5"/>
  <c r="T764" i="5"/>
  <c r="M764" i="5"/>
  <c r="W764" i="5" s="1"/>
  <c r="K764" i="5"/>
  <c r="D764" i="5"/>
  <c r="T763" i="5"/>
  <c r="M763" i="5"/>
  <c r="K763" i="5"/>
  <c r="N763" i="5" s="1"/>
  <c r="D763" i="5"/>
  <c r="T762" i="5"/>
  <c r="M762" i="5"/>
  <c r="W762" i="5" s="1"/>
  <c r="K762" i="5"/>
  <c r="N762" i="5" s="1"/>
  <c r="D762" i="5"/>
  <c r="T761" i="5"/>
  <c r="M761" i="5"/>
  <c r="K761" i="5"/>
  <c r="D761" i="5"/>
  <c r="T760" i="5"/>
  <c r="M760" i="5"/>
  <c r="W760" i="5" s="1"/>
  <c r="K760" i="5"/>
  <c r="N760" i="5" s="1"/>
  <c r="O760" i="5" s="1"/>
  <c r="D760" i="5"/>
  <c r="T759" i="5"/>
  <c r="M759" i="5"/>
  <c r="K759" i="5"/>
  <c r="N759" i="5" s="1"/>
  <c r="D759" i="5"/>
  <c r="T758" i="5"/>
  <c r="M758" i="5"/>
  <c r="W758" i="5" s="1"/>
  <c r="K758" i="5"/>
  <c r="N758" i="5" s="1"/>
  <c r="D758" i="5"/>
  <c r="T757" i="5"/>
  <c r="M757" i="5"/>
  <c r="K757" i="5"/>
  <c r="N757" i="5" s="1"/>
  <c r="O757" i="5" s="1"/>
  <c r="D757" i="5"/>
  <c r="T756" i="5"/>
  <c r="M756" i="5"/>
  <c r="W756" i="5" s="1"/>
  <c r="K756" i="5"/>
  <c r="D756" i="5"/>
  <c r="T755" i="5"/>
  <c r="M755" i="5"/>
  <c r="K755" i="5"/>
  <c r="N755" i="5" s="1"/>
  <c r="D755" i="5"/>
  <c r="T754" i="5"/>
  <c r="M754" i="5"/>
  <c r="W754" i="5" s="1"/>
  <c r="K754" i="5"/>
  <c r="N754" i="5" s="1"/>
  <c r="O754" i="5" s="1"/>
  <c r="D754" i="5"/>
  <c r="T753" i="5"/>
  <c r="M753" i="5"/>
  <c r="K753" i="5"/>
  <c r="D753" i="5"/>
  <c r="T752" i="5"/>
  <c r="M752" i="5"/>
  <c r="W752" i="5" s="1"/>
  <c r="K752" i="5"/>
  <c r="N752" i="5" s="1"/>
  <c r="O752" i="5" s="1"/>
  <c r="D752" i="5"/>
  <c r="T751" i="5"/>
  <c r="K751" i="5"/>
  <c r="J751" i="5"/>
  <c r="M751" i="5" s="1"/>
  <c r="W751" i="5" s="1"/>
  <c r="D751" i="5"/>
  <c r="T750" i="5"/>
  <c r="M750" i="5"/>
  <c r="W750" i="5" s="1"/>
  <c r="K750" i="5"/>
  <c r="D750" i="5"/>
  <c r="T749" i="5"/>
  <c r="M749" i="5"/>
  <c r="W749" i="5" s="1"/>
  <c r="K749" i="5"/>
  <c r="N749" i="5" s="1"/>
  <c r="O749" i="5" s="1"/>
  <c r="D749" i="5"/>
  <c r="T748" i="5"/>
  <c r="M748" i="5"/>
  <c r="K748" i="5"/>
  <c r="D748" i="5"/>
  <c r="T747" i="5"/>
  <c r="M747" i="5"/>
  <c r="W747" i="5" s="1"/>
  <c r="K747" i="5"/>
  <c r="N747" i="5" s="1"/>
  <c r="O747" i="5" s="1"/>
  <c r="D747" i="5"/>
  <c r="T746" i="5"/>
  <c r="M746" i="5"/>
  <c r="K746" i="5"/>
  <c r="N746" i="5" s="1"/>
  <c r="D746" i="5"/>
  <c r="T745" i="5"/>
  <c r="M745" i="5"/>
  <c r="W745" i="5" s="1"/>
  <c r="K745" i="5"/>
  <c r="N745" i="5" s="1"/>
  <c r="D745" i="5"/>
  <c r="T744" i="5"/>
  <c r="M744" i="5"/>
  <c r="K744" i="5"/>
  <c r="D744" i="5"/>
  <c r="T743" i="5"/>
  <c r="M743" i="5"/>
  <c r="W743" i="5" s="1"/>
  <c r="K743" i="5"/>
  <c r="N743" i="5" s="1"/>
  <c r="D743" i="5"/>
  <c r="T742" i="5"/>
  <c r="M742" i="5"/>
  <c r="K742" i="5"/>
  <c r="N742" i="5" s="1"/>
  <c r="O742" i="5" s="1"/>
  <c r="D742" i="5"/>
  <c r="T741" i="5"/>
  <c r="M741" i="5"/>
  <c r="W741" i="5" s="1"/>
  <c r="K741" i="5"/>
  <c r="D741" i="5"/>
  <c r="T740" i="5"/>
  <c r="K740" i="5"/>
  <c r="J740" i="5"/>
  <c r="D740" i="5"/>
  <c r="T739" i="5"/>
  <c r="M739" i="5"/>
  <c r="W739" i="5" s="1"/>
  <c r="K739" i="5"/>
  <c r="J739" i="5"/>
  <c r="D739" i="5"/>
  <c r="T738" i="5"/>
  <c r="M738" i="5"/>
  <c r="W738" i="5" s="1"/>
  <c r="K738" i="5"/>
  <c r="D738" i="5"/>
  <c r="T737" i="5"/>
  <c r="M737" i="5"/>
  <c r="W737" i="5" s="1"/>
  <c r="K737" i="5"/>
  <c r="N737" i="5" s="1"/>
  <c r="O737" i="5" s="1"/>
  <c r="D737" i="5"/>
  <c r="T736" i="5"/>
  <c r="M736" i="5"/>
  <c r="K736" i="5"/>
  <c r="N736" i="5" s="1"/>
  <c r="D736" i="5"/>
  <c r="T735" i="5"/>
  <c r="K735" i="5"/>
  <c r="J735" i="5"/>
  <c r="D735" i="5"/>
  <c r="T734" i="5"/>
  <c r="K734" i="5"/>
  <c r="J734" i="5"/>
  <c r="D734" i="5"/>
  <c r="T733" i="5"/>
  <c r="M733" i="5"/>
  <c r="W733" i="5" s="1"/>
  <c r="K733" i="5"/>
  <c r="N733" i="5" s="1"/>
  <c r="J733" i="5"/>
  <c r="D733" i="5"/>
  <c r="T732" i="5"/>
  <c r="K732" i="5"/>
  <c r="J732" i="5"/>
  <c r="D732" i="5"/>
  <c r="T731" i="5"/>
  <c r="K731" i="5"/>
  <c r="J731" i="5"/>
  <c r="M731" i="5" s="1"/>
  <c r="D731" i="5"/>
  <c r="T730" i="5"/>
  <c r="K730" i="5"/>
  <c r="J730" i="5"/>
  <c r="M730" i="5" s="1"/>
  <c r="W730" i="5" s="1"/>
  <c r="D730" i="5"/>
  <c r="T729" i="5"/>
  <c r="K729" i="5"/>
  <c r="J729" i="5"/>
  <c r="D729" i="5"/>
  <c r="T728" i="5"/>
  <c r="K728" i="5"/>
  <c r="J728" i="5"/>
  <c r="D728" i="5"/>
  <c r="T727" i="5"/>
  <c r="K727" i="5"/>
  <c r="J727" i="5"/>
  <c r="D727" i="5"/>
  <c r="T726" i="5"/>
  <c r="K726" i="5"/>
  <c r="J726" i="5"/>
  <c r="D726" i="5"/>
  <c r="T725" i="5"/>
  <c r="M725" i="5"/>
  <c r="K725" i="5"/>
  <c r="N725" i="5" s="1"/>
  <c r="O725" i="5" s="1"/>
  <c r="D725" i="5"/>
  <c r="T724" i="5"/>
  <c r="M724" i="5"/>
  <c r="W724" i="5" s="1"/>
  <c r="K724" i="5"/>
  <c r="N724" i="5" s="1"/>
  <c r="D724" i="5"/>
  <c r="T723" i="5"/>
  <c r="M723" i="5"/>
  <c r="K723" i="5"/>
  <c r="D723" i="5"/>
  <c r="T722" i="5"/>
  <c r="M722" i="5"/>
  <c r="W722" i="5" s="1"/>
  <c r="K722" i="5"/>
  <c r="N722" i="5" s="1"/>
  <c r="D722" i="5"/>
  <c r="T721" i="5"/>
  <c r="M721" i="5"/>
  <c r="W721" i="5" s="1"/>
  <c r="K721" i="5"/>
  <c r="N721" i="5" s="1"/>
  <c r="O721" i="5" s="1"/>
  <c r="D721" i="5"/>
  <c r="T720" i="5"/>
  <c r="M720" i="5"/>
  <c r="W720" i="5" s="1"/>
  <c r="K720" i="5"/>
  <c r="D720" i="5"/>
  <c r="T719" i="5"/>
  <c r="M719" i="5"/>
  <c r="W719" i="5" s="1"/>
  <c r="K719" i="5"/>
  <c r="N719" i="5" s="1"/>
  <c r="O719" i="5" s="1"/>
  <c r="D719" i="5"/>
  <c r="T718" i="5"/>
  <c r="M718" i="5"/>
  <c r="W718" i="5" s="1"/>
  <c r="K718" i="5"/>
  <c r="N718" i="5" s="1"/>
  <c r="O718" i="5" s="1"/>
  <c r="D718" i="5"/>
  <c r="T717" i="5"/>
  <c r="M717" i="5"/>
  <c r="W717" i="5" s="1"/>
  <c r="K717" i="5"/>
  <c r="D717" i="5"/>
  <c r="T716" i="5"/>
  <c r="M716" i="5"/>
  <c r="W716" i="5" s="1"/>
  <c r="K716" i="5"/>
  <c r="D716" i="5"/>
  <c r="T715" i="5"/>
  <c r="M715" i="5"/>
  <c r="W715" i="5" s="1"/>
  <c r="K715" i="5"/>
  <c r="D715" i="5"/>
  <c r="T714" i="5"/>
  <c r="M714" i="5"/>
  <c r="W714" i="5" s="1"/>
  <c r="K714" i="5"/>
  <c r="N714" i="5" s="1"/>
  <c r="D714" i="5"/>
  <c r="T713" i="5"/>
  <c r="M713" i="5"/>
  <c r="W713" i="5" s="1"/>
  <c r="K713" i="5"/>
  <c r="D713" i="5"/>
  <c r="T712" i="5"/>
  <c r="M712" i="5"/>
  <c r="W712" i="5" s="1"/>
  <c r="K712" i="5"/>
  <c r="D712" i="5"/>
  <c r="T711" i="5"/>
  <c r="M711" i="5"/>
  <c r="W711" i="5" s="1"/>
  <c r="K711" i="5"/>
  <c r="N711" i="5" s="1"/>
  <c r="O711" i="5" s="1"/>
  <c r="D711" i="5"/>
  <c r="T710" i="5"/>
  <c r="M710" i="5"/>
  <c r="W710" i="5" s="1"/>
  <c r="K710" i="5"/>
  <c r="N710" i="5" s="1"/>
  <c r="O710" i="5" s="1"/>
  <c r="D710" i="5"/>
  <c r="T709" i="5"/>
  <c r="N709" i="5"/>
  <c r="M709" i="5"/>
  <c r="K709" i="5"/>
  <c r="D709" i="5"/>
  <c r="T708" i="5"/>
  <c r="M708" i="5"/>
  <c r="W708" i="5" s="1"/>
  <c r="K708" i="5"/>
  <c r="D708" i="5"/>
  <c r="T707" i="5"/>
  <c r="M707" i="5"/>
  <c r="K707" i="5"/>
  <c r="D707" i="5"/>
  <c r="T706" i="5"/>
  <c r="N706" i="5"/>
  <c r="O706" i="5" s="1"/>
  <c r="Q706" i="5" s="1"/>
  <c r="M706" i="5"/>
  <c r="K706" i="5"/>
  <c r="D706" i="5"/>
  <c r="T705" i="5"/>
  <c r="M705" i="5"/>
  <c r="K705" i="5"/>
  <c r="D705" i="5"/>
  <c r="T704" i="5"/>
  <c r="M704" i="5"/>
  <c r="K704" i="5"/>
  <c r="D704" i="5"/>
  <c r="T703" i="5"/>
  <c r="M703" i="5"/>
  <c r="K703" i="5"/>
  <c r="D703" i="5"/>
  <c r="T702" i="5"/>
  <c r="M702" i="5"/>
  <c r="K702" i="5"/>
  <c r="N702" i="5" s="1"/>
  <c r="O702" i="5" s="1"/>
  <c r="D702" i="5"/>
  <c r="T701" i="5"/>
  <c r="M701" i="5"/>
  <c r="K701" i="5"/>
  <c r="N701" i="5" s="1"/>
  <c r="D701" i="5"/>
  <c r="T700" i="5"/>
  <c r="M700" i="5"/>
  <c r="K700" i="5"/>
  <c r="N700" i="5" s="1"/>
  <c r="D700" i="5"/>
  <c r="T699" i="5"/>
  <c r="M699" i="5"/>
  <c r="K699" i="5"/>
  <c r="D699" i="5"/>
  <c r="T698" i="5"/>
  <c r="M698" i="5"/>
  <c r="K698" i="5"/>
  <c r="N698" i="5" s="1"/>
  <c r="O698" i="5" s="1"/>
  <c r="D698" i="5"/>
  <c r="T697" i="5"/>
  <c r="M697" i="5"/>
  <c r="K697" i="5"/>
  <c r="D697" i="5"/>
  <c r="T696" i="5"/>
  <c r="M696" i="5"/>
  <c r="K696" i="5"/>
  <c r="D696" i="5"/>
  <c r="T695" i="5"/>
  <c r="K695" i="5"/>
  <c r="J695" i="5"/>
  <c r="D695" i="5"/>
  <c r="T694" i="5"/>
  <c r="K694" i="5"/>
  <c r="J694" i="5"/>
  <c r="D694" i="5"/>
  <c r="T693" i="5"/>
  <c r="K693" i="5"/>
  <c r="J693" i="5"/>
  <c r="D693" i="5"/>
  <c r="T692" i="5"/>
  <c r="K692" i="5"/>
  <c r="J692" i="5"/>
  <c r="D692" i="5"/>
  <c r="T691" i="5"/>
  <c r="M691" i="5"/>
  <c r="W691" i="5" s="1"/>
  <c r="K691" i="5"/>
  <c r="O691" i="5" s="1"/>
  <c r="P691" i="5" s="1"/>
  <c r="D691" i="5"/>
  <c r="T690" i="5"/>
  <c r="M690" i="5"/>
  <c r="K690" i="5"/>
  <c r="D690" i="5"/>
  <c r="T689" i="5"/>
  <c r="M689" i="5"/>
  <c r="W689" i="5" s="1"/>
  <c r="K689" i="5"/>
  <c r="D689" i="5"/>
  <c r="T688" i="5"/>
  <c r="M688" i="5"/>
  <c r="K688" i="5"/>
  <c r="D688" i="5"/>
  <c r="T687" i="5"/>
  <c r="M687" i="5"/>
  <c r="W687" i="5" s="1"/>
  <c r="K687" i="5"/>
  <c r="N687" i="5" s="1"/>
  <c r="O687" i="5" s="1"/>
  <c r="D687" i="5"/>
  <c r="T686" i="5"/>
  <c r="M686" i="5"/>
  <c r="K686" i="5"/>
  <c r="N686" i="5" s="1"/>
  <c r="D686" i="5"/>
  <c r="T685" i="5"/>
  <c r="M685" i="5"/>
  <c r="W685" i="5" s="1"/>
  <c r="K685" i="5"/>
  <c r="N685" i="5" s="1"/>
  <c r="O685" i="5" s="1"/>
  <c r="D685" i="5"/>
  <c r="T684" i="5"/>
  <c r="M684" i="5"/>
  <c r="K684" i="5"/>
  <c r="D684" i="5"/>
  <c r="T683" i="5"/>
  <c r="M683" i="5"/>
  <c r="W683" i="5" s="1"/>
  <c r="K683" i="5"/>
  <c r="D683" i="5"/>
  <c r="T682" i="5"/>
  <c r="M682" i="5"/>
  <c r="K682" i="5"/>
  <c r="D682" i="5"/>
  <c r="T681" i="5"/>
  <c r="M681" i="5"/>
  <c r="W681" i="5" s="1"/>
  <c r="K681" i="5"/>
  <c r="D681" i="5"/>
  <c r="T680" i="5"/>
  <c r="K680" i="5"/>
  <c r="J680" i="5"/>
  <c r="D680" i="5"/>
  <c r="T679" i="5"/>
  <c r="M679" i="5"/>
  <c r="W679" i="5" s="1"/>
  <c r="K679" i="5"/>
  <c r="D679" i="5"/>
  <c r="T678" i="5"/>
  <c r="N678" i="5"/>
  <c r="M678" i="5"/>
  <c r="K678" i="5"/>
  <c r="D678" i="5"/>
  <c r="T677" i="5"/>
  <c r="M677" i="5"/>
  <c r="W677" i="5" s="1"/>
  <c r="K677" i="5"/>
  <c r="D677" i="5"/>
  <c r="T676" i="5"/>
  <c r="M676" i="5"/>
  <c r="W676" i="5" s="1"/>
  <c r="K676" i="5"/>
  <c r="D676" i="5"/>
  <c r="T675" i="5"/>
  <c r="M675" i="5"/>
  <c r="W675" i="5" s="1"/>
  <c r="K675" i="5"/>
  <c r="D675" i="5"/>
  <c r="T674" i="5"/>
  <c r="M674" i="5"/>
  <c r="W674" i="5" s="1"/>
  <c r="K674" i="5"/>
  <c r="D674" i="5"/>
  <c r="T673" i="5"/>
  <c r="M673" i="5"/>
  <c r="W673" i="5" s="1"/>
  <c r="K673" i="5"/>
  <c r="N673" i="5" s="1"/>
  <c r="D673" i="5"/>
  <c r="T672" i="5"/>
  <c r="M672" i="5"/>
  <c r="W672" i="5" s="1"/>
  <c r="K672" i="5"/>
  <c r="N672" i="5" s="1"/>
  <c r="O672" i="5" s="1"/>
  <c r="D672" i="5"/>
  <c r="T671" i="5"/>
  <c r="M671" i="5"/>
  <c r="W671" i="5" s="1"/>
  <c r="K671" i="5"/>
  <c r="D671" i="5"/>
  <c r="T670" i="5"/>
  <c r="M670" i="5"/>
  <c r="W670" i="5" s="1"/>
  <c r="K670" i="5"/>
  <c r="D670" i="5"/>
  <c r="T669" i="5"/>
  <c r="M669" i="5"/>
  <c r="W669" i="5" s="1"/>
  <c r="K669" i="5"/>
  <c r="N669" i="5" s="1"/>
  <c r="D669" i="5"/>
  <c r="T668" i="5"/>
  <c r="M668" i="5"/>
  <c r="W668" i="5" s="1"/>
  <c r="K668" i="5"/>
  <c r="D668" i="5"/>
  <c r="T667" i="5"/>
  <c r="M667" i="5"/>
  <c r="W667" i="5" s="1"/>
  <c r="K667" i="5"/>
  <c r="N667" i="5" s="1"/>
  <c r="D667" i="5"/>
  <c r="T666" i="5"/>
  <c r="M666" i="5"/>
  <c r="K666" i="5"/>
  <c r="D666" i="5"/>
  <c r="T665" i="5"/>
  <c r="M665" i="5"/>
  <c r="W665" i="5" s="1"/>
  <c r="K665" i="5"/>
  <c r="N665" i="5" s="1"/>
  <c r="D665" i="5"/>
  <c r="T664" i="5"/>
  <c r="M664" i="5"/>
  <c r="K664" i="5"/>
  <c r="N664" i="5" s="1"/>
  <c r="O664" i="5" s="1"/>
  <c r="P664" i="5" s="1"/>
  <c r="D664" i="5"/>
  <c r="T663" i="5"/>
  <c r="M663" i="5"/>
  <c r="W663" i="5" s="1"/>
  <c r="K663" i="5"/>
  <c r="D663" i="5"/>
  <c r="T662" i="5"/>
  <c r="M662" i="5"/>
  <c r="K662" i="5"/>
  <c r="N662" i="5" s="1"/>
  <c r="O662" i="5" s="1"/>
  <c r="P662" i="5" s="1"/>
  <c r="D662" i="5"/>
  <c r="T661" i="5"/>
  <c r="M661" i="5"/>
  <c r="W661" i="5" s="1"/>
  <c r="K661" i="5"/>
  <c r="N661" i="5" s="1"/>
  <c r="O661" i="5" s="1"/>
  <c r="P661" i="5" s="1"/>
  <c r="D661" i="5"/>
  <c r="T660" i="5"/>
  <c r="M660" i="5"/>
  <c r="K660" i="5"/>
  <c r="D660" i="5"/>
  <c r="T659" i="5"/>
  <c r="M659" i="5"/>
  <c r="W659" i="5" s="1"/>
  <c r="K659" i="5"/>
  <c r="N659" i="5" s="1"/>
  <c r="D659" i="5"/>
  <c r="T658" i="5"/>
  <c r="K658" i="5"/>
  <c r="J658" i="5"/>
  <c r="D658" i="5"/>
  <c r="T657" i="5"/>
  <c r="M657" i="5"/>
  <c r="W657" i="5" s="1"/>
  <c r="K657" i="5"/>
  <c r="N657" i="5" s="1"/>
  <c r="O657" i="5" s="1"/>
  <c r="P657" i="5" s="1"/>
  <c r="D657" i="5"/>
  <c r="T656" i="5"/>
  <c r="M656" i="5"/>
  <c r="K656" i="5"/>
  <c r="N656" i="5" s="1"/>
  <c r="O656" i="5" s="1"/>
  <c r="D656" i="5"/>
  <c r="T655" i="5"/>
  <c r="M655" i="5"/>
  <c r="W655" i="5" s="1"/>
  <c r="K655" i="5"/>
  <c r="D655" i="5"/>
  <c r="T654" i="5"/>
  <c r="M654" i="5"/>
  <c r="W654" i="5" s="1"/>
  <c r="K654" i="5"/>
  <c r="N654" i="5" s="1"/>
  <c r="D654" i="5"/>
  <c r="T653" i="5"/>
  <c r="M653" i="5"/>
  <c r="K653" i="5"/>
  <c r="N653" i="5" s="1"/>
  <c r="D653" i="5"/>
  <c r="T652" i="5"/>
  <c r="M652" i="5"/>
  <c r="W652" i="5" s="1"/>
  <c r="K652" i="5"/>
  <c r="D652" i="5"/>
  <c r="T651" i="5"/>
  <c r="M651" i="5"/>
  <c r="K651" i="5"/>
  <c r="D651" i="5"/>
  <c r="T650" i="5"/>
  <c r="M650" i="5"/>
  <c r="W650" i="5" s="1"/>
  <c r="K650" i="5"/>
  <c r="D650" i="5"/>
  <c r="T649" i="5"/>
  <c r="N649" i="5"/>
  <c r="M649" i="5"/>
  <c r="W649" i="5" s="1"/>
  <c r="K649" i="5"/>
  <c r="D649" i="5"/>
  <c r="T648" i="5"/>
  <c r="M648" i="5"/>
  <c r="W648" i="5" s="1"/>
  <c r="K648" i="5"/>
  <c r="N648" i="5" s="1"/>
  <c r="O648" i="5" s="1"/>
  <c r="P648" i="5" s="1"/>
  <c r="D648" i="5"/>
  <c r="T647" i="5"/>
  <c r="M647" i="5"/>
  <c r="W647" i="5" s="1"/>
  <c r="K647" i="5"/>
  <c r="D647" i="5"/>
  <c r="T646" i="5"/>
  <c r="M646" i="5"/>
  <c r="W646" i="5" s="1"/>
  <c r="K646" i="5"/>
  <c r="D646" i="5"/>
  <c r="T645" i="5"/>
  <c r="M645" i="5"/>
  <c r="W645" i="5" s="1"/>
  <c r="K645" i="5"/>
  <c r="D645" i="5"/>
  <c r="T644" i="5"/>
  <c r="M644" i="5"/>
  <c r="W644" i="5" s="1"/>
  <c r="K644" i="5"/>
  <c r="N644" i="5" s="1"/>
  <c r="D644" i="5"/>
  <c r="T643" i="5"/>
  <c r="M643" i="5"/>
  <c r="W643" i="5" s="1"/>
  <c r="K643" i="5"/>
  <c r="N643" i="5" s="1"/>
  <c r="O643" i="5" s="1"/>
  <c r="D643" i="5"/>
  <c r="T642" i="5"/>
  <c r="M642" i="5"/>
  <c r="W642" i="5" s="1"/>
  <c r="K642" i="5"/>
  <c r="D642" i="5"/>
  <c r="T641" i="5"/>
  <c r="M641" i="5"/>
  <c r="W641" i="5" s="1"/>
  <c r="K641" i="5"/>
  <c r="N641" i="5" s="1"/>
  <c r="O641" i="5" s="1"/>
  <c r="P641" i="5" s="1"/>
  <c r="D641" i="5"/>
  <c r="T640" i="5"/>
  <c r="M640" i="5"/>
  <c r="W640" i="5" s="1"/>
  <c r="K640" i="5"/>
  <c r="O640" i="5" s="1"/>
  <c r="D640" i="5"/>
  <c r="T639" i="5"/>
  <c r="M639" i="5"/>
  <c r="W639" i="5" s="1"/>
  <c r="K639" i="5"/>
  <c r="D639" i="5"/>
  <c r="T638" i="5"/>
  <c r="N638" i="5"/>
  <c r="M638" i="5"/>
  <c r="W638" i="5" s="1"/>
  <c r="K638" i="5"/>
  <c r="D638" i="5"/>
  <c r="T637" i="5"/>
  <c r="M637" i="5"/>
  <c r="K637" i="5"/>
  <c r="D637" i="5"/>
  <c r="T636" i="5"/>
  <c r="M636" i="5"/>
  <c r="K636" i="5"/>
  <c r="D636" i="5"/>
  <c r="T635" i="5"/>
  <c r="M635" i="5"/>
  <c r="K635" i="5"/>
  <c r="N635" i="5" s="1"/>
  <c r="D635" i="5"/>
  <c r="T634" i="5"/>
  <c r="O634" i="5"/>
  <c r="P634" i="5" s="1"/>
  <c r="M634" i="5"/>
  <c r="K634" i="5"/>
  <c r="N634" i="5" s="1"/>
  <c r="D634" i="5"/>
  <c r="T633" i="5"/>
  <c r="M633" i="5"/>
  <c r="K633" i="5"/>
  <c r="N633" i="5" s="1"/>
  <c r="D633" i="5"/>
  <c r="T632" i="5"/>
  <c r="M632" i="5"/>
  <c r="W632" i="5" s="1"/>
  <c r="K632" i="5"/>
  <c r="D632" i="5"/>
  <c r="T631" i="5"/>
  <c r="M631" i="5"/>
  <c r="K631" i="5"/>
  <c r="D631" i="5"/>
  <c r="T630" i="5"/>
  <c r="M630" i="5"/>
  <c r="K630" i="5"/>
  <c r="N630" i="5" s="1"/>
  <c r="O630" i="5" s="1"/>
  <c r="P630" i="5" s="1"/>
  <c r="D630" i="5"/>
  <c r="T629" i="5"/>
  <c r="M629" i="5"/>
  <c r="W629" i="5" s="1"/>
  <c r="K629" i="5"/>
  <c r="N629" i="5" s="1"/>
  <c r="O629" i="5" s="1"/>
  <c r="D629" i="5"/>
  <c r="T628" i="5"/>
  <c r="M628" i="5"/>
  <c r="K628" i="5"/>
  <c r="D628" i="5"/>
  <c r="T627" i="5"/>
  <c r="M627" i="5"/>
  <c r="W627" i="5" s="1"/>
  <c r="K627" i="5"/>
  <c r="N627" i="5" s="1"/>
  <c r="O627" i="5" s="1"/>
  <c r="P627" i="5" s="1"/>
  <c r="D627" i="5"/>
  <c r="T626" i="5"/>
  <c r="M626" i="5"/>
  <c r="K626" i="5"/>
  <c r="D626" i="5"/>
  <c r="T625" i="5"/>
  <c r="M625" i="5"/>
  <c r="W625" i="5" s="1"/>
  <c r="K625" i="5"/>
  <c r="D625" i="5"/>
  <c r="T624" i="5"/>
  <c r="M624" i="5"/>
  <c r="K624" i="5"/>
  <c r="N624" i="5" s="1"/>
  <c r="O624" i="5" s="1"/>
  <c r="D624" i="5"/>
  <c r="T623" i="5"/>
  <c r="M623" i="5"/>
  <c r="W623" i="5" s="1"/>
  <c r="K623" i="5"/>
  <c r="D623" i="5"/>
  <c r="T622" i="5"/>
  <c r="M622" i="5"/>
  <c r="K622" i="5"/>
  <c r="N622" i="5" s="1"/>
  <c r="O622" i="5" s="1"/>
  <c r="P622" i="5" s="1"/>
  <c r="D622" i="5"/>
  <c r="T621" i="5"/>
  <c r="M621" i="5"/>
  <c r="W621" i="5" s="1"/>
  <c r="K621" i="5"/>
  <c r="D621" i="5"/>
  <c r="T620" i="5"/>
  <c r="M620" i="5"/>
  <c r="K620" i="5"/>
  <c r="D620" i="5"/>
  <c r="T619" i="5"/>
  <c r="M619" i="5"/>
  <c r="W619" i="5" s="1"/>
  <c r="K619" i="5"/>
  <c r="N619" i="5" s="1"/>
  <c r="D619" i="5"/>
  <c r="T618" i="5"/>
  <c r="N618" i="5"/>
  <c r="M618" i="5"/>
  <c r="K618" i="5"/>
  <c r="D618" i="5"/>
  <c r="T617" i="5"/>
  <c r="M617" i="5"/>
  <c r="K617" i="5"/>
  <c r="O617" i="5" s="1"/>
  <c r="P617" i="5" s="1"/>
  <c r="D617" i="5"/>
  <c r="T616" i="5"/>
  <c r="M616" i="5"/>
  <c r="K616" i="5"/>
  <c r="N616" i="5" s="1"/>
  <c r="O616" i="5" s="1"/>
  <c r="P616" i="5" s="1"/>
  <c r="D616" i="5"/>
  <c r="T615" i="5"/>
  <c r="M615" i="5"/>
  <c r="K615" i="5"/>
  <c r="N615" i="5" s="1"/>
  <c r="O615" i="5" s="1"/>
  <c r="P615" i="5" s="1"/>
  <c r="D615" i="5"/>
  <c r="T614" i="5"/>
  <c r="M614" i="5"/>
  <c r="K614" i="5"/>
  <c r="N614" i="5" s="1"/>
  <c r="D614" i="5"/>
  <c r="T613" i="5"/>
  <c r="M613" i="5"/>
  <c r="K613" i="5"/>
  <c r="N613" i="5" s="1"/>
  <c r="O613" i="5" s="1"/>
  <c r="D613" i="5"/>
  <c r="T612" i="5"/>
  <c r="M612" i="5"/>
  <c r="K612" i="5"/>
  <c r="D612" i="5"/>
  <c r="T611" i="5"/>
  <c r="M611" i="5"/>
  <c r="K611" i="5"/>
  <c r="O611" i="5" s="1"/>
  <c r="P611" i="5" s="1"/>
  <c r="D611" i="5"/>
  <c r="T610" i="5"/>
  <c r="M610" i="5"/>
  <c r="K610" i="5"/>
  <c r="O610" i="5" s="1"/>
  <c r="P610" i="5" s="1"/>
  <c r="D610" i="5"/>
  <c r="T609" i="5"/>
  <c r="M609" i="5"/>
  <c r="K609" i="5"/>
  <c r="O609" i="5" s="1"/>
  <c r="D609" i="5"/>
  <c r="T608" i="5"/>
  <c r="M608" i="5"/>
  <c r="K608" i="5"/>
  <c r="O608" i="5" s="1"/>
  <c r="D608" i="5"/>
  <c r="T607" i="5"/>
  <c r="M607" i="5"/>
  <c r="K607" i="5"/>
  <c r="O607" i="5" s="1"/>
  <c r="P607" i="5" s="1"/>
  <c r="D607" i="5"/>
  <c r="T606" i="5"/>
  <c r="M606" i="5"/>
  <c r="K606" i="5"/>
  <c r="O606" i="5" s="1"/>
  <c r="P606" i="5" s="1"/>
  <c r="D606" i="5"/>
  <c r="T605" i="5"/>
  <c r="M605" i="5"/>
  <c r="K605" i="5"/>
  <c r="O605" i="5" s="1"/>
  <c r="D605" i="5"/>
  <c r="T604" i="5"/>
  <c r="M604" i="5"/>
  <c r="K604" i="5"/>
  <c r="O604" i="5" s="1"/>
  <c r="D604" i="5"/>
  <c r="T603" i="5"/>
  <c r="M603" i="5"/>
  <c r="K603" i="5"/>
  <c r="O603" i="5" s="1"/>
  <c r="P603" i="5" s="1"/>
  <c r="D603" i="5"/>
  <c r="T602" i="5"/>
  <c r="M602" i="5"/>
  <c r="W602" i="5" s="1"/>
  <c r="K602" i="5"/>
  <c r="O602" i="5" s="1"/>
  <c r="P602" i="5" s="1"/>
  <c r="D602" i="5"/>
  <c r="T601" i="5"/>
  <c r="M601" i="5"/>
  <c r="K601" i="5"/>
  <c r="O601" i="5" s="1"/>
  <c r="P601" i="5" s="1"/>
  <c r="D601" i="5"/>
  <c r="T600" i="5"/>
  <c r="M600" i="5"/>
  <c r="W600" i="5" s="1"/>
  <c r="K600" i="5"/>
  <c r="O600" i="5" s="1"/>
  <c r="D600" i="5"/>
  <c r="T599" i="5"/>
  <c r="M599" i="5"/>
  <c r="K599" i="5"/>
  <c r="O599" i="5" s="1"/>
  <c r="P599" i="5" s="1"/>
  <c r="D599" i="5"/>
  <c r="T598" i="5"/>
  <c r="M598" i="5"/>
  <c r="W598" i="5" s="1"/>
  <c r="K598" i="5"/>
  <c r="O598" i="5" s="1"/>
  <c r="P598" i="5" s="1"/>
  <c r="D598" i="5"/>
  <c r="T597" i="5"/>
  <c r="M597" i="5"/>
  <c r="K597" i="5"/>
  <c r="O597" i="5" s="1"/>
  <c r="P597" i="5" s="1"/>
  <c r="D597" i="5"/>
  <c r="T596" i="5"/>
  <c r="M596" i="5"/>
  <c r="W596" i="5" s="1"/>
  <c r="K596" i="5"/>
  <c r="O596" i="5" s="1"/>
  <c r="P596" i="5" s="1"/>
  <c r="D596" i="5"/>
  <c r="T595" i="5"/>
  <c r="M595" i="5"/>
  <c r="K595" i="5"/>
  <c r="O595" i="5" s="1"/>
  <c r="P595" i="5" s="1"/>
  <c r="D595" i="5"/>
  <c r="T594" i="5"/>
  <c r="M594" i="5"/>
  <c r="W594" i="5" s="1"/>
  <c r="K594" i="5"/>
  <c r="O594" i="5" s="1"/>
  <c r="D594" i="5"/>
  <c r="T593" i="5"/>
  <c r="M593" i="5"/>
  <c r="K593" i="5"/>
  <c r="O593" i="5" s="1"/>
  <c r="P593" i="5" s="1"/>
  <c r="D593" i="5"/>
  <c r="T592" i="5"/>
  <c r="M592" i="5"/>
  <c r="W592" i="5" s="1"/>
  <c r="K592" i="5"/>
  <c r="O592" i="5" s="1"/>
  <c r="P592" i="5" s="1"/>
  <c r="D592" i="5"/>
  <c r="T591" i="5"/>
  <c r="M591" i="5"/>
  <c r="K591" i="5"/>
  <c r="O591" i="5" s="1"/>
  <c r="P591" i="5" s="1"/>
  <c r="D591" i="5"/>
  <c r="T590" i="5"/>
  <c r="M590" i="5"/>
  <c r="W590" i="5" s="1"/>
  <c r="K590" i="5"/>
  <c r="O590" i="5" s="1"/>
  <c r="P590" i="5" s="1"/>
  <c r="D590" i="5"/>
  <c r="T589" i="5"/>
  <c r="M589" i="5"/>
  <c r="K589" i="5"/>
  <c r="O589" i="5" s="1"/>
  <c r="D589" i="5"/>
  <c r="T588" i="5"/>
  <c r="M588" i="5"/>
  <c r="W588" i="5" s="1"/>
  <c r="K588" i="5"/>
  <c r="O588" i="5" s="1"/>
  <c r="P588" i="5" s="1"/>
  <c r="D588" i="5"/>
  <c r="T587" i="5"/>
  <c r="M587" i="5"/>
  <c r="K587" i="5"/>
  <c r="O587" i="5" s="1"/>
  <c r="P587" i="5" s="1"/>
  <c r="D587" i="5"/>
  <c r="T586" i="5"/>
  <c r="M586" i="5"/>
  <c r="W586" i="5" s="1"/>
  <c r="K586" i="5"/>
  <c r="O586" i="5" s="1"/>
  <c r="P586" i="5" s="1"/>
  <c r="D586" i="5"/>
  <c r="T585" i="5"/>
  <c r="O585" i="5"/>
  <c r="P585" i="5" s="1"/>
  <c r="M585" i="5"/>
  <c r="K585" i="5"/>
  <c r="D585" i="5"/>
  <c r="T584" i="5"/>
  <c r="M584" i="5"/>
  <c r="K584" i="5"/>
  <c r="O584" i="5" s="1"/>
  <c r="P584" i="5" s="1"/>
  <c r="D584" i="5"/>
  <c r="T583" i="5"/>
  <c r="M583" i="5"/>
  <c r="W583" i="5" s="1"/>
  <c r="K583" i="5"/>
  <c r="O583" i="5" s="1"/>
  <c r="P583" i="5" s="1"/>
  <c r="D583" i="5"/>
  <c r="T582" i="5"/>
  <c r="M582" i="5"/>
  <c r="W582" i="5" s="1"/>
  <c r="K582" i="5"/>
  <c r="O582" i="5" s="1"/>
  <c r="P582" i="5" s="1"/>
  <c r="D582" i="5"/>
  <c r="T581" i="5"/>
  <c r="M581" i="5"/>
  <c r="W581" i="5" s="1"/>
  <c r="K581" i="5"/>
  <c r="O581" i="5" s="1"/>
  <c r="P581" i="5" s="1"/>
  <c r="D581" i="5"/>
  <c r="T580" i="5"/>
  <c r="M580" i="5"/>
  <c r="W580" i="5" s="1"/>
  <c r="K580" i="5"/>
  <c r="O580" i="5" s="1"/>
  <c r="P580" i="5" s="1"/>
  <c r="D580" i="5"/>
  <c r="T579" i="5"/>
  <c r="M579" i="5"/>
  <c r="W579" i="5" s="1"/>
  <c r="K579" i="5"/>
  <c r="O579" i="5" s="1"/>
  <c r="P579" i="5" s="1"/>
  <c r="D579" i="5"/>
  <c r="T578" i="5"/>
  <c r="M578" i="5"/>
  <c r="W578" i="5" s="1"/>
  <c r="K578" i="5"/>
  <c r="O578" i="5" s="1"/>
  <c r="P578" i="5" s="1"/>
  <c r="D578" i="5"/>
  <c r="T577" i="5"/>
  <c r="P577" i="5"/>
  <c r="M577" i="5"/>
  <c r="K577" i="5"/>
  <c r="O577" i="5" s="1"/>
  <c r="D577" i="5"/>
  <c r="T576" i="5"/>
  <c r="M576" i="5"/>
  <c r="W576" i="5" s="1"/>
  <c r="K576" i="5"/>
  <c r="O576" i="5" s="1"/>
  <c r="P576" i="5" s="1"/>
  <c r="D576" i="5"/>
  <c r="T575" i="5"/>
  <c r="M575" i="5"/>
  <c r="K575" i="5"/>
  <c r="O575" i="5" s="1"/>
  <c r="P575" i="5" s="1"/>
  <c r="D575" i="5"/>
  <c r="T574" i="5"/>
  <c r="M574" i="5"/>
  <c r="W574" i="5" s="1"/>
  <c r="K574" i="5"/>
  <c r="O574" i="5" s="1"/>
  <c r="P574" i="5" s="1"/>
  <c r="D574" i="5"/>
  <c r="T573" i="5"/>
  <c r="M573" i="5"/>
  <c r="K573" i="5"/>
  <c r="O573" i="5" s="1"/>
  <c r="P573" i="5" s="1"/>
  <c r="D573" i="5"/>
  <c r="T572" i="5"/>
  <c r="M572" i="5"/>
  <c r="W572" i="5" s="1"/>
  <c r="K572" i="5"/>
  <c r="O572" i="5" s="1"/>
  <c r="P572" i="5" s="1"/>
  <c r="D572" i="5"/>
  <c r="T571" i="5"/>
  <c r="M571" i="5"/>
  <c r="K571" i="5"/>
  <c r="O571" i="5" s="1"/>
  <c r="P571" i="5" s="1"/>
  <c r="D571" i="5"/>
  <c r="T570" i="5"/>
  <c r="M570" i="5"/>
  <c r="W570" i="5" s="1"/>
  <c r="K570" i="5"/>
  <c r="O570" i="5" s="1"/>
  <c r="P570" i="5" s="1"/>
  <c r="D570" i="5"/>
  <c r="T569" i="5"/>
  <c r="M569" i="5"/>
  <c r="K569" i="5"/>
  <c r="O569" i="5" s="1"/>
  <c r="P569" i="5" s="1"/>
  <c r="D569" i="5"/>
  <c r="T568" i="5"/>
  <c r="M568" i="5"/>
  <c r="W568" i="5" s="1"/>
  <c r="K568" i="5"/>
  <c r="O568" i="5" s="1"/>
  <c r="P568" i="5" s="1"/>
  <c r="D568" i="5"/>
  <c r="T567" i="5"/>
  <c r="M567" i="5"/>
  <c r="K567" i="5"/>
  <c r="O567" i="5" s="1"/>
  <c r="P567" i="5" s="1"/>
  <c r="D567" i="5"/>
  <c r="T566" i="5"/>
  <c r="M566" i="5"/>
  <c r="W566" i="5" s="1"/>
  <c r="K566" i="5"/>
  <c r="O566" i="5" s="1"/>
  <c r="P566" i="5" s="1"/>
  <c r="D566" i="5"/>
  <c r="T565" i="5"/>
  <c r="M565" i="5"/>
  <c r="K565" i="5"/>
  <c r="O565" i="5" s="1"/>
  <c r="P565" i="5" s="1"/>
  <c r="D565" i="5"/>
  <c r="T564" i="5"/>
  <c r="M564" i="5"/>
  <c r="W564" i="5" s="1"/>
  <c r="K564" i="5"/>
  <c r="O564" i="5" s="1"/>
  <c r="P564" i="5" s="1"/>
  <c r="D564" i="5"/>
  <c r="T563" i="5"/>
  <c r="M563" i="5"/>
  <c r="K563" i="5"/>
  <c r="O563" i="5" s="1"/>
  <c r="P563" i="5" s="1"/>
  <c r="D563" i="5"/>
  <c r="T562" i="5"/>
  <c r="M562" i="5"/>
  <c r="W562" i="5" s="1"/>
  <c r="K562" i="5"/>
  <c r="O562" i="5" s="1"/>
  <c r="P562" i="5" s="1"/>
  <c r="D562" i="5"/>
  <c r="T561" i="5"/>
  <c r="M561" i="5"/>
  <c r="W561" i="5" s="1"/>
  <c r="K561" i="5"/>
  <c r="O561" i="5" s="1"/>
  <c r="P561" i="5" s="1"/>
  <c r="D561" i="5"/>
  <c r="T560" i="5"/>
  <c r="M560" i="5"/>
  <c r="K560" i="5"/>
  <c r="O560" i="5" s="1"/>
  <c r="P560" i="5" s="1"/>
  <c r="D560" i="5"/>
  <c r="T559" i="5"/>
  <c r="M559" i="5"/>
  <c r="W559" i="5" s="1"/>
  <c r="K559" i="5"/>
  <c r="O559" i="5" s="1"/>
  <c r="P559" i="5" s="1"/>
  <c r="D559" i="5"/>
  <c r="T558" i="5"/>
  <c r="M558" i="5"/>
  <c r="K558" i="5"/>
  <c r="O558" i="5" s="1"/>
  <c r="P558" i="5" s="1"/>
  <c r="D558" i="5"/>
  <c r="T557" i="5"/>
  <c r="M557" i="5"/>
  <c r="W557" i="5" s="1"/>
  <c r="K557" i="5"/>
  <c r="O557" i="5" s="1"/>
  <c r="P557" i="5" s="1"/>
  <c r="D557" i="5"/>
  <c r="T556" i="5"/>
  <c r="M556" i="5"/>
  <c r="K556" i="5"/>
  <c r="O556" i="5" s="1"/>
  <c r="P556" i="5" s="1"/>
  <c r="D556" i="5"/>
  <c r="T555" i="5"/>
  <c r="M555" i="5"/>
  <c r="W555" i="5" s="1"/>
  <c r="K555" i="5"/>
  <c r="O555" i="5" s="1"/>
  <c r="P555" i="5" s="1"/>
  <c r="D555" i="5"/>
  <c r="T554" i="5"/>
  <c r="M554" i="5"/>
  <c r="K554" i="5"/>
  <c r="O554" i="5" s="1"/>
  <c r="P554" i="5" s="1"/>
  <c r="D554" i="5"/>
  <c r="T553" i="5"/>
  <c r="M553" i="5"/>
  <c r="W553" i="5" s="1"/>
  <c r="K553" i="5"/>
  <c r="O553" i="5" s="1"/>
  <c r="P553" i="5" s="1"/>
  <c r="D553" i="5"/>
  <c r="T552" i="5"/>
  <c r="M552" i="5"/>
  <c r="K552" i="5"/>
  <c r="O552" i="5" s="1"/>
  <c r="P552" i="5" s="1"/>
  <c r="D552" i="5"/>
  <c r="T551" i="5"/>
  <c r="M551" i="5"/>
  <c r="W551" i="5" s="1"/>
  <c r="K551" i="5"/>
  <c r="O551" i="5" s="1"/>
  <c r="P551" i="5" s="1"/>
  <c r="D551" i="5"/>
  <c r="T550" i="5"/>
  <c r="M550" i="5"/>
  <c r="K550" i="5"/>
  <c r="O550" i="5" s="1"/>
  <c r="P550" i="5" s="1"/>
  <c r="D550" i="5"/>
  <c r="T549" i="5"/>
  <c r="M549" i="5"/>
  <c r="W549" i="5" s="1"/>
  <c r="K549" i="5"/>
  <c r="O549" i="5" s="1"/>
  <c r="P549" i="5" s="1"/>
  <c r="D549" i="5"/>
  <c r="T548" i="5"/>
  <c r="M548" i="5"/>
  <c r="K548" i="5"/>
  <c r="O548" i="5" s="1"/>
  <c r="P548" i="5" s="1"/>
  <c r="D548" i="5"/>
  <c r="T547" i="5"/>
  <c r="M547" i="5"/>
  <c r="W547" i="5" s="1"/>
  <c r="K547" i="5"/>
  <c r="O547" i="5" s="1"/>
  <c r="P547" i="5" s="1"/>
  <c r="D547" i="5"/>
  <c r="T546" i="5"/>
  <c r="M546" i="5"/>
  <c r="K546" i="5"/>
  <c r="O546" i="5" s="1"/>
  <c r="P546" i="5" s="1"/>
  <c r="D546" i="5"/>
  <c r="T545" i="5"/>
  <c r="O545" i="5"/>
  <c r="P545" i="5" s="1"/>
  <c r="M545" i="5"/>
  <c r="W545" i="5" s="1"/>
  <c r="K545" i="5"/>
  <c r="D545" i="5"/>
  <c r="T544" i="5"/>
  <c r="M544" i="5"/>
  <c r="W544" i="5" s="1"/>
  <c r="K544" i="5"/>
  <c r="O544" i="5" s="1"/>
  <c r="P544" i="5" s="1"/>
  <c r="D544" i="5"/>
  <c r="T543" i="5"/>
  <c r="M543" i="5"/>
  <c r="W543" i="5" s="1"/>
  <c r="K543" i="5"/>
  <c r="O543" i="5" s="1"/>
  <c r="P543" i="5" s="1"/>
  <c r="D543" i="5"/>
  <c r="T542" i="5"/>
  <c r="M542" i="5"/>
  <c r="W542" i="5" s="1"/>
  <c r="K542" i="5"/>
  <c r="O542" i="5" s="1"/>
  <c r="P542" i="5" s="1"/>
  <c r="D542" i="5"/>
  <c r="T541" i="5"/>
  <c r="M541" i="5"/>
  <c r="W541" i="5" s="1"/>
  <c r="K541" i="5"/>
  <c r="O541" i="5" s="1"/>
  <c r="P541" i="5" s="1"/>
  <c r="D541" i="5"/>
  <c r="T540" i="5"/>
  <c r="M540" i="5"/>
  <c r="W540" i="5" s="1"/>
  <c r="K540" i="5"/>
  <c r="O540" i="5" s="1"/>
  <c r="P540" i="5" s="1"/>
  <c r="D540" i="5"/>
  <c r="T539" i="5"/>
  <c r="M539" i="5"/>
  <c r="W539" i="5" s="1"/>
  <c r="K539" i="5"/>
  <c r="O539" i="5" s="1"/>
  <c r="P539" i="5" s="1"/>
  <c r="D539" i="5"/>
  <c r="T538" i="5"/>
  <c r="M538" i="5"/>
  <c r="W538" i="5" s="1"/>
  <c r="K538" i="5"/>
  <c r="O538" i="5" s="1"/>
  <c r="P538" i="5" s="1"/>
  <c r="D538" i="5"/>
  <c r="T537" i="5"/>
  <c r="M537" i="5"/>
  <c r="W537" i="5" s="1"/>
  <c r="K537" i="5"/>
  <c r="O537" i="5" s="1"/>
  <c r="P537" i="5" s="1"/>
  <c r="D537" i="5"/>
  <c r="T536" i="5"/>
  <c r="M536" i="5"/>
  <c r="W536" i="5" s="1"/>
  <c r="K536" i="5"/>
  <c r="O536" i="5" s="1"/>
  <c r="P536" i="5" s="1"/>
  <c r="D536" i="5"/>
  <c r="T535" i="5"/>
  <c r="M535" i="5"/>
  <c r="W535" i="5" s="1"/>
  <c r="K535" i="5"/>
  <c r="O535" i="5" s="1"/>
  <c r="P535" i="5" s="1"/>
  <c r="D535" i="5"/>
  <c r="T534" i="5"/>
  <c r="M534" i="5"/>
  <c r="W534" i="5" s="1"/>
  <c r="K534" i="5"/>
  <c r="O534" i="5" s="1"/>
  <c r="P534" i="5" s="1"/>
  <c r="D534" i="5"/>
  <c r="T533" i="5"/>
  <c r="M533" i="5"/>
  <c r="K533" i="5"/>
  <c r="O533" i="5" s="1"/>
  <c r="P533" i="5" s="1"/>
  <c r="D533" i="5"/>
  <c r="T532" i="5"/>
  <c r="M532" i="5"/>
  <c r="K532" i="5"/>
  <c r="O532" i="5" s="1"/>
  <c r="P532" i="5" s="1"/>
  <c r="D532" i="5"/>
  <c r="T531" i="5"/>
  <c r="O531" i="5"/>
  <c r="P531" i="5" s="1"/>
  <c r="M531" i="5"/>
  <c r="K531" i="5"/>
  <c r="D531" i="5"/>
  <c r="T530" i="5"/>
  <c r="M530" i="5"/>
  <c r="K530" i="5"/>
  <c r="O530" i="5" s="1"/>
  <c r="P530" i="5" s="1"/>
  <c r="D530" i="5"/>
  <c r="T529" i="5"/>
  <c r="M529" i="5"/>
  <c r="K529" i="5"/>
  <c r="O529" i="5" s="1"/>
  <c r="P529" i="5" s="1"/>
  <c r="D529" i="5"/>
  <c r="T528" i="5"/>
  <c r="M528" i="5"/>
  <c r="K528" i="5"/>
  <c r="O528" i="5" s="1"/>
  <c r="P528" i="5" s="1"/>
  <c r="D528" i="5"/>
  <c r="T527" i="5"/>
  <c r="M527" i="5"/>
  <c r="K527" i="5"/>
  <c r="O527" i="5" s="1"/>
  <c r="P527" i="5" s="1"/>
  <c r="D527" i="5"/>
  <c r="T526" i="5"/>
  <c r="M526" i="5"/>
  <c r="K526" i="5"/>
  <c r="O526" i="5" s="1"/>
  <c r="P526" i="5" s="1"/>
  <c r="D526" i="5"/>
  <c r="T525" i="5"/>
  <c r="M525" i="5"/>
  <c r="K525" i="5"/>
  <c r="O525" i="5" s="1"/>
  <c r="P525" i="5" s="1"/>
  <c r="D525" i="5"/>
  <c r="T524" i="5"/>
  <c r="M524" i="5"/>
  <c r="K524" i="5"/>
  <c r="O524" i="5" s="1"/>
  <c r="P524" i="5" s="1"/>
  <c r="D524" i="5"/>
  <c r="T523" i="5"/>
  <c r="M523" i="5"/>
  <c r="K523" i="5"/>
  <c r="O523" i="5" s="1"/>
  <c r="P523" i="5" s="1"/>
  <c r="D523" i="5"/>
  <c r="T522" i="5"/>
  <c r="M522" i="5"/>
  <c r="K522" i="5"/>
  <c r="O522" i="5" s="1"/>
  <c r="P522" i="5" s="1"/>
  <c r="D522" i="5"/>
  <c r="T521" i="5"/>
  <c r="M521" i="5"/>
  <c r="K521" i="5"/>
  <c r="O521" i="5" s="1"/>
  <c r="P521" i="5" s="1"/>
  <c r="D521" i="5"/>
  <c r="D520" i="5"/>
  <c r="U519" i="5"/>
  <c r="T519" i="5"/>
  <c r="M519" i="5"/>
  <c r="W519" i="5" s="1"/>
  <c r="K519" i="5"/>
  <c r="D519" i="5"/>
  <c r="U518" i="5"/>
  <c r="T518" i="5"/>
  <c r="L518" i="5"/>
  <c r="L998" i="5" s="1"/>
  <c r="D518" i="5"/>
  <c r="T517" i="5"/>
  <c r="M517" i="5"/>
  <c r="W517" i="5" s="1"/>
  <c r="K517" i="5"/>
  <c r="D517" i="5"/>
  <c r="T516" i="5"/>
  <c r="M516" i="5"/>
  <c r="W516" i="5" s="1"/>
  <c r="K516" i="5"/>
  <c r="D516" i="5"/>
  <c r="T515" i="5"/>
  <c r="M515" i="5"/>
  <c r="W515" i="5" s="1"/>
  <c r="K515" i="5"/>
  <c r="D515" i="5"/>
  <c r="T514" i="5"/>
  <c r="M514" i="5"/>
  <c r="W514" i="5" s="1"/>
  <c r="K514" i="5"/>
  <c r="D514" i="5"/>
  <c r="T513" i="5"/>
  <c r="M513" i="5"/>
  <c r="W513" i="5" s="1"/>
  <c r="K513" i="5"/>
  <c r="D513" i="5"/>
  <c r="T512" i="5"/>
  <c r="M512" i="5"/>
  <c r="W512" i="5" s="1"/>
  <c r="K512" i="5"/>
  <c r="D512" i="5"/>
  <c r="T511" i="5"/>
  <c r="M511" i="5"/>
  <c r="W511" i="5" s="1"/>
  <c r="K511" i="5"/>
  <c r="D511" i="5"/>
  <c r="T510" i="5"/>
  <c r="M510" i="5"/>
  <c r="W510" i="5" s="1"/>
  <c r="K510" i="5"/>
  <c r="D510" i="5"/>
  <c r="T509" i="5"/>
  <c r="M509" i="5"/>
  <c r="W509" i="5" s="1"/>
  <c r="K509" i="5"/>
  <c r="D509" i="5"/>
  <c r="T508" i="5"/>
  <c r="M508" i="5"/>
  <c r="W508" i="5" s="1"/>
  <c r="K508" i="5"/>
  <c r="D508" i="5"/>
  <c r="T507" i="5"/>
  <c r="M507" i="5"/>
  <c r="W507" i="5" s="1"/>
  <c r="K507" i="5"/>
  <c r="D507" i="5"/>
  <c r="T506" i="5"/>
  <c r="M506" i="5"/>
  <c r="W506" i="5" s="1"/>
  <c r="K506" i="5"/>
  <c r="D506" i="5"/>
  <c r="T505" i="5"/>
  <c r="M505" i="5"/>
  <c r="W505" i="5" s="1"/>
  <c r="K505" i="5"/>
  <c r="D505" i="5"/>
  <c r="T504" i="5"/>
  <c r="M504" i="5"/>
  <c r="W504" i="5" s="1"/>
  <c r="K504" i="5"/>
  <c r="D504" i="5"/>
  <c r="T503" i="5"/>
  <c r="M503" i="5"/>
  <c r="W503" i="5" s="1"/>
  <c r="K503" i="5"/>
  <c r="D503" i="5"/>
  <c r="T502" i="5"/>
  <c r="M502" i="5"/>
  <c r="W502" i="5" s="1"/>
  <c r="K502" i="5"/>
  <c r="D502" i="5"/>
  <c r="T501" i="5"/>
  <c r="M501" i="5"/>
  <c r="W501" i="5" s="1"/>
  <c r="K501" i="5"/>
  <c r="D501" i="5"/>
  <c r="T500" i="5"/>
  <c r="M500" i="5"/>
  <c r="W500" i="5" s="1"/>
  <c r="K500" i="5"/>
  <c r="D500" i="5"/>
  <c r="T499" i="5"/>
  <c r="M499" i="5"/>
  <c r="W499" i="5" s="1"/>
  <c r="K499" i="5"/>
  <c r="D499" i="5"/>
  <c r="T498" i="5"/>
  <c r="M498" i="5"/>
  <c r="W498" i="5" s="1"/>
  <c r="K498" i="5"/>
  <c r="D498" i="5"/>
  <c r="T497" i="5"/>
  <c r="M497" i="5"/>
  <c r="W497" i="5" s="1"/>
  <c r="K497" i="5"/>
  <c r="D497" i="5"/>
  <c r="T496" i="5"/>
  <c r="M496" i="5"/>
  <c r="W496" i="5" s="1"/>
  <c r="K496" i="5"/>
  <c r="D496" i="5"/>
  <c r="T495" i="5"/>
  <c r="M495" i="5"/>
  <c r="W495" i="5" s="1"/>
  <c r="K495" i="5"/>
  <c r="D495" i="5"/>
  <c r="T494" i="5"/>
  <c r="M494" i="5"/>
  <c r="W494" i="5" s="1"/>
  <c r="K494" i="5"/>
  <c r="D494" i="5"/>
  <c r="T493" i="5"/>
  <c r="M493" i="5"/>
  <c r="W493" i="5" s="1"/>
  <c r="K493" i="5"/>
  <c r="D493" i="5"/>
  <c r="T492" i="5"/>
  <c r="M492" i="5"/>
  <c r="W492" i="5" s="1"/>
  <c r="K492" i="5"/>
  <c r="D492" i="5"/>
  <c r="T491" i="5"/>
  <c r="M491" i="5"/>
  <c r="W491" i="5" s="1"/>
  <c r="K491" i="5"/>
  <c r="D491" i="5"/>
  <c r="T490" i="5"/>
  <c r="M490" i="5"/>
  <c r="W490" i="5" s="1"/>
  <c r="K490" i="5"/>
  <c r="D490" i="5"/>
  <c r="T489" i="5"/>
  <c r="M489" i="5"/>
  <c r="W489" i="5" s="1"/>
  <c r="K489" i="5"/>
  <c r="D489" i="5"/>
  <c r="T488" i="5"/>
  <c r="M488" i="5"/>
  <c r="W488" i="5" s="1"/>
  <c r="K488" i="5"/>
  <c r="D488" i="5"/>
  <c r="T487" i="5"/>
  <c r="M487" i="5"/>
  <c r="W487" i="5" s="1"/>
  <c r="K487" i="5"/>
  <c r="D487" i="5"/>
  <c r="T486" i="5"/>
  <c r="M486" i="5"/>
  <c r="W486" i="5" s="1"/>
  <c r="K486" i="5"/>
  <c r="D486" i="5"/>
  <c r="T485" i="5"/>
  <c r="M485" i="5"/>
  <c r="W485" i="5" s="1"/>
  <c r="K485" i="5"/>
  <c r="D485" i="5"/>
  <c r="T484" i="5"/>
  <c r="M484" i="5"/>
  <c r="W484" i="5" s="1"/>
  <c r="K484" i="5"/>
  <c r="D484" i="5"/>
  <c r="T483" i="5"/>
  <c r="M483" i="5"/>
  <c r="W483" i="5" s="1"/>
  <c r="K483" i="5"/>
  <c r="D483" i="5"/>
  <c r="T482" i="5"/>
  <c r="M482" i="5"/>
  <c r="W482" i="5" s="1"/>
  <c r="K482" i="5"/>
  <c r="D482" i="5"/>
  <c r="T481" i="5"/>
  <c r="M481" i="5"/>
  <c r="W481" i="5" s="1"/>
  <c r="K481" i="5"/>
  <c r="D481" i="5"/>
  <c r="T480" i="5"/>
  <c r="M480" i="5"/>
  <c r="W480" i="5" s="1"/>
  <c r="K480" i="5"/>
  <c r="D480" i="5"/>
  <c r="T479" i="5"/>
  <c r="M479" i="5"/>
  <c r="W479" i="5" s="1"/>
  <c r="K479" i="5"/>
  <c r="D479" i="5"/>
  <c r="T478" i="5"/>
  <c r="M478" i="5"/>
  <c r="W478" i="5" s="1"/>
  <c r="K478" i="5"/>
  <c r="D478" i="5"/>
  <c r="T477" i="5"/>
  <c r="M477" i="5"/>
  <c r="W477" i="5" s="1"/>
  <c r="K477" i="5"/>
  <c r="D477" i="5"/>
  <c r="T476" i="5"/>
  <c r="M476" i="5"/>
  <c r="W476" i="5" s="1"/>
  <c r="K476" i="5"/>
  <c r="D476" i="5"/>
  <c r="T475" i="5"/>
  <c r="M475" i="5"/>
  <c r="W475" i="5" s="1"/>
  <c r="K475" i="5"/>
  <c r="D475" i="5"/>
  <c r="T474" i="5"/>
  <c r="M474" i="5"/>
  <c r="W474" i="5" s="1"/>
  <c r="K474" i="5"/>
  <c r="D474" i="5"/>
  <c r="T473" i="5"/>
  <c r="M473" i="5"/>
  <c r="W473" i="5" s="1"/>
  <c r="K473" i="5"/>
  <c r="D473" i="5"/>
  <c r="T472" i="5"/>
  <c r="M472" i="5"/>
  <c r="W472" i="5" s="1"/>
  <c r="K472" i="5"/>
  <c r="D472" i="5"/>
  <c r="T471" i="5"/>
  <c r="M471" i="5"/>
  <c r="W471" i="5" s="1"/>
  <c r="K471" i="5"/>
  <c r="D471" i="5"/>
  <c r="T470" i="5"/>
  <c r="M470" i="5"/>
  <c r="W470" i="5" s="1"/>
  <c r="K470" i="5"/>
  <c r="D470" i="5"/>
  <c r="T469" i="5"/>
  <c r="M469" i="5"/>
  <c r="W469" i="5" s="1"/>
  <c r="K469" i="5"/>
  <c r="D469" i="5"/>
  <c r="T468" i="5"/>
  <c r="M468" i="5"/>
  <c r="W468" i="5" s="1"/>
  <c r="K468" i="5"/>
  <c r="D468" i="5"/>
  <c r="T467" i="5"/>
  <c r="M467" i="5"/>
  <c r="W467" i="5" s="1"/>
  <c r="K467" i="5"/>
  <c r="D467" i="5"/>
  <c r="T466" i="5"/>
  <c r="M466" i="5"/>
  <c r="W466" i="5" s="1"/>
  <c r="K466" i="5"/>
  <c r="D466" i="5"/>
  <c r="T465" i="5"/>
  <c r="M465" i="5"/>
  <c r="W465" i="5" s="1"/>
  <c r="K465" i="5"/>
  <c r="D465" i="5"/>
  <c r="T464" i="5"/>
  <c r="M464" i="5"/>
  <c r="W464" i="5" s="1"/>
  <c r="K464" i="5"/>
  <c r="D464" i="5"/>
  <c r="T463" i="5"/>
  <c r="M463" i="5"/>
  <c r="W463" i="5" s="1"/>
  <c r="K463" i="5"/>
  <c r="D463" i="5"/>
  <c r="T462" i="5"/>
  <c r="M462" i="5"/>
  <c r="W462" i="5" s="1"/>
  <c r="K462" i="5"/>
  <c r="D462" i="5"/>
  <c r="T461" i="5"/>
  <c r="M461" i="5"/>
  <c r="W461" i="5" s="1"/>
  <c r="K461" i="5"/>
  <c r="D461" i="5"/>
  <c r="T460" i="5"/>
  <c r="M460" i="5"/>
  <c r="W460" i="5" s="1"/>
  <c r="K460" i="5"/>
  <c r="D460" i="5"/>
  <c r="T459" i="5"/>
  <c r="M459" i="5"/>
  <c r="W459" i="5" s="1"/>
  <c r="K459" i="5"/>
  <c r="D459" i="5"/>
  <c r="T458" i="5"/>
  <c r="M458" i="5"/>
  <c r="W458" i="5" s="1"/>
  <c r="K458" i="5"/>
  <c r="D458" i="5"/>
  <c r="T457" i="5"/>
  <c r="N457" i="5"/>
  <c r="O457" i="5" s="1"/>
  <c r="P457" i="5" s="1"/>
  <c r="M457" i="5"/>
  <c r="K457" i="5"/>
  <c r="D457" i="5"/>
  <c r="T456" i="5"/>
  <c r="M456" i="5"/>
  <c r="K456" i="5"/>
  <c r="D456" i="5"/>
  <c r="T455" i="5"/>
  <c r="M455" i="5"/>
  <c r="K455" i="5"/>
  <c r="N455" i="5" s="1"/>
  <c r="D455" i="5"/>
  <c r="T454" i="5"/>
  <c r="M454" i="5"/>
  <c r="K454" i="5"/>
  <c r="D454" i="5"/>
  <c r="T453" i="5"/>
  <c r="M453" i="5"/>
  <c r="K453" i="5"/>
  <c r="D453" i="5"/>
  <c r="T452" i="5"/>
  <c r="M452" i="5"/>
  <c r="K452" i="5"/>
  <c r="D452" i="5"/>
  <c r="T451" i="5"/>
  <c r="M451" i="5"/>
  <c r="K451" i="5"/>
  <c r="D451" i="5"/>
  <c r="T450" i="5"/>
  <c r="M450" i="5"/>
  <c r="K450" i="5"/>
  <c r="D450" i="5"/>
  <c r="T449" i="5"/>
  <c r="M449" i="5"/>
  <c r="K449" i="5"/>
  <c r="D449" i="5"/>
  <c r="T448" i="5"/>
  <c r="M448" i="5"/>
  <c r="K448" i="5"/>
  <c r="D448" i="5"/>
  <c r="T447" i="5"/>
  <c r="M447" i="5"/>
  <c r="K447" i="5"/>
  <c r="D447" i="5"/>
  <c r="T446" i="5"/>
  <c r="M446" i="5"/>
  <c r="K446" i="5"/>
  <c r="D446" i="5"/>
  <c r="T445" i="5"/>
  <c r="M445" i="5"/>
  <c r="K445" i="5"/>
  <c r="D445" i="5"/>
  <c r="T444" i="5"/>
  <c r="M444" i="5"/>
  <c r="K444" i="5"/>
  <c r="D444" i="5"/>
  <c r="T443" i="5"/>
  <c r="M443" i="5"/>
  <c r="K443" i="5"/>
  <c r="D443" i="5"/>
  <c r="T442" i="5"/>
  <c r="M442" i="5"/>
  <c r="K442" i="5"/>
  <c r="D442" i="5"/>
  <c r="T441" i="5"/>
  <c r="M441" i="5"/>
  <c r="K441" i="5"/>
  <c r="D441" i="5"/>
  <c r="T440" i="5"/>
  <c r="M440" i="5"/>
  <c r="K440" i="5"/>
  <c r="D440" i="5"/>
  <c r="T439" i="5"/>
  <c r="M439" i="5"/>
  <c r="K439" i="5"/>
  <c r="D439" i="5"/>
  <c r="T438" i="5"/>
  <c r="M438" i="5"/>
  <c r="K438" i="5"/>
  <c r="D438" i="5"/>
  <c r="T437" i="5"/>
  <c r="M437" i="5"/>
  <c r="K437" i="5"/>
  <c r="D437" i="5"/>
  <c r="T436" i="5"/>
  <c r="M436" i="5"/>
  <c r="K436" i="5"/>
  <c r="D436" i="5"/>
  <c r="T435" i="5"/>
  <c r="M435" i="5"/>
  <c r="K435" i="5"/>
  <c r="D435" i="5"/>
  <c r="T434" i="5"/>
  <c r="M434" i="5"/>
  <c r="K434" i="5"/>
  <c r="D434" i="5"/>
  <c r="T433" i="5"/>
  <c r="M433" i="5"/>
  <c r="K433" i="5"/>
  <c r="D433" i="5"/>
  <c r="T432" i="5"/>
  <c r="M432" i="5"/>
  <c r="K432" i="5"/>
  <c r="D432" i="5"/>
  <c r="T431" i="5"/>
  <c r="M431" i="5"/>
  <c r="K431" i="5"/>
  <c r="D431" i="5"/>
  <c r="T430" i="5"/>
  <c r="M430" i="5"/>
  <c r="K430" i="5"/>
  <c r="D430" i="5"/>
  <c r="T429" i="5"/>
  <c r="M429" i="5"/>
  <c r="K429" i="5"/>
  <c r="D429" i="5"/>
  <c r="T428" i="5"/>
  <c r="M428" i="5"/>
  <c r="K428" i="5"/>
  <c r="D428" i="5"/>
  <c r="T427" i="5"/>
  <c r="M427" i="5"/>
  <c r="K427" i="5"/>
  <c r="D427" i="5"/>
  <c r="T426" i="5"/>
  <c r="M426" i="5"/>
  <c r="K426" i="5"/>
  <c r="D426" i="5"/>
  <c r="T425" i="5"/>
  <c r="M425" i="5"/>
  <c r="K425" i="5"/>
  <c r="D425" i="5"/>
  <c r="T424" i="5"/>
  <c r="M424" i="5"/>
  <c r="K424" i="5"/>
  <c r="D424" i="5"/>
  <c r="T423" i="5"/>
  <c r="M423" i="5"/>
  <c r="K423" i="5"/>
  <c r="D423" i="5"/>
  <c r="T422" i="5"/>
  <c r="M422" i="5"/>
  <c r="K422" i="5"/>
  <c r="D422" i="5"/>
  <c r="T421" i="5"/>
  <c r="M421" i="5"/>
  <c r="K421" i="5"/>
  <c r="D421" i="5"/>
  <c r="T420" i="5"/>
  <c r="M420" i="5"/>
  <c r="K420" i="5"/>
  <c r="D420" i="5"/>
  <c r="T419" i="5"/>
  <c r="M419" i="5"/>
  <c r="K419" i="5"/>
  <c r="D419" i="5"/>
  <c r="T418" i="5"/>
  <c r="M418" i="5"/>
  <c r="K418" i="5"/>
  <c r="D418" i="5"/>
  <c r="T417" i="5"/>
  <c r="M417" i="5"/>
  <c r="K417" i="5"/>
  <c r="D417" i="5"/>
  <c r="T416" i="5"/>
  <c r="M416" i="5"/>
  <c r="K416" i="5"/>
  <c r="D416" i="5"/>
  <c r="T415" i="5"/>
  <c r="M415" i="5"/>
  <c r="K415" i="5"/>
  <c r="D415" i="5"/>
  <c r="T414" i="5"/>
  <c r="M414" i="5"/>
  <c r="K414" i="5"/>
  <c r="D414" i="5"/>
  <c r="T413" i="5"/>
  <c r="M413" i="5"/>
  <c r="K413" i="5"/>
  <c r="D413" i="5"/>
  <c r="T412" i="5"/>
  <c r="M412" i="5"/>
  <c r="K412" i="5"/>
  <c r="D412" i="5"/>
  <c r="T411" i="5"/>
  <c r="M411" i="5"/>
  <c r="K411" i="5"/>
  <c r="D411" i="5"/>
  <c r="T410" i="5"/>
  <c r="M410" i="5"/>
  <c r="K410" i="5"/>
  <c r="D410" i="5"/>
  <c r="T409" i="5"/>
  <c r="M409" i="5"/>
  <c r="K409" i="5"/>
  <c r="D409" i="5"/>
  <c r="T408" i="5"/>
  <c r="M408" i="5"/>
  <c r="K408" i="5"/>
  <c r="D408" i="5"/>
  <c r="T407" i="5"/>
  <c r="M407" i="5"/>
  <c r="K407" i="5"/>
  <c r="D407" i="5"/>
  <c r="T406" i="5"/>
  <c r="M406" i="5"/>
  <c r="K406" i="5"/>
  <c r="D406" i="5"/>
  <c r="T405" i="5"/>
  <c r="M405" i="5"/>
  <c r="K405" i="5"/>
  <c r="D405" i="5"/>
  <c r="T404" i="5"/>
  <c r="M404" i="5"/>
  <c r="K404" i="5"/>
  <c r="D404" i="5"/>
  <c r="T403" i="5"/>
  <c r="M403" i="5"/>
  <c r="K403" i="5"/>
  <c r="D403" i="5"/>
  <c r="T402" i="5"/>
  <c r="M402" i="5"/>
  <c r="K402" i="5"/>
  <c r="D402" i="5"/>
  <c r="T401" i="5"/>
  <c r="M401" i="5"/>
  <c r="K401" i="5"/>
  <c r="D401" i="5"/>
  <c r="T400" i="5"/>
  <c r="M400" i="5"/>
  <c r="K400" i="5"/>
  <c r="D400" i="5"/>
  <c r="T399" i="5"/>
  <c r="M399" i="5"/>
  <c r="K399" i="5"/>
  <c r="D399" i="5"/>
  <c r="T398" i="5"/>
  <c r="M398" i="5"/>
  <c r="K398" i="5"/>
  <c r="D398" i="5"/>
  <c r="T397" i="5"/>
  <c r="M397" i="5"/>
  <c r="K397" i="5"/>
  <c r="N397" i="5" s="1"/>
  <c r="O397" i="5" s="1"/>
  <c r="D397" i="5"/>
  <c r="T396" i="5"/>
  <c r="M396" i="5"/>
  <c r="K396" i="5"/>
  <c r="N396" i="5" s="1"/>
  <c r="D396" i="5"/>
  <c r="T395" i="5"/>
  <c r="N395" i="5"/>
  <c r="O395" i="5" s="1"/>
  <c r="M395" i="5"/>
  <c r="K395" i="5"/>
  <c r="D395" i="5"/>
  <c r="T394" i="5"/>
  <c r="M394" i="5"/>
  <c r="K394" i="5"/>
  <c r="D394" i="5"/>
  <c r="T393" i="5"/>
  <c r="M393" i="5"/>
  <c r="K393" i="5"/>
  <c r="N393" i="5" s="1"/>
  <c r="O393" i="5" s="1"/>
  <c r="D393" i="5"/>
  <c r="T392" i="5"/>
  <c r="M392" i="5"/>
  <c r="K392" i="5"/>
  <c r="N392" i="5" s="1"/>
  <c r="O392" i="5" s="1"/>
  <c r="D392" i="5"/>
  <c r="T391" i="5"/>
  <c r="M391" i="5"/>
  <c r="K391" i="5"/>
  <c r="D391" i="5"/>
  <c r="T390" i="5"/>
  <c r="M390" i="5"/>
  <c r="K390" i="5"/>
  <c r="D390" i="5"/>
  <c r="T389" i="5"/>
  <c r="M389" i="5"/>
  <c r="K389" i="5"/>
  <c r="N389" i="5" s="1"/>
  <c r="O389" i="5" s="1"/>
  <c r="D389" i="5"/>
  <c r="T388" i="5"/>
  <c r="M388" i="5"/>
  <c r="K388" i="5"/>
  <c r="D388" i="5"/>
  <c r="T387" i="5"/>
  <c r="M387" i="5"/>
  <c r="K387" i="5"/>
  <c r="N387" i="5" s="1"/>
  <c r="O387" i="5" s="1"/>
  <c r="D387" i="5"/>
  <c r="T386" i="5"/>
  <c r="M386" i="5"/>
  <c r="K386" i="5"/>
  <c r="D386" i="5"/>
  <c r="T385" i="5"/>
  <c r="M385" i="5"/>
  <c r="K385" i="5"/>
  <c r="N385" i="5" s="1"/>
  <c r="O385" i="5" s="1"/>
  <c r="D385" i="5"/>
  <c r="T384" i="5"/>
  <c r="M384" i="5"/>
  <c r="W384" i="5" s="1"/>
  <c r="K384" i="5"/>
  <c r="N384" i="5" s="1"/>
  <c r="O384" i="5" s="1"/>
  <c r="D384" i="5"/>
  <c r="T383" i="5"/>
  <c r="M383" i="5"/>
  <c r="K383" i="5"/>
  <c r="D383" i="5"/>
  <c r="T382" i="5"/>
  <c r="M382" i="5"/>
  <c r="W382" i="5" s="1"/>
  <c r="K382" i="5"/>
  <c r="D382" i="5"/>
  <c r="T381" i="5"/>
  <c r="M381" i="5"/>
  <c r="K381" i="5"/>
  <c r="D381" i="5"/>
  <c r="T380" i="5"/>
  <c r="M380" i="5"/>
  <c r="W380" i="5" s="1"/>
  <c r="K380" i="5"/>
  <c r="N380" i="5" s="1"/>
  <c r="D380" i="5"/>
  <c r="T379" i="5"/>
  <c r="M379" i="5"/>
  <c r="K379" i="5"/>
  <c r="N379" i="5" s="1"/>
  <c r="O379" i="5" s="1"/>
  <c r="D379" i="5"/>
  <c r="T378" i="5"/>
  <c r="M378" i="5"/>
  <c r="W378" i="5" s="1"/>
  <c r="K378" i="5"/>
  <c r="D378" i="5"/>
  <c r="T377" i="5"/>
  <c r="M377" i="5"/>
  <c r="K377" i="5"/>
  <c r="D377" i="5"/>
  <c r="T376" i="5"/>
  <c r="M376" i="5"/>
  <c r="W376" i="5" s="1"/>
  <c r="K376" i="5"/>
  <c r="N376" i="5" s="1"/>
  <c r="O376" i="5" s="1"/>
  <c r="D376" i="5"/>
  <c r="T375" i="5"/>
  <c r="M375" i="5"/>
  <c r="K375" i="5"/>
  <c r="D375" i="5"/>
  <c r="T374" i="5"/>
  <c r="M374" i="5"/>
  <c r="W374" i="5" s="1"/>
  <c r="K374" i="5"/>
  <c r="D374" i="5"/>
  <c r="T373" i="5"/>
  <c r="M373" i="5"/>
  <c r="K373" i="5"/>
  <c r="N373" i="5" s="1"/>
  <c r="O373" i="5" s="1"/>
  <c r="D373" i="5"/>
  <c r="T372" i="5"/>
  <c r="M372" i="5"/>
  <c r="W372" i="5" s="1"/>
  <c r="K372" i="5"/>
  <c r="N372" i="5" s="1"/>
  <c r="D372" i="5"/>
  <c r="T371" i="5"/>
  <c r="N371" i="5"/>
  <c r="O371" i="5" s="1"/>
  <c r="M371" i="5"/>
  <c r="K371" i="5"/>
  <c r="D371" i="5"/>
  <c r="T370" i="5"/>
  <c r="M370" i="5"/>
  <c r="W370" i="5" s="1"/>
  <c r="K370" i="5"/>
  <c r="D370" i="5"/>
  <c r="T369" i="5"/>
  <c r="M369" i="5"/>
  <c r="K369" i="5"/>
  <c r="D369" i="5"/>
  <c r="T368" i="5"/>
  <c r="M368" i="5"/>
  <c r="W368" i="5" s="1"/>
  <c r="K368" i="5"/>
  <c r="N368" i="5" s="1"/>
  <c r="O368" i="5" s="1"/>
  <c r="D368" i="5"/>
  <c r="T367" i="5"/>
  <c r="M367" i="5"/>
  <c r="K367" i="5"/>
  <c r="D367" i="5"/>
  <c r="T366" i="5"/>
  <c r="M366" i="5"/>
  <c r="W366" i="5" s="1"/>
  <c r="K366" i="5"/>
  <c r="N366" i="5" s="1"/>
  <c r="D366" i="5"/>
  <c r="T365" i="5"/>
  <c r="M365" i="5"/>
  <c r="K365" i="5"/>
  <c r="D365" i="5"/>
  <c r="T364" i="5"/>
  <c r="M364" i="5"/>
  <c r="W364" i="5" s="1"/>
  <c r="K364" i="5"/>
  <c r="N364" i="5" s="1"/>
  <c r="D364" i="5"/>
  <c r="T363" i="5"/>
  <c r="M363" i="5"/>
  <c r="K363" i="5"/>
  <c r="N363" i="5" s="1"/>
  <c r="O363" i="5" s="1"/>
  <c r="D363" i="5"/>
  <c r="T362" i="5"/>
  <c r="M362" i="5"/>
  <c r="W362" i="5" s="1"/>
  <c r="K362" i="5"/>
  <c r="D362" i="5"/>
  <c r="T361" i="5"/>
  <c r="M361" i="5"/>
  <c r="K361" i="5"/>
  <c r="N361" i="5" s="1"/>
  <c r="O361" i="5" s="1"/>
  <c r="D361" i="5"/>
  <c r="T360" i="5"/>
  <c r="M360" i="5"/>
  <c r="W360" i="5" s="1"/>
  <c r="K360" i="5"/>
  <c r="N360" i="5" s="1"/>
  <c r="O360" i="5" s="1"/>
  <c r="D360" i="5"/>
  <c r="T359" i="5"/>
  <c r="M359" i="5"/>
  <c r="K359" i="5"/>
  <c r="D359" i="5"/>
  <c r="T358" i="5"/>
  <c r="M358" i="5"/>
  <c r="W358" i="5" s="1"/>
  <c r="K358" i="5"/>
  <c r="N358" i="5" s="1"/>
  <c r="D358" i="5"/>
  <c r="T357" i="5"/>
  <c r="M357" i="5"/>
  <c r="K357" i="5"/>
  <c r="N357" i="5" s="1"/>
  <c r="O357" i="5" s="1"/>
  <c r="D357" i="5"/>
  <c r="T356" i="5"/>
  <c r="M356" i="5"/>
  <c r="W356" i="5" s="1"/>
  <c r="K356" i="5"/>
  <c r="N356" i="5" s="1"/>
  <c r="D356" i="5"/>
  <c r="T355" i="5"/>
  <c r="M355" i="5"/>
  <c r="K355" i="5"/>
  <c r="N355" i="5" s="1"/>
  <c r="D355" i="5"/>
  <c r="T354" i="5"/>
  <c r="M354" i="5"/>
  <c r="W354" i="5" s="1"/>
  <c r="K354" i="5"/>
  <c r="D354" i="5"/>
  <c r="T353" i="5"/>
  <c r="M353" i="5"/>
  <c r="K353" i="5"/>
  <c r="N353" i="5" s="1"/>
  <c r="D353" i="5"/>
  <c r="T352" i="5"/>
  <c r="M352" i="5"/>
  <c r="W352" i="5" s="1"/>
  <c r="K352" i="5"/>
  <c r="N352" i="5" s="1"/>
  <c r="O352" i="5" s="1"/>
  <c r="D352" i="5"/>
  <c r="T351" i="5"/>
  <c r="M351" i="5"/>
  <c r="K351" i="5"/>
  <c r="D351" i="5"/>
  <c r="T350" i="5"/>
  <c r="M350" i="5"/>
  <c r="W350" i="5" s="1"/>
  <c r="K350" i="5"/>
  <c r="N350" i="5" s="1"/>
  <c r="D350" i="5"/>
  <c r="T349" i="5"/>
  <c r="M349" i="5"/>
  <c r="K349" i="5"/>
  <c r="D349" i="5"/>
  <c r="T348" i="5"/>
  <c r="M348" i="5"/>
  <c r="W348" i="5" s="1"/>
  <c r="K348" i="5"/>
  <c r="N348" i="5" s="1"/>
  <c r="D348" i="5"/>
  <c r="T347" i="5"/>
  <c r="M347" i="5"/>
  <c r="K347" i="5"/>
  <c r="N347" i="5" s="1"/>
  <c r="D347" i="5"/>
  <c r="T346" i="5"/>
  <c r="M346" i="5"/>
  <c r="W346" i="5" s="1"/>
  <c r="K346" i="5"/>
  <c r="D346" i="5"/>
  <c r="T345" i="5"/>
  <c r="M345" i="5"/>
  <c r="K345" i="5"/>
  <c r="D345" i="5"/>
  <c r="T344" i="5"/>
  <c r="M344" i="5"/>
  <c r="W344" i="5" s="1"/>
  <c r="K344" i="5"/>
  <c r="D344" i="5"/>
  <c r="T343" i="5"/>
  <c r="M343" i="5"/>
  <c r="K343" i="5"/>
  <c r="D343" i="5"/>
  <c r="T342" i="5"/>
  <c r="O342" i="5"/>
  <c r="M342" i="5"/>
  <c r="K342" i="5"/>
  <c r="N342" i="5" s="1"/>
  <c r="D342" i="5"/>
  <c r="T341" i="5"/>
  <c r="M341" i="5"/>
  <c r="K341" i="5"/>
  <c r="D341" i="5"/>
  <c r="T340" i="5"/>
  <c r="M340" i="5"/>
  <c r="K340" i="5"/>
  <c r="N340" i="5" s="1"/>
  <c r="D340" i="5"/>
  <c r="T339" i="5"/>
  <c r="M339" i="5"/>
  <c r="K339" i="5"/>
  <c r="N339" i="5" s="1"/>
  <c r="D339" i="5"/>
  <c r="T338" i="5"/>
  <c r="M338" i="5"/>
  <c r="K338" i="5"/>
  <c r="D338" i="5"/>
  <c r="T337" i="5"/>
  <c r="M337" i="5"/>
  <c r="K337" i="5"/>
  <c r="D337" i="5"/>
  <c r="T336" i="5"/>
  <c r="M336" i="5"/>
  <c r="K336" i="5"/>
  <c r="O336" i="5" s="1"/>
  <c r="D336" i="5"/>
  <c r="T335" i="5"/>
  <c r="M335" i="5"/>
  <c r="W335" i="5" s="1"/>
  <c r="K335" i="5"/>
  <c r="N335" i="5" s="1"/>
  <c r="D335" i="5"/>
  <c r="T334" i="5"/>
  <c r="M334" i="5"/>
  <c r="K334" i="5"/>
  <c r="D334" i="5"/>
  <c r="T333" i="5"/>
  <c r="M333" i="5"/>
  <c r="W333" i="5" s="1"/>
  <c r="K333" i="5"/>
  <c r="D333" i="5"/>
  <c r="T332" i="5"/>
  <c r="M332" i="5"/>
  <c r="K332" i="5"/>
  <c r="N332" i="5" s="1"/>
  <c r="D332" i="5"/>
  <c r="T331" i="5"/>
  <c r="M331" i="5"/>
  <c r="W331" i="5" s="1"/>
  <c r="K331" i="5"/>
  <c r="N331" i="5" s="1"/>
  <c r="O331" i="5" s="1"/>
  <c r="D331" i="5"/>
  <c r="T330" i="5"/>
  <c r="M330" i="5"/>
  <c r="K330" i="5"/>
  <c r="N330" i="5" s="1"/>
  <c r="D330" i="5"/>
  <c r="T329" i="5"/>
  <c r="M329" i="5"/>
  <c r="W329" i="5" s="1"/>
  <c r="K329" i="5"/>
  <c r="N329" i="5" s="1"/>
  <c r="O329" i="5" s="1"/>
  <c r="D329" i="5"/>
  <c r="T328" i="5"/>
  <c r="M328" i="5"/>
  <c r="K328" i="5"/>
  <c r="D328" i="5"/>
  <c r="T327" i="5"/>
  <c r="M327" i="5"/>
  <c r="W327" i="5" s="1"/>
  <c r="K327" i="5"/>
  <c r="D327" i="5"/>
  <c r="T326" i="5"/>
  <c r="M326" i="5"/>
  <c r="K326" i="5"/>
  <c r="N326" i="5" s="1"/>
  <c r="D326" i="5"/>
  <c r="T325" i="5"/>
  <c r="M325" i="5"/>
  <c r="W325" i="5" s="1"/>
  <c r="K325" i="5"/>
  <c r="N325" i="5" s="1"/>
  <c r="O325" i="5" s="1"/>
  <c r="D325" i="5"/>
  <c r="T324" i="5"/>
  <c r="M324" i="5"/>
  <c r="K324" i="5"/>
  <c r="D324" i="5"/>
  <c r="T323" i="5"/>
  <c r="M323" i="5"/>
  <c r="W323" i="5" s="1"/>
  <c r="K323" i="5"/>
  <c r="N323" i="5" s="1"/>
  <c r="O323" i="5" s="1"/>
  <c r="D323" i="5"/>
  <c r="T322" i="5"/>
  <c r="M322" i="5"/>
  <c r="K322" i="5"/>
  <c r="N322" i="5" s="1"/>
  <c r="D322" i="5"/>
  <c r="T321" i="5"/>
  <c r="M321" i="5"/>
  <c r="W321" i="5" s="1"/>
  <c r="K321" i="5"/>
  <c r="N321" i="5" s="1"/>
  <c r="O321" i="5" s="1"/>
  <c r="D321" i="5"/>
  <c r="T320" i="5"/>
  <c r="M320" i="5"/>
  <c r="K320" i="5"/>
  <c r="D320" i="5"/>
  <c r="T319" i="5"/>
  <c r="M319" i="5"/>
  <c r="W319" i="5" s="1"/>
  <c r="K319" i="5"/>
  <c r="D319" i="5"/>
  <c r="T318" i="5"/>
  <c r="K318" i="5"/>
  <c r="J318" i="5"/>
  <c r="J518" i="5" s="1"/>
  <c r="D318" i="5"/>
  <c r="T317" i="5"/>
  <c r="M317" i="5"/>
  <c r="W317" i="5" s="1"/>
  <c r="K317" i="5"/>
  <c r="N317" i="5" s="1"/>
  <c r="D317" i="5"/>
  <c r="T316" i="5"/>
  <c r="M316" i="5"/>
  <c r="K316" i="5"/>
  <c r="N316" i="5" s="1"/>
  <c r="O316" i="5" s="1"/>
  <c r="D316" i="5"/>
  <c r="T315" i="5"/>
  <c r="M315" i="5"/>
  <c r="W315" i="5" s="1"/>
  <c r="K315" i="5"/>
  <c r="D315" i="5"/>
  <c r="T314" i="5"/>
  <c r="N314" i="5"/>
  <c r="M314" i="5"/>
  <c r="K314" i="5"/>
  <c r="D314" i="5"/>
  <c r="T313" i="5"/>
  <c r="M313" i="5"/>
  <c r="W313" i="5" s="1"/>
  <c r="K313" i="5"/>
  <c r="N313" i="5" s="1"/>
  <c r="D313" i="5"/>
  <c r="T312" i="5"/>
  <c r="M312" i="5"/>
  <c r="K312" i="5"/>
  <c r="D312" i="5"/>
  <c r="T311" i="5"/>
  <c r="M311" i="5"/>
  <c r="W311" i="5" s="1"/>
  <c r="K311" i="5"/>
  <c r="D311" i="5"/>
  <c r="T310" i="5"/>
  <c r="M310" i="5"/>
  <c r="K310" i="5"/>
  <c r="N310" i="5" s="1"/>
  <c r="O310" i="5" s="1"/>
  <c r="D310" i="5"/>
  <c r="T309" i="5"/>
  <c r="M309" i="5"/>
  <c r="W309" i="5" s="1"/>
  <c r="K309" i="5"/>
  <c r="N309" i="5" s="1"/>
  <c r="D309" i="5"/>
  <c r="T308" i="5"/>
  <c r="M308" i="5"/>
  <c r="K308" i="5"/>
  <c r="N308" i="5" s="1"/>
  <c r="O308" i="5" s="1"/>
  <c r="D308" i="5"/>
  <c r="T307" i="5"/>
  <c r="M307" i="5"/>
  <c r="W307" i="5" s="1"/>
  <c r="K307" i="5"/>
  <c r="D307" i="5"/>
  <c r="T306" i="5"/>
  <c r="M306" i="5"/>
  <c r="K306" i="5"/>
  <c r="N306" i="5" s="1"/>
  <c r="D306" i="5"/>
  <c r="T305" i="5"/>
  <c r="M305" i="5"/>
  <c r="W305" i="5" s="1"/>
  <c r="K305" i="5"/>
  <c r="D305" i="5"/>
  <c r="T304" i="5"/>
  <c r="N304" i="5"/>
  <c r="M304" i="5"/>
  <c r="K304" i="5"/>
  <c r="D304" i="5"/>
  <c r="T303" i="5"/>
  <c r="M303" i="5"/>
  <c r="W303" i="5" s="1"/>
  <c r="K303" i="5"/>
  <c r="D303" i="5"/>
  <c r="T302" i="5"/>
  <c r="M302" i="5"/>
  <c r="K302" i="5"/>
  <c r="N302" i="5" s="1"/>
  <c r="O302" i="5" s="1"/>
  <c r="D302" i="5"/>
  <c r="T301" i="5"/>
  <c r="N301" i="5"/>
  <c r="M301" i="5"/>
  <c r="W301" i="5" s="1"/>
  <c r="K301" i="5"/>
  <c r="D301" i="5"/>
  <c r="T300" i="5"/>
  <c r="M300" i="5"/>
  <c r="K300" i="5"/>
  <c r="N300" i="5" s="1"/>
  <c r="O300" i="5" s="1"/>
  <c r="D300" i="5"/>
  <c r="T299" i="5"/>
  <c r="M299" i="5"/>
  <c r="W299" i="5" s="1"/>
  <c r="K299" i="5"/>
  <c r="D299" i="5"/>
  <c r="T298" i="5"/>
  <c r="M298" i="5"/>
  <c r="K298" i="5"/>
  <c r="N298" i="5" s="1"/>
  <c r="O298" i="5" s="1"/>
  <c r="D298" i="5"/>
  <c r="T297" i="5"/>
  <c r="M297" i="5"/>
  <c r="W297" i="5" s="1"/>
  <c r="K297" i="5"/>
  <c r="N297" i="5" s="1"/>
  <c r="D297" i="5"/>
  <c r="T296" i="5"/>
  <c r="M296" i="5"/>
  <c r="K296" i="5"/>
  <c r="D296" i="5"/>
  <c r="T295" i="5"/>
  <c r="M295" i="5"/>
  <c r="W295" i="5" s="1"/>
  <c r="K295" i="5"/>
  <c r="D295" i="5"/>
  <c r="T294" i="5"/>
  <c r="M294" i="5"/>
  <c r="K294" i="5"/>
  <c r="N294" i="5" s="1"/>
  <c r="O294" i="5" s="1"/>
  <c r="D294" i="5"/>
  <c r="T293" i="5"/>
  <c r="M293" i="5"/>
  <c r="W293" i="5" s="1"/>
  <c r="K293" i="5"/>
  <c r="N293" i="5" s="1"/>
  <c r="D293" i="5"/>
  <c r="T292" i="5"/>
  <c r="M292" i="5"/>
  <c r="K292" i="5"/>
  <c r="N292" i="5" s="1"/>
  <c r="O292" i="5" s="1"/>
  <c r="D292" i="5"/>
  <c r="T291" i="5"/>
  <c r="M291" i="5"/>
  <c r="W291" i="5" s="1"/>
  <c r="K291" i="5"/>
  <c r="D291" i="5"/>
  <c r="T290" i="5"/>
  <c r="M290" i="5"/>
  <c r="K290" i="5"/>
  <c r="D290" i="5"/>
  <c r="T289" i="5"/>
  <c r="M289" i="5"/>
  <c r="W289" i="5" s="1"/>
  <c r="K289" i="5"/>
  <c r="D289" i="5"/>
  <c r="T288" i="5"/>
  <c r="M288" i="5"/>
  <c r="K288" i="5"/>
  <c r="N288" i="5" s="1"/>
  <c r="D288" i="5"/>
  <c r="T287" i="5"/>
  <c r="M287" i="5"/>
  <c r="W287" i="5" s="1"/>
  <c r="K287" i="5"/>
  <c r="D287" i="5"/>
  <c r="T286" i="5"/>
  <c r="M286" i="5"/>
  <c r="K286" i="5"/>
  <c r="N286" i="5" s="1"/>
  <c r="O286" i="5" s="1"/>
  <c r="D286" i="5"/>
  <c r="T285" i="5"/>
  <c r="M285" i="5"/>
  <c r="W285" i="5" s="1"/>
  <c r="K285" i="5"/>
  <c r="N285" i="5" s="1"/>
  <c r="D285" i="5"/>
  <c r="T284" i="5"/>
  <c r="M284" i="5"/>
  <c r="K284" i="5"/>
  <c r="N284" i="5" s="1"/>
  <c r="D284" i="5"/>
  <c r="T283" i="5"/>
  <c r="M283" i="5"/>
  <c r="W283" i="5" s="1"/>
  <c r="K283" i="5"/>
  <c r="D283" i="5"/>
  <c r="T282" i="5"/>
  <c r="M282" i="5"/>
  <c r="K282" i="5"/>
  <c r="D282" i="5"/>
  <c r="T281" i="5"/>
  <c r="M281" i="5"/>
  <c r="W281" i="5" s="1"/>
  <c r="K281" i="5"/>
  <c r="N281" i="5" s="1"/>
  <c r="D281" i="5"/>
  <c r="T280" i="5"/>
  <c r="M280" i="5"/>
  <c r="K280" i="5"/>
  <c r="N280" i="5" s="1"/>
  <c r="O280" i="5" s="1"/>
  <c r="D280" i="5"/>
  <c r="T279" i="5"/>
  <c r="M279" i="5"/>
  <c r="W279" i="5" s="1"/>
  <c r="K279" i="5"/>
  <c r="D279" i="5"/>
  <c r="T278" i="5"/>
  <c r="M278" i="5"/>
  <c r="K278" i="5"/>
  <c r="N278" i="5" s="1"/>
  <c r="O278" i="5" s="1"/>
  <c r="D278" i="5"/>
  <c r="T277" i="5"/>
  <c r="M277" i="5"/>
  <c r="W277" i="5" s="1"/>
  <c r="K277" i="5"/>
  <c r="N277" i="5" s="1"/>
  <c r="D277" i="5"/>
  <c r="T276" i="5"/>
  <c r="M276" i="5"/>
  <c r="K276" i="5"/>
  <c r="N276" i="5" s="1"/>
  <c r="O276" i="5" s="1"/>
  <c r="D276" i="5"/>
  <c r="T275" i="5"/>
  <c r="M275" i="5"/>
  <c r="W275" i="5" s="1"/>
  <c r="K275" i="5"/>
  <c r="D275" i="5"/>
  <c r="T274" i="5"/>
  <c r="M274" i="5"/>
  <c r="K274" i="5"/>
  <c r="N274" i="5" s="1"/>
  <c r="O274" i="5" s="1"/>
  <c r="D274" i="5"/>
  <c r="T273" i="5"/>
  <c r="M273" i="5"/>
  <c r="W273" i="5" s="1"/>
  <c r="K273" i="5"/>
  <c r="N273" i="5" s="1"/>
  <c r="D273" i="5"/>
  <c r="T272" i="5"/>
  <c r="M272" i="5"/>
  <c r="K272" i="5"/>
  <c r="N272" i="5" s="1"/>
  <c r="O272" i="5" s="1"/>
  <c r="D272" i="5"/>
  <c r="T271" i="5"/>
  <c r="M271" i="5"/>
  <c r="W271" i="5" s="1"/>
  <c r="K271" i="5"/>
  <c r="D271" i="5"/>
  <c r="T270" i="5"/>
  <c r="M270" i="5"/>
  <c r="K270" i="5"/>
  <c r="N270" i="5" s="1"/>
  <c r="O270" i="5" s="1"/>
  <c r="D270" i="5"/>
  <c r="T269" i="5"/>
  <c r="M269" i="5"/>
  <c r="W269" i="5" s="1"/>
  <c r="K269" i="5"/>
  <c r="N269" i="5" s="1"/>
  <c r="D269" i="5"/>
  <c r="T268" i="5"/>
  <c r="M268" i="5"/>
  <c r="K268" i="5"/>
  <c r="N268" i="5" s="1"/>
  <c r="O268" i="5" s="1"/>
  <c r="Q268" i="5" s="1"/>
  <c r="D268" i="5"/>
  <c r="T267" i="5"/>
  <c r="M267" i="5"/>
  <c r="W267" i="5" s="1"/>
  <c r="K267" i="5"/>
  <c r="D267" i="5"/>
  <c r="T266" i="5"/>
  <c r="M266" i="5"/>
  <c r="K266" i="5"/>
  <c r="D266" i="5"/>
  <c r="T265" i="5"/>
  <c r="M265" i="5"/>
  <c r="W265" i="5" s="1"/>
  <c r="K265" i="5"/>
  <c r="N265" i="5" s="1"/>
  <c r="D265" i="5"/>
  <c r="T264" i="5"/>
  <c r="M264" i="5"/>
  <c r="K264" i="5"/>
  <c r="N264" i="5" s="1"/>
  <c r="O264" i="5" s="1"/>
  <c r="P264" i="5" s="1"/>
  <c r="D264" i="5"/>
  <c r="T263" i="5"/>
  <c r="M263" i="5"/>
  <c r="W263" i="5" s="1"/>
  <c r="K263" i="5"/>
  <c r="D263" i="5"/>
  <c r="T262" i="5"/>
  <c r="M262" i="5"/>
  <c r="K262" i="5"/>
  <c r="N262" i="5" s="1"/>
  <c r="O262" i="5" s="1"/>
  <c r="P262" i="5" s="1"/>
  <c r="D262" i="5"/>
  <c r="T261" i="5"/>
  <c r="M261" i="5"/>
  <c r="W261" i="5" s="1"/>
  <c r="K261" i="5"/>
  <c r="N261" i="5" s="1"/>
  <c r="D261" i="5"/>
  <c r="T260" i="5"/>
  <c r="M260" i="5"/>
  <c r="W260" i="5" s="1"/>
  <c r="K260" i="5"/>
  <c r="N260" i="5" s="1"/>
  <c r="D260" i="5"/>
  <c r="T259" i="5"/>
  <c r="M259" i="5"/>
  <c r="W259" i="5" s="1"/>
  <c r="K259" i="5"/>
  <c r="D259" i="5"/>
  <c r="T258" i="5"/>
  <c r="M258" i="5"/>
  <c r="W258" i="5" s="1"/>
  <c r="K258" i="5"/>
  <c r="N258" i="5" s="1"/>
  <c r="O258" i="5" s="1"/>
  <c r="D258" i="5"/>
  <c r="T257" i="5"/>
  <c r="M257" i="5"/>
  <c r="W257" i="5" s="1"/>
  <c r="K257" i="5"/>
  <c r="D257" i="5"/>
  <c r="T256" i="5"/>
  <c r="M256" i="5"/>
  <c r="W256" i="5" s="1"/>
  <c r="K256" i="5"/>
  <c r="N256" i="5" s="1"/>
  <c r="O256" i="5" s="1"/>
  <c r="P256" i="5" s="1"/>
  <c r="D256" i="5"/>
  <c r="T255" i="5"/>
  <c r="M255" i="5"/>
  <c r="W255" i="5" s="1"/>
  <c r="K255" i="5"/>
  <c r="D255" i="5"/>
  <c r="T254" i="5"/>
  <c r="M254" i="5"/>
  <c r="W254" i="5" s="1"/>
  <c r="K254" i="5"/>
  <c r="N254" i="5" s="1"/>
  <c r="O254" i="5" s="1"/>
  <c r="P254" i="5" s="1"/>
  <c r="D254" i="5"/>
  <c r="T253" i="5"/>
  <c r="M253" i="5"/>
  <c r="W253" i="5" s="1"/>
  <c r="K253" i="5"/>
  <c r="N253" i="5" s="1"/>
  <c r="D253" i="5"/>
  <c r="T252" i="5"/>
  <c r="M252" i="5"/>
  <c r="W252" i="5" s="1"/>
  <c r="K252" i="5"/>
  <c r="O252" i="5" s="1"/>
  <c r="P252" i="5" s="1"/>
  <c r="D252" i="5"/>
  <c r="T251" i="5"/>
  <c r="M251" i="5"/>
  <c r="W251" i="5" s="1"/>
  <c r="K251" i="5"/>
  <c r="O251" i="5" s="1"/>
  <c r="D251" i="5"/>
  <c r="T250" i="5"/>
  <c r="M250" i="5"/>
  <c r="W250" i="5" s="1"/>
  <c r="K250" i="5"/>
  <c r="N250" i="5" s="1"/>
  <c r="O250" i="5" s="1"/>
  <c r="P250" i="5" s="1"/>
  <c r="D250" i="5"/>
  <c r="T249" i="5"/>
  <c r="M249" i="5"/>
  <c r="W249" i="5" s="1"/>
  <c r="K249" i="5"/>
  <c r="D249" i="5"/>
  <c r="T248" i="5"/>
  <c r="M248" i="5"/>
  <c r="W248" i="5" s="1"/>
  <c r="K248" i="5"/>
  <c r="N248" i="5" s="1"/>
  <c r="O248" i="5" s="1"/>
  <c r="P248" i="5" s="1"/>
  <c r="D248" i="5"/>
  <c r="T247" i="5"/>
  <c r="M247" i="5"/>
  <c r="W247" i="5" s="1"/>
  <c r="K247" i="5"/>
  <c r="N247" i="5" s="1"/>
  <c r="D247" i="5"/>
  <c r="T246" i="5"/>
  <c r="M246" i="5"/>
  <c r="W246" i="5" s="1"/>
  <c r="K246" i="5"/>
  <c r="N246" i="5" s="1"/>
  <c r="O246" i="5" s="1"/>
  <c r="P246" i="5" s="1"/>
  <c r="D246" i="5"/>
  <c r="T245" i="5"/>
  <c r="M245" i="5"/>
  <c r="W245" i="5" s="1"/>
  <c r="K245" i="5"/>
  <c r="D245" i="5"/>
  <c r="T244" i="5"/>
  <c r="M244" i="5"/>
  <c r="W244" i="5" s="1"/>
  <c r="K244" i="5"/>
  <c r="N244" i="5" s="1"/>
  <c r="O244" i="5" s="1"/>
  <c r="D244" i="5"/>
  <c r="T243" i="5"/>
  <c r="M243" i="5"/>
  <c r="W243" i="5" s="1"/>
  <c r="K243" i="5"/>
  <c r="D243" i="5"/>
  <c r="T242" i="5"/>
  <c r="M242" i="5"/>
  <c r="W242" i="5" s="1"/>
  <c r="K242" i="5"/>
  <c r="D242" i="5"/>
  <c r="T241" i="5"/>
  <c r="M241" i="5"/>
  <c r="W241" i="5" s="1"/>
  <c r="K241" i="5"/>
  <c r="D241" i="5"/>
  <c r="T240" i="5"/>
  <c r="M240" i="5"/>
  <c r="W240" i="5" s="1"/>
  <c r="K240" i="5"/>
  <c r="N240" i="5" s="1"/>
  <c r="D240" i="5"/>
  <c r="T239" i="5"/>
  <c r="N239" i="5"/>
  <c r="M239" i="5"/>
  <c r="K239" i="5"/>
  <c r="D239" i="5"/>
  <c r="T238" i="5"/>
  <c r="M238" i="5"/>
  <c r="K238" i="5"/>
  <c r="N238" i="5" s="1"/>
  <c r="O238" i="5" s="1"/>
  <c r="P238" i="5" s="1"/>
  <c r="D238" i="5"/>
  <c r="T237" i="5"/>
  <c r="M237" i="5"/>
  <c r="K237" i="5"/>
  <c r="D237" i="5"/>
  <c r="T236" i="5"/>
  <c r="M236" i="5"/>
  <c r="K236" i="5"/>
  <c r="N236" i="5" s="1"/>
  <c r="D236" i="5"/>
  <c r="T235" i="5"/>
  <c r="M235" i="5"/>
  <c r="K235" i="5"/>
  <c r="O235" i="5" s="1"/>
  <c r="P235" i="5" s="1"/>
  <c r="D235" i="5"/>
  <c r="T234" i="5"/>
  <c r="M234" i="5"/>
  <c r="K234" i="5"/>
  <c r="D234" i="5"/>
  <c r="T233" i="5"/>
  <c r="M233" i="5"/>
  <c r="K233" i="5"/>
  <c r="D233" i="5"/>
  <c r="T232" i="5"/>
  <c r="M232" i="5"/>
  <c r="K232" i="5"/>
  <c r="N232" i="5" s="1"/>
  <c r="D232" i="5"/>
  <c r="T231" i="5"/>
  <c r="M231" i="5"/>
  <c r="K231" i="5"/>
  <c r="D231" i="5"/>
  <c r="T230" i="5"/>
  <c r="M230" i="5"/>
  <c r="K230" i="5"/>
  <c r="D230" i="5"/>
  <c r="T229" i="5"/>
  <c r="M229" i="5"/>
  <c r="K229" i="5"/>
  <c r="D229" i="5"/>
  <c r="T228" i="5"/>
  <c r="M228" i="5"/>
  <c r="W228" i="5" s="1"/>
  <c r="K228" i="5"/>
  <c r="O228" i="5" s="1"/>
  <c r="P228" i="5" s="1"/>
  <c r="D228" i="5"/>
  <c r="T227" i="5"/>
  <c r="M227" i="5"/>
  <c r="K227" i="5"/>
  <c r="O227" i="5" s="1"/>
  <c r="P227" i="5" s="1"/>
  <c r="D227" i="5"/>
  <c r="T226" i="5"/>
  <c r="N226" i="5"/>
  <c r="M226" i="5"/>
  <c r="W226" i="5" s="1"/>
  <c r="K226" i="5"/>
  <c r="D226" i="5"/>
  <c r="T225" i="5"/>
  <c r="M225" i="5"/>
  <c r="W225" i="5" s="1"/>
  <c r="K225" i="5"/>
  <c r="D225" i="5"/>
  <c r="T224" i="5"/>
  <c r="M224" i="5"/>
  <c r="W224" i="5" s="1"/>
  <c r="K224" i="5"/>
  <c r="D224" i="5"/>
  <c r="T223" i="5"/>
  <c r="M223" i="5"/>
  <c r="W223" i="5" s="1"/>
  <c r="K223" i="5"/>
  <c r="D223" i="5"/>
  <c r="T222" i="5"/>
  <c r="M222" i="5"/>
  <c r="W222" i="5" s="1"/>
  <c r="K222" i="5"/>
  <c r="N222" i="5" s="1"/>
  <c r="D222" i="5"/>
  <c r="T221" i="5"/>
  <c r="M221" i="5"/>
  <c r="W221" i="5" s="1"/>
  <c r="K221" i="5"/>
  <c r="N221" i="5" s="1"/>
  <c r="O221" i="5" s="1"/>
  <c r="P221" i="5" s="1"/>
  <c r="D221" i="5"/>
  <c r="T220" i="5"/>
  <c r="M220" i="5"/>
  <c r="W220" i="5" s="1"/>
  <c r="K220" i="5"/>
  <c r="D220" i="5"/>
  <c r="T219" i="5"/>
  <c r="M219" i="5"/>
  <c r="W219" i="5" s="1"/>
  <c r="K219" i="5"/>
  <c r="N219" i="5" s="1"/>
  <c r="O219" i="5" s="1"/>
  <c r="D219" i="5"/>
  <c r="T218" i="5"/>
  <c r="M218" i="5"/>
  <c r="W218" i="5" s="1"/>
  <c r="K218" i="5"/>
  <c r="N218" i="5" s="1"/>
  <c r="D218" i="5"/>
  <c r="T217" i="5"/>
  <c r="M217" i="5"/>
  <c r="W217" i="5" s="1"/>
  <c r="K217" i="5"/>
  <c r="D217" i="5"/>
  <c r="T216" i="5"/>
  <c r="M216" i="5"/>
  <c r="W216" i="5" s="1"/>
  <c r="K216" i="5"/>
  <c r="D216" i="5"/>
  <c r="T215" i="5"/>
  <c r="N215" i="5"/>
  <c r="M215" i="5"/>
  <c r="W215" i="5" s="1"/>
  <c r="K215" i="5"/>
  <c r="D215" i="5"/>
  <c r="T214" i="5"/>
  <c r="M214" i="5"/>
  <c r="K214" i="5"/>
  <c r="N214" i="5" s="1"/>
  <c r="D214" i="5"/>
  <c r="T213" i="5"/>
  <c r="M213" i="5"/>
  <c r="K213" i="5"/>
  <c r="N213" i="5" s="1"/>
  <c r="O213" i="5" s="1"/>
  <c r="P213" i="5" s="1"/>
  <c r="D213" i="5"/>
  <c r="T212" i="5"/>
  <c r="M212" i="5"/>
  <c r="K212" i="5"/>
  <c r="D212" i="5"/>
  <c r="T211" i="5"/>
  <c r="M211" i="5"/>
  <c r="K211" i="5"/>
  <c r="N211" i="5" s="1"/>
  <c r="D211" i="5"/>
  <c r="T210" i="5"/>
  <c r="N210" i="5"/>
  <c r="M210" i="5"/>
  <c r="K210" i="5"/>
  <c r="D210" i="5"/>
  <c r="T209" i="5"/>
  <c r="M209" i="5"/>
  <c r="W209" i="5" s="1"/>
  <c r="K209" i="5"/>
  <c r="N209" i="5" s="1"/>
  <c r="D209" i="5"/>
  <c r="T208" i="5"/>
  <c r="M208" i="5"/>
  <c r="W208" i="5" s="1"/>
  <c r="K208" i="5"/>
  <c r="D208" i="5"/>
  <c r="T207" i="5"/>
  <c r="M207" i="5"/>
  <c r="W207" i="5" s="1"/>
  <c r="K207" i="5"/>
  <c r="D207" i="5"/>
  <c r="T206" i="5"/>
  <c r="M206" i="5"/>
  <c r="W206" i="5" s="1"/>
  <c r="K206" i="5"/>
  <c r="D206" i="5"/>
  <c r="T205" i="5"/>
  <c r="M205" i="5"/>
  <c r="W205" i="5" s="1"/>
  <c r="K205" i="5"/>
  <c r="N205" i="5" s="1"/>
  <c r="O205" i="5" s="1"/>
  <c r="P205" i="5" s="1"/>
  <c r="D205" i="5"/>
  <c r="T204" i="5"/>
  <c r="M204" i="5"/>
  <c r="W204" i="5" s="1"/>
  <c r="K204" i="5"/>
  <c r="D204" i="5"/>
  <c r="T203" i="5"/>
  <c r="M203" i="5"/>
  <c r="W203" i="5" s="1"/>
  <c r="K203" i="5"/>
  <c r="N203" i="5" s="1"/>
  <c r="D203" i="5"/>
  <c r="T202" i="5"/>
  <c r="M202" i="5"/>
  <c r="K202" i="5"/>
  <c r="N202" i="5" s="1"/>
  <c r="D202" i="5"/>
  <c r="T201" i="5"/>
  <c r="M201" i="5"/>
  <c r="W201" i="5" s="1"/>
  <c r="K201" i="5"/>
  <c r="O201" i="5" s="1"/>
  <c r="P201" i="5" s="1"/>
  <c r="D201" i="5"/>
  <c r="T200" i="5"/>
  <c r="M200" i="5"/>
  <c r="K200" i="5"/>
  <c r="N200" i="5" s="1"/>
  <c r="O200" i="5" s="1"/>
  <c r="D200" i="5"/>
  <c r="T199" i="5"/>
  <c r="M199" i="5"/>
  <c r="W199" i="5" s="1"/>
  <c r="K199" i="5"/>
  <c r="D199" i="5"/>
  <c r="T198" i="5"/>
  <c r="M198" i="5"/>
  <c r="K198" i="5"/>
  <c r="N198" i="5" s="1"/>
  <c r="D198" i="5"/>
  <c r="T197" i="5"/>
  <c r="M197" i="5"/>
  <c r="W197" i="5" s="1"/>
  <c r="K197" i="5"/>
  <c r="D197" i="5"/>
  <c r="T196" i="5"/>
  <c r="M196" i="5"/>
  <c r="W196" i="5" s="1"/>
  <c r="K196" i="5"/>
  <c r="D196" i="5"/>
  <c r="T195" i="5"/>
  <c r="M195" i="5"/>
  <c r="W195" i="5" s="1"/>
  <c r="K195" i="5"/>
  <c r="N195" i="5" s="1"/>
  <c r="D195" i="5"/>
  <c r="T194" i="5"/>
  <c r="M194" i="5"/>
  <c r="W194" i="5" s="1"/>
  <c r="K194" i="5"/>
  <c r="N194" i="5" s="1"/>
  <c r="D194" i="5"/>
  <c r="T193" i="5"/>
  <c r="M193" i="5"/>
  <c r="W193" i="5" s="1"/>
  <c r="K193" i="5"/>
  <c r="N193" i="5" s="1"/>
  <c r="O193" i="5" s="1"/>
  <c r="P193" i="5" s="1"/>
  <c r="D193" i="5"/>
  <c r="T192" i="5"/>
  <c r="M192" i="5"/>
  <c r="W192" i="5" s="1"/>
  <c r="K192" i="5"/>
  <c r="N192" i="5" s="1"/>
  <c r="O192" i="5" s="1"/>
  <c r="D192" i="5"/>
  <c r="T191" i="5"/>
  <c r="M191" i="5"/>
  <c r="W191" i="5" s="1"/>
  <c r="K191" i="5"/>
  <c r="N191" i="5" s="1"/>
  <c r="D191" i="5"/>
  <c r="T190" i="5"/>
  <c r="M190" i="5"/>
  <c r="W190" i="5" s="1"/>
  <c r="K190" i="5"/>
  <c r="D190" i="5"/>
  <c r="T189" i="5"/>
  <c r="M189" i="5"/>
  <c r="W189" i="5" s="1"/>
  <c r="K189" i="5"/>
  <c r="N189" i="5" s="1"/>
  <c r="D189" i="5"/>
  <c r="T188" i="5"/>
  <c r="M188" i="5"/>
  <c r="W188" i="5" s="1"/>
  <c r="K188" i="5"/>
  <c r="D188" i="5"/>
  <c r="T187" i="5"/>
  <c r="M187" i="5"/>
  <c r="W187" i="5" s="1"/>
  <c r="K187" i="5"/>
  <c r="N187" i="5" s="1"/>
  <c r="O187" i="5" s="1"/>
  <c r="P187" i="5" s="1"/>
  <c r="D187" i="5"/>
  <c r="T186" i="5"/>
  <c r="M186" i="5"/>
  <c r="W186" i="5" s="1"/>
  <c r="K186" i="5"/>
  <c r="N186" i="5" s="1"/>
  <c r="D186" i="5"/>
  <c r="T185" i="5"/>
  <c r="M185" i="5"/>
  <c r="W185" i="5" s="1"/>
  <c r="K185" i="5"/>
  <c r="N185" i="5" s="1"/>
  <c r="D185" i="5"/>
  <c r="T184" i="5"/>
  <c r="N184" i="5"/>
  <c r="M184" i="5"/>
  <c r="W184" i="5" s="1"/>
  <c r="K184" i="5"/>
  <c r="D184" i="5"/>
  <c r="T183" i="5"/>
  <c r="M183" i="5"/>
  <c r="K183" i="5"/>
  <c r="D183" i="5"/>
  <c r="T182" i="5"/>
  <c r="M182" i="5"/>
  <c r="K182" i="5"/>
  <c r="N182" i="5" s="1"/>
  <c r="D182" i="5"/>
  <c r="T181" i="5"/>
  <c r="M181" i="5"/>
  <c r="K181" i="5"/>
  <c r="N181" i="5" s="1"/>
  <c r="O181" i="5" s="1"/>
  <c r="D181" i="5"/>
  <c r="T180" i="5"/>
  <c r="M180" i="5"/>
  <c r="K180" i="5"/>
  <c r="D180" i="5"/>
  <c r="T179" i="5"/>
  <c r="M179" i="5"/>
  <c r="K179" i="5"/>
  <c r="D179" i="5"/>
  <c r="T178" i="5"/>
  <c r="M178" i="5"/>
  <c r="K178" i="5"/>
  <c r="N178" i="5" s="1"/>
  <c r="D178" i="5"/>
  <c r="T177" i="5"/>
  <c r="M177" i="5"/>
  <c r="K177" i="5"/>
  <c r="N177" i="5" s="1"/>
  <c r="O177" i="5" s="1"/>
  <c r="P177" i="5" s="1"/>
  <c r="D177" i="5"/>
  <c r="T176" i="5"/>
  <c r="M176" i="5"/>
  <c r="K176" i="5"/>
  <c r="D176" i="5"/>
  <c r="T175" i="5"/>
  <c r="M175" i="5"/>
  <c r="K175" i="5"/>
  <c r="N175" i="5" s="1"/>
  <c r="O175" i="5" s="1"/>
  <c r="P175" i="5" s="1"/>
  <c r="D175" i="5"/>
  <c r="T174" i="5"/>
  <c r="M174" i="5"/>
  <c r="K174" i="5"/>
  <c r="N174" i="5" s="1"/>
  <c r="D174" i="5"/>
  <c r="T173" i="5"/>
  <c r="M173" i="5"/>
  <c r="K173" i="5"/>
  <c r="N173" i="5" s="1"/>
  <c r="O173" i="5" s="1"/>
  <c r="D173" i="5"/>
  <c r="T172" i="5"/>
  <c r="M172" i="5"/>
  <c r="K172" i="5"/>
  <c r="D172" i="5"/>
  <c r="T171" i="5"/>
  <c r="M171" i="5"/>
  <c r="K171" i="5"/>
  <c r="D171" i="5"/>
  <c r="T170" i="5"/>
  <c r="M170" i="5"/>
  <c r="K170" i="5"/>
  <c r="N170" i="5" s="1"/>
  <c r="D170" i="5"/>
  <c r="T169" i="5"/>
  <c r="M169" i="5"/>
  <c r="K169" i="5"/>
  <c r="N169" i="5" s="1"/>
  <c r="D169" i="5"/>
  <c r="T168" i="5"/>
  <c r="M168" i="5"/>
  <c r="K168" i="5"/>
  <c r="O168" i="5" s="1"/>
  <c r="P168" i="5" s="1"/>
  <c r="D168" i="5"/>
  <c r="T167" i="5"/>
  <c r="M167" i="5"/>
  <c r="K167" i="5"/>
  <c r="O167" i="5" s="1"/>
  <c r="P167" i="5" s="1"/>
  <c r="D167" i="5"/>
  <c r="T166" i="5"/>
  <c r="M166" i="5"/>
  <c r="K166" i="5"/>
  <c r="O166" i="5" s="1"/>
  <c r="P166" i="5" s="1"/>
  <c r="D166" i="5"/>
  <c r="T165" i="5"/>
  <c r="M165" i="5"/>
  <c r="K165" i="5"/>
  <c r="O165" i="5" s="1"/>
  <c r="P165" i="5" s="1"/>
  <c r="D165" i="5"/>
  <c r="T164" i="5"/>
  <c r="M164" i="5"/>
  <c r="K164" i="5"/>
  <c r="O164" i="5" s="1"/>
  <c r="P164" i="5" s="1"/>
  <c r="D164" i="5"/>
  <c r="T163" i="5"/>
  <c r="M163" i="5"/>
  <c r="K163" i="5"/>
  <c r="O163" i="5" s="1"/>
  <c r="P163" i="5" s="1"/>
  <c r="D163" i="5"/>
  <c r="T162" i="5"/>
  <c r="M162" i="5"/>
  <c r="K162" i="5"/>
  <c r="O162" i="5" s="1"/>
  <c r="P162" i="5" s="1"/>
  <c r="D162" i="5"/>
  <c r="T161" i="5"/>
  <c r="M161" i="5"/>
  <c r="K161" i="5"/>
  <c r="O161" i="5" s="1"/>
  <c r="P161" i="5" s="1"/>
  <c r="D161" i="5"/>
  <c r="T160" i="5"/>
  <c r="M160" i="5"/>
  <c r="K160" i="5"/>
  <c r="O160" i="5" s="1"/>
  <c r="P160" i="5" s="1"/>
  <c r="D160" i="5"/>
  <c r="T159" i="5"/>
  <c r="M159" i="5"/>
  <c r="K159" i="5"/>
  <c r="O159" i="5" s="1"/>
  <c r="P159" i="5" s="1"/>
  <c r="D159" i="5"/>
  <c r="T158" i="5"/>
  <c r="M158" i="5"/>
  <c r="K158" i="5"/>
  <c r="O158" i="5" s="1"/>
  <c r="P158" i="5" s="1"/>
  <c r="D158" i="5"/>
  <c r="T157" i="5"/>
  <c r="M157" i="5"/>
  <c r="K157" i="5"/>
  <c r="O157" i="5" s="1"/>
  <c r="P157" i="5" s="1"/>
  <c r="D157" i="5"/>
  <c r="T156" i="5"/>
  <c r="M156" i="5"/>
  <c r="K156" i="5"/>
  <c r="O156" i="5" s="1"/>
  <c r="P156" i="5" s="1"/>
  <c r="D156" i="5"/>
  <c r="T155" i="5"/>
  <c r="M155" i="5"/>
  <c r="K155" i="5"/>
  <c r="O155" i="5" s="1"/>
  <c r="P155" i="5" s="1"/>
  <c r="D155" i="5"/>
  <c r="T154" i="5"/>
  <c r="M154" i="5"/>
  <c r="K154" i="5"/>
  <c r="O154" i="5" s="1"/>
  <c r="P154" i="5" s="1"/>
  <c r="D154" i="5"/>
  <c r="T153" i="5"/>
  <c r="M153" i="5"/>
  <c r="K153" i="5"/>
  <c r="O153" i="5" s="1"/>
  <c r="P153" i="5" s="1"/>
  <c r="D153" i="5"/>
  <c r="T152" i="5"/>
  <c r="M152" i="5"/>
  <c r="K152" i="5"/>
  <c r="O152" i="5" s="1"/>
  <c r="P152" i="5" s="1"/>
  <c r="D152" i="5"/>
  <c r="T151" i="5"/>
  <c r="M151" i="5"/>
  <c r="K151" i="5"/>
  <c r="O151" i="5" s="1"/>
  <c r="P151" i="5" s="1"/>
  <c r="D151" i="5"/>
  <c r="T150" i="5"/>
  <c r="M150" i="5"/>
  <c r="K150" i="5"/>
  <c r="O150" i="5" s="1"/>
  <c r="P150" i="5" s="1"/>
  <c r="D150" i="5"/>
  <c r="T149" i="5"/>
  <c r="M149" i="5"/>
  <c r="K149" i="5"/>
  <c r="O149" i="5" s="1"/>
  <c r="P149" i="5" s="1"/>
  <c r="D149" i="5"/>
  <c r="T148" i="5"/>
  <c r="M148" i="5"/>
  <c r="K148" i="5"/>
  <c r="O148" i="5" s="1"/>
  <c r="P148" i="5" s="1"/>
  <c r="D148" i="5"/>
  <c r="T147" i="5"/>
  <c r="M147" i="5"/>
  <c r="K147" i="5"/>
  <c r="O147" i="5" s="1"/>
  <c r="P147" i="5" s="1"/>
  <c r="D147" i="5"/>
  <c r="T146" i="5"/>
  <c r="M146" i="5"/>
  <c r="K146" i="5"/>
  <c r="O146" i="5" s="1"/>
  <c r="P146" i="5" s="1"/>
  <c r="D146" i="5"/>
  <c r="T145" i="5"/>
  <c r="M145" i="5"/>
  <c r="K145" i="5"/>
  <c r="O145" i="5" s="1"/>
  <c r="P145" i="5" s="1"/>
  <c r="D145" i="5"/>
  <c r="T144" i="5"/>
  <c r="M144" i="5"/>
  <c r="K144" i="5"/>
  <c r="O144" i="5" s="1"/>
  <c r="P144" i="5" s="1"/>
  <c r="D144" i="5"/>
  <c r="T143" i="5"/>
  <c r="M143" i="5"/>
  <c r="K143" i="5"/>
  <c r="O143" i="5" s="1"/>
  <c r="P143" i="5" s="1"/>
  <c r="D143" i="5"/>
  <c r="T142" i="5"/>
  <c r="M142" i="5"/>
  <c r="K142" i="5"/>
  <c r="O142" i="5" s="1"/>
  <c r="P142" i="5" s="1"/>
  <c r="D142" i="5"/>
  <c r="T141" i="5"/>
  <c r="M141" i="5"/>
  <c r="K141" i="5"/>
  <c r="O141" i="5" s="1"/>
  <c r="P141" i="5" s="1"/>
  <c r="D141" i="5"/>
  <c r="T140" i="5"/>
  <c r="M140" i="5"/>
  <c r="K140" i="5"/>
  <c r="O140" i="5" s="1"/>
  <c r="P140" i="5" s="1"/>
  <c r="D140" i="5"/>
  <c r="T139" i="5"/>
  <c r="M139" i="5"/>
  <c r="K139" i="5"/>
  <c r="O139" i="5" s="1"/>
  <c r="P139" i="5" s="1"/>
  <c r="D139" i="5"/>
  <c r="T138" i="5"/>
  <c r="M138" i="5"/>
  <c r="K138" i="5"/>
  <c r="O138" i="5" s="1"/>
  <c r="P138" i="5" s="1"/>
  <c r="D138" i="5"/>
  <c r="T137" i="5"/>
  <c r="M137" i="5"/>
  <c r="K137" i="5"/>
  <c r="O137" i="5" s="1"/>
  <c r="P137" i="5" s="1"/>
  <c r="D137" i="5"/>
  <c r="T136" i="5"/>
  <c r="M136" i="5"/>
  <c r="W136" i="5" s="1"/>
  <c r="K136" i="5"/>
  <c r="O136" i="5" s="1"/>
  <c r="P136" i="5" s="1"/>
  <c r="D136" i="5"/>
  <c r="T135" i="5"/>
  <c r="M135" i="5"/>
  <c r="K135" i="5"/>
  <c r="O135" i="5" s="1"/>
  <c r="P135" i="5" s="1"/>
  <c r="D135" i="5"/>
  <c r="T134" i="5"/>
  <c r="M134" i="5"/>
  <c r="K134" i="5"/>
  <c r="O134" i="5" s="1"/>
  <c r="P134" i="5" s="1"/>
  <c r="D134" i="5"/>
  <c r="T133" i="5"/>
  <c r="M133" i="5"/>
  <c r="K133" i="5"/>
  <c r="O133" i="5" s="1"/>
  <c r="P133" i="5" s="1"/>
  <c r="D133" i="5"/>
  <c r="T132" i="5"/>
  <c r="M132" i="5"/>
  <c r="W132" i="5" s="1"/>
  <c r="K132" i="5"/>
  <c r="O132" i="5" s="1"/>
  <c r="P132" i="5" s="1"/>
  <c r="D132" i="5"/>
  <c r="T131" i="5"/>
  <c r="M131" i="5"/>
  <c r="K131" i="5"/>
  <c r="O131" i="5" s="1"/>
  <c r="P131" i="5" s="1"/>
  <c r="D131" i="5"/>
  <c r="T130" i="5"/>
  <c r="M130" i="5"/>
  <c r="K130" i="5"/>
  <c r="O130" i="5" s="1"/>
  <c r="P130" i="5" s="1"/>
  <c r="D130" i="5"/>
  <c r="T129" i="5"/>
  <c r="M129" i="5"/>
  <c r="K129" i="5"/>
  <c r="O129" i="5" s="1"/>
  <c r="P129" i="5" s="1"/>
  <c r="D129" i="5"/>
  <c r="T128" i="5"/>
  <c r="M128" i="5"/>
  <c r="W128" i="5" s="1"/>
  <c r="K128" i="5"/>
  <c r="O128" i="5" s="1"/>
  <c r="P128" i="5" s="1"/>
  <c r="D128" i="5"/>
  <c r="T127" i="5"/>
  <c r="M127" i="5"/>
  <c r="K127" i="5"/>
  <c r="O127" i="5" s="1"/>
  <c r="P127" i="5" s="1"/>
  <c r="D127" i="5"/>
  <c r="T126" i="5"/>
  <c r="M126" i="5"/>
  <c r="W126" i="5" s="1"/>
  <c r="K126" i="5"/>
  <c r="O126" i="5" s="1"/>
  <c r="P126" i="5" s="1"/>
  <c r="D126" i="5"/>
  <c r="T125" i="5"/>
  <c r="M125" i="5"/>
  <c r="K125" i="5"/>
  <c r="O125" i="5" s="1"/>
  <c r="P125" i="5" s="1"/>
  <c r="D125" i="5"/>
  <c r="T124" i="5"/>
  <c r="M124" i="5"/>
  <c r="W124" i="5" s="1"/>
  <c r="K124" i="5"/>
  <c r="O124" i="5" s="1"/>
  <c r="P124" i="5" s="1"/>
  <c r="D124" i="5"/>
  <c r="T123" i="5"/>
  <c r="M123" i="5"/>
  <c r="K123" i="5"/>
  <c r="O123" i="5" s="1"/>
  <c r="P123" i="5" s="1"/>
  <c r="D123" i="5"/>
  <c r="T122" i="5"/>
  <c r="M122" i="5"/>
  <c r="W122" i="5" s="1"/>
  <c r="K122" i="5"/>
  <c r="O122" i="5" s="1"/>
  <c r="P122" i="5" s="1"/>
  <c r="D122" i="5"/>
  <c r="T121" i="5"/>
  <c r="M121" i="5"/>
  <c r="K121" i="5"/>
  <c r="O121" i="5" s="1"/>
  <c r="P121" i="5" s="1"/>
  <c r="D121" i="5"/>
  <c r="T120" i="5"/>
  <c r="M120" i="5"/>
  <c r="W120" i="5" s="1"/>
  <c r="K120" i="5"/>
  <c r="O120" i="5" s="1"/>
  <c r="P120" i="5" s="1"/>
  <c r="D120" i="5"/>
  <c r="T119" i="5"/>
  <c r="M119" i="5"/>
  <c r="K119" i="5"/>
  <c r="O119" i="5" s="1"/>
  <c r="P119" i="5" s="1"/>
  <c r="D119" i="5"/>
  <c r="T118" i="5"/>
  <c r="M118" i="5"/>
  <c r="W118" i="5" s="1"/>
  <c r="K118" i="5"/>
  <c r="O118" i="5" s="1"/>
  <c r="P118" i="5" s="1"/>
  <c r="D118" i="5"/>
  <c r="T117" i="5"/>
  <c r="M117" i="5"/>
  <c r="K117" i="5"/>
  <c r="O117" i="5" s="1"/>
  <c r="P117" i="5" s="1"/>
  <c r="D117" i="5"/>
  <c r="T116" i="5"/>
  <c r="M116" i="5"/>
  <c r="W116" i="5" s="1"/>
  <c r="K116" i="5"/>
  <c r="O116" i="5" s="1"/>
  <c r="P116" i="5" s="1"/>
  <c r="D116" i="5"/>
  <c r="T115" i="5"/>
  <c r="M115" i="5"/>
  <c r="K115" i="5"/>
  <c r="O115" i="5" s="1"/>
  <c r="P115" i="5" s="1"/>
  <c r="D115" i="5"/>
  <c r="T114" i="5"/>
  <c r="M114" i="5"/>
  <c r="W114" i="5" s="1"/>
  <c r="K114" i="5"/>
  <c r="O114" i="5" s="1"/>
  <c r="P114" i="5" s="1"/>
  <c r="D114" i="5"/>
  <c r="T113" i="5"/>
  <c r="M113" i="5"/>
  <c r="K113" i="5"/>
  <c r="O113" i="5" s="1"/>
  <c r="P113" i="5" s="1"/>
  <c r="D113" i="5"/>
  <c r="T112" i="5"/>
  <c r="M112" i="5"/>
  <c r="W112" i="5" s="1"/>
  <c r="K112" i="5"/>
  <c r="O112" i="5" s="1"/>
  <c r="P112" i="5" s="1"/>
  <c r="D112" i="5"/>
  <c r="T111" i="5"/>
  <c r="M111" i="5"/>
  <c r="K111" i="5"/>
  <c r="O111" i="5" s="1"/>
  <c r="P111" i="5" s="1"/>
  <c r="D111" i="5"/>
  <c r="T110" i="5"/>
  <c r="M110" i="5"/>
  <c r="W110" i="5" s="1"/>
  <c r="K110" i="5"/>
  <c r="O110" i="5" s="1"/>
  <c r="P110" i="5" s="1"/>
  <c r="D110" i="5"/>
  <c r="T109" i="5"/>
  <c r="M109" i="5"/>
  <c r="K109" i="5"/>
  <c r="O109" i="5" s="1"/>
  <c r="P109" i="5" s="1"/>
  <c r="D109" i="5"/>
  <c r="T108" i="5"/>
  <c r="M108" i="5"/>
  <c r="W108" i="5" s="1"/>
  <c r="K108" i="5"/>
  <c r="O108" i="5" s="1"/>
  <c r="P108" i="5" s="1"/>
  <c r="D108" i="5"/>
  <c r="T107" i="5"/>
  <c r="M107" i="5"/>
  <c r="K107" i="5"/>
  <c r="O107" i="5" s="1"/>
  <c r="P107" i="5" s="1"/>
  <c r="D107" i="5"/>
  <c r="T106" i="5"/>
  <c r="M106" i="5"/>
  <c r="W106" i="5" s="1"/>
  <c r="K106" i="5"/>
  <c r="O106" i="5" s="1"/>
  <c r="P106" i="5" s="1"/>
  <c r="D106" i="5"/>
  <c r="T105" i="5"/>
  <c r="M105" i="5"/>
  <c r="K105" i="5"/>
  <c r="O105" i="5" s="1"/>
  <c r="P105" i="5" s="1"/>
  <c r="D105" i="5"/>
  <c r="T104" i="5"/>
  <c r="M104" i="5"/>
  <c r="W104" i="5" s="1"/>
  <c r="K104" i="5"/>
  <c r="O104" i="5" s="1"/>
  <c r="P104" i="5" s="1"/>
  <c r="D104" i="5"/>
  <c r="T103" i="5"/>
  <c r="M103" i="5"/>
  <c r="K103" i="5"/>
  <c r="O103" i="5" s="1"/>
  <c r="P103" i="5" s="1"/>
  <c r="D103" i="5"/>
  <c r="T102" i="5"/>
  <c r="M102" i="5"/>
  <c r="W102" i="5" s="1"/>
  <c r="K102" i="5"/>
  <c r="O102" i="5" s="1"/>
  <c r="P102" i="5" s="1"/>
  <c r="D102" i="5"/>
  <c r="T101" i="5"/>
  <c r="M101" i="5"/>
  <c r="K101" i="5"/>
  <c r="O101" i="5" s="1"/>
  <c r="P101" i="5" s="1"/>
  <c r="D101" i="5"/>
  <c r="T100" i="5"/>
  <c r="M100" i="5"/>
  <c r="W100" i="5" s="1"/>
  <c r="K100" i="5"/>
  <c r="O100" i="5" s="1"/>
  <c r="P100" i="5" s="1"/>
  <c r="D100" i="5"/>
  <c r="T99" i="5"/>
  <c r="M99" i="5"/>
  <c r="K99" i="5"/>
  <c r="O99" i="5" s="1"/>
  <c r="P99" i="5" s="1"/>
  <c r="D99" i="5"/>
  <c r="T98" i="5"/>
  <c r="M98" i="5"/>
  <c r="W98" i="5" s="1"/>
  <c r="K98" i="5"/>
  <c r="O98" i="5" s="1"/>
  <c r="P98" i="5" s="1"/>
  <c r="D98" i="5"/>
  <c r="T97" i="5"/>
  <c r="M97" i="5"/>
  <c r="K97" i="5"/>
  <c r="O97" i="5" s="1"/>
  <c r="D97" i="5"/>
  <c r="D96" i="5"/>
  <c r="U95" i="5"/>
  <c r="T95" i="5"/>
  <c r="W95" i="5" s="1"/>
  <c r="Q95" i="5"/>
  <c r="R95" i="5" s="1"/>
  <c r="K95" i="5"/>
  <c r="D95" i="5"/>
  <c r="U94" i="5"/>
  <c r="T94" i="5"/>
  <c r="M94" i="5"/>
  <c r="K94" i="5"/>
  <c r="D94" i="5"/>
  <c r="U93" i="5"/>
  <c r="T93" i="5"/>
  <c r="L93" i="5"/>
  <c r="D93" i="5"/>
  <c r="U92" i="5"/>
  <c r="T92" i="5"/>
  <c r="M92" i="5"/>
  <c r="W92" i="5" s="1"/>
  <c r="K92" i="5"/>
  <c r="N92" i="5" s="1"/>
  <c r="O92" i="5" s="1"/>
  <c r="D92" i="5"/>
  <c r="U91" i="5"/>
  <c r="T91" i="5"/>
  <c r="M91" i="5"/>
  <c r="D91" i="5"/>
  <c r="U90" i="5"/>
  <c r="T90" i="5"/>
  <c r="M90" i="5"/>
  <c r="D90" i="5"/>
  <c r="U89" i="5"/>
  <c r="T89" i="5"/>
  <c r="M89" i="5"/>
  <c r="D89" i="5"/>
  <c r="U88" i="5"/>
  <c r="T88" i="5"/>
  <c r="M88" i="5"/>
  <c r="D88" i="5"/>
  <c r="U87" i="5"/>
  <c r="T87" i="5"/>
  <c r="N87" i="5"/>
  <c r="O87" i="5" s="1"/>
  <c r="M87" i="5"/>
  <c r="D87" i="5"/>
  <c r="U86" i="5"/>
  <c r="T86" i="5"/>
  <c r="V86" i="5" s="1"/>
  <c r="M86" i="5"/>
  <c r="D86" i="5"/>
  <c r="U85" i="5"/>
  <c r="T85" i="5"/>
  <c r="M85" i="5"/>
  <c r="D85" i="5"/>
  <c r="U84" i="5"/>
  <c r="T84" i="5"/>
  <c r="M84" i="5"/>
  <c r="D84" i="5"/>
  <c r="U83" i="5"/>
  <c r="T83" i="5"/>
  <c r="M83" i="5"/>
  <c r="D83" i="5"/>
  <c r="U82" i="5"/>
  <c r="T82" i="5"/>
  <c r="M82" i="5"/>
  <c r="D82" i="5"/>
  <c r="T81" i="5"/>
  <c r="M81" i="5"/>
  <c r="K81" i="5"/>
  <c r="D81" i="5"/>
  <c r="T80" i="5"/>
  <c r="M80" i="5"/>
  <c r="K80" i="5"/>
  <c r="D80" i="5"/>
  <c r="T79" i="5"/>
  <c r="M79" i="5"/>
  <c r="K79" i="5"/>
  <c r="D79" i="5"/>
  <c r="T78" i="5"/>
  <c r="M78" i="5"/>
  <c r="K78" i="5"/>
  <c r="D78" i="5"/>
  <c r="T77" i="5"/>
  <c r="M77" i="5"/>
  <c r="K77" i="5"/>
  <c r="D77" i="5"/>
  <c r="T76" i="5"/>
  <c r="M76" i="5"/>
  <c r="K76" i="5"/>
  <c r="D76" i="5"/>
  <c r="T75" i="5"/>
  <c r="M75" i="5"/>
  <c r="K75" i="5"/>
  <c r="D75" i="5"/>
  <c r="T74" i="5"/>
  <c r="M74" i="5"/>
  <c r="K74" i="5"/>
  <c r="N74" i="5" s="1"/>
  <c r="D74" i="5"/>
  <c r="T73" i="5"/>
  <c r="M73" i="5"/>
  <c r="K73" i="5"/>
  <c r="D73" i="5"/>
  <c r="T72" i="5"/>
  <c r="W72" i="5" s="1"/>
  <c r="K72" i="5"/>
  <c r="O72" i="5" s="1"/>
  <c r="Q72" i="5" s="1"/>
  <c r="D72" i="5"/>
  <c r="T71" i="5"/>
  <c r="M71" i="5"/>
  <c r="W71" i="5" s="1"/>
  <c r="K71" i="5"/>
  <c r="D71" i="5"/>
  <c r="T70" i="5"/>
  <c r="M70" i="5"/>
  <c r="W70" i="5" s="1"/>
  <c r="K70" i="5"/>
  <c r="N70" i="5" s="1"/>
  <c r="O70" i="5" s="1"/>
  <c r="D70" i="5"/>
  <c r="T69" i="5"/>
  <c r="M69" i="5"/>
  <c r="W69" i="5" s="1"/>
  <c r="K69" i="5"/>
  <c r="D69" i="5"/>
  <c r="T68" i="5"/>
  <c r="M68" i="5"/>
  <c r="W68" i="5" s="1"/>
  <c r="K68" i="5"/>
  <c r="N68" i="5" s="1"/>
  <c r="O68" i="5" s="1"/>
  <c r="D68" i="5"/>
  <c r="T67" i="5"/>
  <c r="M67" i="5"/>
  <c r="W67" i="5" s="1"/>
  <c r="K67" i="5"/>
  <c r="D67" i="5"/>
  <c r="T66" i="5"/>
  <c r="M66" i="5"/>
  <c r="W66" i="5" s="1"/>
  <c r="K66" i="5"/>
  <c r="D66" i="5"/>
  <c r="T65" i="5"/>
  <c r="M65" i="5"/>
  <c r="W65" i="5" s="1"/>
  <c r="K65" i="5"/>
  <c r="D65" i="5"/>
  <c r="T64" i="5"/>
  <c r="M64" i="5"/>
  <c r="W64" i="5" s="1"/>
  <c r="K64" i="5"/>
  <c r="N64" i="5" s="1"/>
  <c r="O64" i="5" s="1"/>
  <c r="D64" i="5"/>
  <c r="T63" i="5"/>
  <c r="M63" i="5"/>
  <c r="W63" i="5" s="1"/>
  <c r="K63" i="5"/>
  <c r="N63" i="5" s="1"/>
  <c r="D63" i="5"/>
  <c r="T62" i="5"/>
  <c r="M62" i="5"/>
  <c r="W62" i="5" s="1"/>
  <c r="K62" i="5"/>
  <c r="N62" i="5" s="1"/>
  <c r="O62" i="5" s="1"/>
  <c r="D62" i="5"/>
  <c r="T61" i="5"/>
  <c r="M61" i="5"/>
  <c r="W61" i="5" s="1"/>
  <c r="K61" i="5"/>
  <c r="D61" i="5"/>
  <c r="T60" i="5"/>
  <c r="M60" i="5"/>
  <c r="W60" i="5" s="1"/>
  <c r="K60" i="5"/>
  <c r="N60" i="5" s="1"/>
  <c r="O60" i="5" s="1"/>
  <c r="D60" i="5"/>
  <c r="T59" i="5"/>
  <c r="M59" i="5"/>
  <c r="W59" i="5" s="1"/>
  <c r="K59" i="5"/>
  <c r="D59" i="5"/>
  <c r="T58" i="5"/>
  <c r="M58" i="5"/>
  <c r="W58" i="5" s="1"/>
  <c r="K58" i="5"/>
  <c r="D58" i="5"/>
  <c r="T57" i="5"/>
  <c r="M57" i="5"/>
  <c r="W57" i="5" s="1"/>
  <c r="K57" i="5"/>
  <c r="N57" i="5" s="1"/>
  <c r="D57" i="5"/>
  <c r="T56" i="5"/>
  <c r="M56" i="5"/>
  <c r="W56" i="5" s="1"/>
  <c r="K56" i="5"/>
  <c r="D56" i="5"/>
  <c r="T55" i="5"/>
  <c r="M55" i="5"/>
  <c r="W55" i="5" s="1"/>
  <c r="K55" i="5"/>
  <c r="N55" i="5" s="1"/>
  <c r="O55" i="5" s="1"/>
  <c r="D55" i="5"/>
  <c r="T54" i="5"/>
  <c r="M54" i="5"/>
  <c r="W54" i="5" s="1"/>
  <c r="K54" i="5"/>
  <c r="N54" i="5" s="1"/>
  <c r="O54" i="5" s="1"/>
  <c r="D54" i="5"/>
  <c r="T53" i="5"/>
  <c r="M53" i="5"/>
  <c r="W53" i="5" s="1"/>
  <c r="K53" i="5"/>
  <c r="D53" i="5"/>
  <c r="T52" i="5"/>
  <c r="M52" i="5"/>
  <c r="W52" i="5" s="1"/>
  <c r="K52" i="5"/>
  <c r="N52" i="5" s="1"/>
  <c r="O52" i="5" s="1"/>
  <c r="D52" i="5"/>
  <c r="T51" i="5"/>
  <c r="M51" i="5"/>
  <c r="W51" i="5" s="1"/>
  <c r="K51" i="5"/>
  <c r="D51" i="5"/>
  <c r="T50" i="5"/>
  <c r="M50" i="5"/>
  <c r="W50" i="5" s="1"/>
  <c r="K50" i="5"/>
  <c r="D50" i="5"/>
  <c r="T49" i="5"/>
  <c r="M49" i="5"/>
  <c r="W49" i="5" s="1"/>
  <c r="K49" i="5"/>
  <c r="N49" i="5" s="1"/>
  <c r="D49" i="5"/>
  <c r="T48" i="5"/>
  <c r="M48" i="5"/>
  <c r="W48" i="5" s="1"/>
  <c r="K48" i="5"/>
  <c r="D48" i="5"/>
  <c r="T47" i="5"/>
  <c r="M47" i="5"/>
  <c r="W47" i="5" s="1"/>
  <c r="K47" i="5"/>
  <c r="N47" i="5" s="1"/>
  <c r="O47" i="5" s="1"/>
  <c r="D47" i="5"/>
  <c r="T46" i="5"/>
  <c r="M46" i="5"/>
  <c r="W46" i="5" s="1"/>
  <c r="K46" i="5"/>
  <c r="N46" i="5" s="1"/>
  <c r="O46" i="5" s="1"/>
  <c r="D46" i="5"/>
  <c r="T45" i="5"/>
  <c r="M45" i="5"/>
  <c r="W45" i="5" s="1"/>
  <c r="K45" i="5"/>
  <c r="N45" i="5" s="1"/>
  <c r="D45" i="5"/>
  <c r="T44" i="5"/>
  <c r="M44" i="5"/>
  <c r="W44" i="5" s="1"/>
  <c r="K44" i="5"/>
  <c r="N44" i="5" s="1"/>
  <c r="D44" i="5"/>
  <c r="T43" i="5"/>
  <c r="M43" i="5"/>
  <c r="W43" i="5" s="1"/>
  <c r="K43" i="5"/>
  <c r="D43" i="5"/>
  <c r="T42" i="5"/>
  <c r="M42" i="5"/>
  <c r="W42" i="5" s="1"/>
  <c r="K42" i="5"/>
  <c r="N42" i="5" s="1"/>
  <c r="O42" i="5" s="1"/>
  <c r="D42" i="5"/>
  <c r="T41" i="5"/>
  <c r="M41" i="5"/>
  <c r="W41" i="5" s="1"/>
  <c r="K41" i="5"/>
  <c r="N41" i="5" s="1"/>
  <c r="D41" i="5"/>
  <c r="T40" i="5"/>
  <c r="M40" i="5"/>
  <c r="W40" i="5" s="1"/>
  <c r="K40" i="5"/>
  <c r="D40" i="5"/>
  <c r="T39" i="5"/>
  <c r="M39" i="5"/>
  <c r="W39" i="5" s="1"/>
  <c r="K39" i="5"/>
  <c r="D39" i="5"/>
  <c r="T38" i="5"/>
  <c r="M38" i="5"/>
  <c r="W38" i="5" s="1"/>
  <c r="K38" i="5"/>
  <c r="N38" i="5" s="1"/>
  <c r="O38" i="5" s="1"/>
  <c r="D38" i="5"/>
  <c r="T37" i="5"/>
  <c r="M37" i="5"/>
  <c r="W37" i="5" s="1"/>
  <c r="K37" i="5"/>
  <c r="D37" i="5"/>
  <c r="T36" i="5"/>
  <c r="M36" i="5"/>
  <c r="W36" i="5" s="1"/>
  <c r="K36" i="5"/>
  <c r="N36" i="5" s="1"/>
  <c r="D36" i="5"/>
  <c r="T35" i="5"/>
  <c r="M35" i="5"/>
  <c r="W35" i="5" s="1"/>
  <c r="K35" i="5"/>
  <c r="D35" i="5"/>
  <c r="T34" i="5"/>
  <c r="M34" i="5"/>
  <c r="W34" i="5" s="1"/>
  <c r="K34" i="5"/>
  <c r="J34" i="5"/>
  <c r="D34" i="5"/>
  <c r="T33" i="5"/>
  <c r="K33" i="5"/>
  <c r="J33" i="5"/>
  <c r="D33" i="5"/>
  <c r="T32" i="5"/>
  <c r="M32" i="5"/>
  <c r="K32" i="5"/>
  <c r="N32" i="5" s="1"/>
  <c r="O32" i="5" s="1"/>
  <c r="P32" i="5" s="1"/>
  <c r="D32" i="5"/>
  <c r="T31" i="5"/>
  <c r="K31" i="5"/>
  <c r="J31" i="5"/>
  <c r="M31" i="5" s="1"/>
  <c r="D31" i="5"/>
  <c r="T30" i="5"/>
  <c r="M30" i="5"/>
  <c r="K30" i="5"/>
  <c r="N30" i="5" s="1"/>
  <c r="D30" i="5"/>
  <c r="T29" i="5"/>
  <c r="M29" i="5"/>
  <c r="K29" i="5"/>
  <c r="N29" i="5" s="1"/>
  <c r="O29" i="5" s="1"/>
  <c r="D29" i="5"/>
  <c r="T28" i="5"/>
  <c r="M28" i="5"/>
  <c r="K28" i="5"/>
  <c r="D28" i="5"/>
  <c r="T27" i="5"/>
  <c r="M27" i="5"/>
  <c r="K27" i="5"/>
  <c r="N27" i="5" s="1"/>
  <c r="O27" i="5" s="1"/>
  <c r="P27" i="5" s="1"/>
  <c r="D27" i="5"/>
  <c r="T26" i="5"/>
  <c r="M26" i="5"/>
  <c r="K26" i="5"/>
  <c r="D26" i="5"/>
  <c r="T25" i="5"/>
  <c r="M25" i="5"/>
  <c r="K25" i="5"/>
  <c r="N25" i="5" s="1"/>
  <c r="D25" i="5"/>
  <c r="T24" i="5"/>
  <c r="M24" i="5"/>
  <c r="K24" i="5"/>
  <c r="N24" i="5" s="1"/>
  <c r="O24" i="5" s="1"/>
  <c r="D24" i="5"/>
  <c r="T23" i="5"/>
  <c r="M23" i="5"/>
  <c r="K23" i="5"/>
  <c r="N23" i="5" s="1"/>
  <c r="D23" i="5"/>
  <c r="T22" i="5"/>
  <c r="M22" i="5"/>
  <c r="K22" i="5"/>
  <c r="D22" i="5"/>
  <c r="T21" i="5"/>
  <c r="M21" i="5"/>
  <c r="W21" i="5" s="1"/>
  <c r="K21" i="5"/>
  <c r="N21" i="5" s="1"/>
  <c r="O21" i="5" s="1"/>
  <c r="D21" i="5"/>
  <c r="T20" i="5"/>
  <c r="M20" i="5"/>
  <c r="K20" i="5"/>
  <c r="N20" i="5" s="1"/>
  <c r="D20" i="5"/>
  <c r="T19" i="5"/>
  <c r="M19" i="5"/>
  <c r="W19" i="5" s="1"/>
  <c r="K19" i="5"/>
  <c r="D19" i="5"/>
  <c r="T18" i="5"/>
  <c r="M18" i="5"/>
  <c r="K18" i="5"/>
  <c r="D18" i="5"/>
  <c r="T17" i="5"/>
  <c r="M17" i="5"/>
  <c r="W17" i="5" s="1"/>
  <c r="K17" i="5"/>
  <c r="N17" i="5" s="1"/>
  <c r="D17" i="5"/>
  <c r="T16" i="5"/>
  <c r="M16" i="5"/>
  <c r="K16" i="5"/>
  <c r="N16" i="5" s="1"/>
  <c r="O16" i="5" s="1"/>
  <c r="D16" i="5"/>
  <c r="T15" i="5"/>
  <c r="M15" i="5"/>
  <c r="W15" i="5" s="1"/>
  <c r="K15" i="5"/>
  <c r="N15" i="5" s="1"/>
  <c r="O15" i="5" s="1"/>
  <c r="P15" i="5" s="1"/>
  <c r="D15" i="5"/>
  <c r="T14" i="5"/>
  <c r="M14" i="5"/>
  <c r="K14" i="5"/>
  <c r="N14" i="5" s="1"/>
  <c r="D14" i="5"/>
  <c r="T13" i="5"/>
  <c r="M13" i="5"/>
  <c r="W13" i="5" s="1"/>
  <c r="K13" i="5"/>
  <c r="N13" i="5" s="1"/>
  <c r="D13" i="5"/>
  <c r="T12" i="5"/>
  <c r="M12" i="5"/>
  <c r="K12" i="5"/>
  <c r="N12" i="5" s="1"/>
  <c r="D12" i="5"/>
  <c r="T11" i="5"/>
  <c r="M11" i="5"/>
  <c r="W11" i="5" s="1"/>
  <c r="K11" i="5"/>
  <c r="D11" i="5"/>
  <c r="T10" i="5"/>
  <c r="M10" i="5"/>
  <c r="K10" i="5"/>
  <c r="D10" i="5"/>
  <c r="T9" i="5"/>
  <c r="M9" i="5"/>
  <c r="W9" i="5" s="1"/>
  <c r="K9" i="5"/>
  <c r="N9" i="5" s="1"/>
  <c r="D9" i="5"/>
  <c r="T8" i="5"/>
  <c r="M8" i="5"/>
  <c r="K8" i="5"/>
  <c r="N8" i="5" s="1"/>
  <c r="O8" i="5" s="1"/>
  <c r="D8" i="5"/>
  <c r="T7" i="5"/>
  <c r="M7" i="5"/>
  <c r="W7" i="5" s="1"/>
  <c r="K7" i="5"/>
  <c r="N7" i="5" s="1"/>
  <c r="O7" i="5" s="1"/>
  <c r="P7" i="5" s="1"/>
  <c r="D7" i="5"/>
  <c r="T6" i="5"/>
  <c r="N6" i="5"/>
  <c r="M6" i="5"/>
  <c r="W6" i="5" s="1"/>
  <c r="K6" i="5"/>
  <c r="D6" i="5"/>
  <c r="T5" i="5"/>
  <c r="V5" i="5" s="1"/>
  <c r="D5" i="5"/>
  <c r="T4" i="5"/>
  <c r="V4" i="5" s="1"/>
  <c r="M4" i="5"/>
  <c r="D4" i="5"/>
  <c r="U2" i="5"/>
  <c r="T2" i="5"/>
  <c r="Q533" i="5" l="1"/>
  <c r="W533" i="5"/>
  <c r="N931" i="5"/>
  <c r="W931" i="5"/>
  <c r="N935" i="5"/>
  <c r="W935" i="5"/>
  <c r="W939" i="5"/>
  <c r="N939" i="5"/>
  <c r="Y95" i="5"/>
  <c r="Q519" i="5"/>
  <c r="R519" i="5" s="1"/>
  <c r="O13" i="5"/>
  <c r="P13" i="5" s="1"/>
  <c r="W31" i="5"/>
  <c r="Q94" i="5"/>
  <c r="R94" i="5" s="1"/>
  <c r="W94" i="5"/>
  <c r="Q134" i="5"/>
  <c r="W134" i="5"/>
  <c r="W140" i="5"/>
  <c r="O184" i="5"/>
  <c r="P184" i="5" s="1"/>
  <c r="W585" i="5"/>
  <c r="W634" i="5"/>
  <c r="N839" i="5"/>
  <c r="W839" i="5"/>
  <c r="N841" i="5"/>
  <c r="W841" i="5"/>
  <c r="N845" i="5"/>
  <c r="W845" i="5"/>
  <c r="N847" i="5"/>
  <c r="W847" i="5"/>
  <c r="N874" i="5"/>
  <c r="W874" i="5"/>
  <c r="N985" i="5"/>
  <c r="O985" i="5" s="1"/>
  <c r="W985" i="5"/>
  <c r="N921" i="5"/>
  <c r="W921" i="5"/>
  <c r="N923" i="5"/>
  <c r="W923" i="5"/>
  <c r="W925" i="5"/>
  <c r="N925" i="5"/>
  <c r="N927" i="5"/>
  <c r="W927" i="5"/>
  <c r="N933" i="5"/>
  <c r="O933" i="5" s="1"/>
  <c r="W933" i="5"/>
  <c r="W980" i="5"/>
  <c r="N980" i="5"/>
  <c r="W23" i="5"/>
  <c r="W83" i="5"/>
  <c r="Q130" i="5"/>
  <c r="W130" i="5"/>
  <c r="Q138" i="5"/>
  <c r="W138" i="5"/>
  <c r="W25" i="5"/>
  <c r="W27" i="5"/>
  <c r="W29" i="5"/>
  <c r="W73" i="5"/>
  <c r="W75" i="5"/>
  <c r="W77" i="5"/>
  <c r="W79" i="5"/>
  <c r="W81" i="5"/>
  <c r="N83" i="5"/>
  <c r="O83" i="5" s="1"/>
  <c r="N85" i="5"/>
  <c r="O85" i="5" s="1"/>
  <c r="P85" i="5" s="1"/>
  <c r="W85" i="5"/>
  <c r="W87" i="5"/>
  <c r="Y92" i="5"/>
  <c r="V94" i="5"/>
  <c r="W142" i="5"/>
  <c r="W144" i="5"/>
  <c r="W146" i="5"/>
  <c r="W148" i="5"/>
  <c r="W150" i="5"/>
  <c r="W152" i="5"/>
  <c r="W154" i="5"/>
  <c r="W156" i="5"/>
  <c r="W158" i="5"/>
  <c r="W160" i="5"/>
  <c r="W162" i="5"/>
  <c r="W164" i="5"/>
  <c r="W166" i="5"/>
  <c r="W168" i="5"/>
  <c r="W170" i="5"/>
  <c r="W172" i="5"/>
  <c r="W174" i="5"/>
  <c r="W176" i="5"/>
  <c r="W178" i="5"/>
  <c r="W180" i="5"/>
  <c r="W182" i="5"/>
  <c r="W211" i="5"/>
  <c r="W213" i="5"/>
  <c r="W230" i="5"/>
  <c r="W232" i="5"/>
  <c r="W234" i="5"/>
  <c r="W236" i="5"/>
  <c r="W238" i="5"/>
  <c r="W603" i="5"/>
  <c r="W605" i="5"/>
  <c r="W607" i="5"/>
  <c r="W609" i="5"/>
  <c r="W611" i="5"/>
  <c r="W613" i="5"/>
  <c r="W615" i="5"/>
  <c r="W617" i="5"/>
  <c r="W636" i="5"/>
  <c r="Q640" i="5"/>
  <c r="N857" i="5"/>
  <c r="N859" i="5"/>
  <c r="W859" i="5"/>
  <c r="W880" i="5"/>
  <c r="N880" i="5"/>
  <c r="O880" i="5" s="1"/>
  <c r="W896" i="5"/>
  <c r="N896" i="5"/>
  <c r="W969" i="5"/>
  <c r="N971" i="5"/>
  <c r="W971" i="5"/>
  <c r="N973" i="5"/>
  <c r="W973" i="5"/>
  <c r="W975" i="5"/>
  <c r="Y1020" i="5"/>
  <c r="Q1022" i="5"/>
  <c r="R1022" i="5" s="1"/>
  <c r="W1022" i="5"/>
  <c r="Q1024" i="5"/>
  <c r="R1024" i="5" s="1"/>
  <c r="W1024" i="5"/>
  <c r="N1232" i="5"/>
  <c r="W1232" i="5"/>
  <c r="W1246" i="5"/>
  <c r="N1246" i="5"/>
  <c r="N88" i="5"/>
  <c r="O88" i="5" s="1"/>
  <c r="P88" i="5" s="1"/>
  <c r="W88" i="5"/>
  <c r="Y88" i="5" s="1"/>
  <c r="N905" i="5"/>
  <c r="W905" i="5"/>
  <c r="N915" i="5"/>
  <c r="W915" i="5"/>
  <c r="N91" i="5"/>
  <c r="O91" i="5" s="1"/>
  <c r="W91" i="5"/>
  <c r="Q532" i="5"/>
  <c r="W532" i="5"/>
  <c r="W926" i="5"/>
  <c r="N926" i="5"/>
  <c r="N940" i="5"/>
  <c r="W940" i="5"/>
  <c r="N942" i="5"/>
  <c r="W942" i="5"/>
  <c r="N954" i="5"/>
  <c r="W954" i="5"/>
  <c r="N979" i="5"/>
  <c r="O979" i="5" s="1"/>
  <c r="W979" i="5"/>
  <c r="N981" i="5"/>
  <c r="W981" i="5"/>
  <c r="V994" i="5"/>
  <c r="Y994" i="5"/>
  <c r="Q4" i="5"/>
  <c r="W8" i="5"/>
  <c r="W10" i="5"/>
  <c r="W12" i="5"/>
  <c r="Y83" i="5"/>
  <c r="Y85" i="5"/>
  <c r="W97" i="5"/>
  <c r="W99" i="5"/>
  <c r="N196" i="5"/>
  <c r="O196" i="5" s="1"/>
  <c r="W776" i="5"/>
  <c r="N850" i="5"/>
  <c r="W850" i="5"/>
  <c r="N863" i="5"/>
  <c r="W863" i="5"/>
  <c r="N869" i="5"/>
  <c r="W869" i="5"/>
  <c r="N871" i="5"/>
  <c r="W871" i="5"/>
  <c r="N960" i="5"/>
  <c r="W960" i="5"/>
  <c r="N964" i="5"/>
  <c r="W964" i="5"/>
  <c r="W1033" i="5"/>
  <c r="W1041" i="5"/>
  <c r="W1169" i="5"/>
  <c r="N89" i="5"/>
  <c r="O89" i="5" s="1"/>
  <c r="P89" i="5" s="1"/>
  <c r="W89" i="5"/>
  <c r="Y94" i="5"/>
  <c r="W14" i="5"/>
  <c r="W16" i="5"/>
  <c r="W18" i="5"/>
  <c r="W20" i="5"/>
  <c r="W22" i="5"/>
  <c r="N82" i="5"/>
  <c r="O82" i="5" s="1"/>
  <c r="Q82" i="5" s="1"/>
  <c r="W82" i="5"/>
  <c r="Y87" i="5"/>
  <c r="Y89" i="5"/>
  <c r="Y91" i="5"/>
  <c r="W101" i="5"/>
  <c r="W210" i="5"/>
  <c r="N229" i="5"/>
  <c r="O229" i="5" s="1"/>
  <c r="W306" i="5"/>
  <c r="W308" i="5"/>
  <c r="W310" i="5"/>
  <c r="W312" i="5"/>
  <c r="W314" i="5"/>
  <c r="W373" i="5"/>
  <c r="W375" i="5"/>
  <c r="W377" i="5"/>
  <c r="W379" i="5"/>
  <c r="W381" i="5"/>
  <c r="W383" i="5"/>
  <c r="W385" i="5"/>
  <c r="W387" i="5"/>
  <c r="W389" i="5"/>
  <c r="W391" i="5"/>
  <c r="W393" i="5"/>
  <c r="W395" i="5"/>
  <c r="Q584" i="5"/>
  <c r="W584" i="5"/>
  <c r="W678" i="5"/>
  <c r="W1014" i="5"/>
  <c r="Y82" i="5"/>
  <c r="N90" i="5"/>
  <c r="O90" i="5" s="1"/>
  <c r="W90" i="5"/>
  <c r="Y90" i="5" s="1"/>
  <c r="U69" i="5"/>
  <c r="U1315" i="5"/>
  <c r="V1315" i="5" s="1"/>
  <c r="U1318" i="5"/>
  <c r="V1318" i="5" s="1"/>
  <c r="U1317" i="5"/>
  <c r="V1317" i="5" s="1"/>
  <c r="U1316" i="5"/>
  <c r="U1320" i="5"/>
  <c r="U1319" i="5"/>
  <c r="V1319" i="5" s="1"/>
  <c r="W24" i="5"/>
  <c r="W26" i="5"/>
  <c r="W28" i="5"/>
  <c r="W30" i="5"/>
  <c r="W32" i="5"/>
  <c r="Q54" i="5"/>
  <c r="Q68" i="5"/>
  <c r="Q70" i="5"/>
  <c r="W74" i="5"/>
  <c r="W76" i="5"/>
  <c r="W78" i="5"/>
  <c r="W80" i="5"/>
  <c r="W84" i="5"/>
  <c r="Y84" i="5" s="1"/>
  <c r="N86" i="5"/>
  <c r="O86" i="5" s="1"/>
  <c r="Q86" i="5" s="1"/>
  <c r="W86" i="5"/>
  <c r="Y86" i="5" s="1"/>
  <c r="W141" i="5"/>
  <c r="W143" i="5"/>
  <c r="W145" i="5"/>
  <c r="W147" i="5"/>
  <c r="W149" i="5"/>
  <c r="W151" i="5"/>
  <c r="W153" i="5"/>
  <c r="W155" i="5"/>
  <c r="Q157" i="5"/>
  <c r="W157" i="5"/>
  <c r="Q159" i="5"/>
  <c r="W159" i="5"/>
  <c r="Q161" i="5"/>
  <c r="W161" i="5"/>
  <c r="Q163" i="5"/>
  <c r="W163" i="5"/>
  <c r="W165" i="5"/>
  <c r="W167" i="5"/>
  <c r="W169" i="5"/>
  <c r="W171" i="5"/>
  <c r="W173" i="5"/>
  <c r="W175" i="5"/>
  <c r="W177" i="5"/>
  <c r="W179" i="5"/>
  <c r="W181" i="5"/>
  <c r="W183" i="5"/>
  <c r="W212" i="5"/>
  <c r="W214" i="5"/>
  <c r="W231" i="5"/>
  <c r="W233" i="5"/>
  <c r="W235" i="5"/>
  <c r="W237" i="5"/>
  <c r="W239" i="5"/>
  <c r="Q251" i="5"/>
  <c r="W316" i="5"/>
  <c r="W320" i="5"/>
  <c r="W322" i="5"/>
  <c r="W324" i="5"/>
  <c r="W326" i="5"/>
  <c r="W328" i="5"/>
  <c r="W330" i="5"/>
  <c r="W332" i="5"/>
  <c r="W334" i="5"/>
  <c r="W336" i="5"/>
  <c r="W338" i="5"/>
  <c r="W340" i="5"/>
  <c r="W342" i="5"/>
  <c r="W397" i="5"/>
  <c r="W399" i="5"/>
  <c r="W401" i="5"/>
  <c r="W403" i="5"/>
  <c r="W405" i="5"/>
  <c r="W407" i="5"/>
  <c r="W409" i="5"/>
  <c r="W411" i="5"/>
  <c r="W413" i="5"/>
  <c r="W415" i="5"/>
  <c r="W417" i="5"/>
  <c r="W419" i="5"/>
  <c r="W421" i="5"/>
  <c r="W423" i="5"/>
  <c r="W425" i="5"/>
  <c r="W427" i="5"/>
  <c r="W429" i="5"/>
  <c r="W431" i="5"/>
  <c r="W433" i="5"/>
  <c r="W435" i="5"/>
  <c r="W437" i="5"/>
  <c r="W439" i="5"/>
  <c r="W441" i="5"/>
  <c r="W443" i="5"/>
  <c r="W445" i="5"/>
  <c r="W447" i="5"/>
  <c r="W449" i="5"/>
  <c r="W451" i="5"/>
  <c r="W453" i="5"/>
  <c r="W455" i="5"/>
  <c r="W457" i="5"/>
  <c r="N467" i="5"/>
  <c r="N481" i="5"/>
  <c r="O481" i="5" s="1"/>
  <c r="P481" i="5" s="1"/>
  <c r="N485" i="5"/>
  <c r="N501" i="5"/>
  <c r="N509" i="5"/>
  <c r="W521" i="5"/>
  <c r="W523" i="5"/>
  <c r="W525" i="5"/>
  <c r="W527" i="5"/>
  <c r="W529" i="5"/>
  <c r="W531" i="5"/>
  <c r="W696" i="5"/>
  <c r="W698" i="5"/>
  <c r="W700" i="5"/>
  <c r="W702" i="5"/>
  <c r="W704" i="5"/>
  <c r="W706" i="5"/>
  <c r="N885" i="5"/>
  <c r="W885" i="5"/>
  <c r="N887" i="5"/>
  <c r="W887" i="5"/>
  <c r="W893" i="5"/>
  <c r="N893" i="5"/>
  <c r="W897" i="5"/>
  <c r="W899" i="5"/>
  <c r="N901" i="5"/>
  <c r="W901" i="5"/>
  <c r="W903" i="5"/>
  <c r="O923" i="5"/>
  <c r="Q923" i="5" s="1"/>
  <c r="O949" i="5"/>
  <c r="W968" i="5"/>
  <c r="N968" i="5"/>
  <c r="W1016" i="5"/>
  <c r="Q1083" i="5"/>
  <c r="W1083" i="5"/>
  <c r="V518" i="5"/>
  <c r="W546" i="5"/>
  <c r="W548" i="5"/>
  <c r="W550" i="5"/>
  <c r="W552" i="5"/>
  <c r="W554" i="5"/>
  <c r="W556" i="5"/>
  <c r="W558" i="5"/>
  <c r="Q560" i="5"/>
  <c r="W560" i="5"/>
  <c r="W587" i="5"/>
  <c r="W589" i="5"/>
  <c r="W591" i="5"/>
  <c r="W593" i="5"/>
  <c r="W595" i="5"/>
  <c r="W597" i="5"/>
  <c r="W599" i="5"/>
  <c r="W601" i="5"/>
  <c r="W620" i="5"/>
  <c r="W622" i="5"/>
  <c r="W624" i="5"/>
  <c r="W626" i="5"/>
  <c r="W628" i="5"/>
  <c r="W630" i="5"/>
  <c r="W651" i="5"/>
  <c r="W653" i="5"/>
  <c r="W682" i="5"/>
  <c r="W684" i="5"/>
  <c r="W686" i="5"/>
  <c r="W688" i="5"/>
  <c r="W690" i="5"/>
  <c r="W723" i="5"/>
  <c r="W725" i="5"/>
  <c r="W731" i="5"/>
  <c r="W742" i="5"/>
  <c r="W744" i="5"/>
  <c r="W746" i="5"/>
  <c r="W748" i="5"/>
  <c r="P768" i="5"/>
  <c r="W791" i="5"/>
  <c r="W793" i="5"/>
  <c r="W795" i="5"/>
  <c r="W797" i="5"/>
  <c r="N862" i="5"/>
  <c r="W862" i="5"/>
  <c r="N864" i="5"/>
  <c r="W864" i="5"/>
  <c r="N866" i="5"/>
  <c r="W866" i="5"/>
  <c r="W868" i="5"/>
  <c r="W870" i="5"/>
  <c r="W872" i="5"/>
  <c r="N895" i="5"/>
  <c r="W895" i="5"/>
  <c r="W928" i="5"/>
  <c r="W930" i="5"/>
  <c r="N932" i="5"/>
  <c r="W932" i="5"/>
  <c r="W936" i="5"/>
  <c r="W938" i="5"/>
  <c r="N967" i="5"/>
  <c r="W967" i="5"/>
  <c r="W987" i="5"/>
  <c r="V989" i="5"/>
  <c r="W991" i="5"/>
  <c r="Y991" i="5" s="1"/>
  <c r="V995" i="5"/>
  <c r="Y1000" i="5"/>
  <c r="W1002" i="5"/>
  <c r="W1004" i="5"/>
  <c r="W1008" i="5"/>
  <c r="W1010" i="5"/>
  <c r="W1012" i="5"/>
  <c r="W1018" i="5"/>
  <c r="Y1018" i="5" s="1"/>
  <c r="V1021" i="5"/>
  <c r="W1051" i="5"/>
  <c r="W1053" i="5"/>
  <c r="W1059" i="5"/>
  <c r="W1061" i="5"/>
  <c r="W1063" i="5"/>
  <c r="Q1067" i="5"/>
  <c r="W1067" i="5"/>
  <c r="W1069" i="5"/>
  <c r="W1147" i="5"/>
  <c r="N1229" i="5"/>
  <c r="O1229" i="5" s="1"/>
  <c r="Q1229" i="5" s="1"/>
  <c r="W1229" i="5"/>
  <c r="N1277" i="5"/>
  <c r="O1277" i="5" s="1"/>
  <c r="P1277" i="5" s="1"/>
  <c r="W1277" i="5"/>
  <c r="Y1315" i="5"/>
  <c r="W918" i="5"/>
  <c r="W1138" i="5"/>
  <c r="W1140" i="5"/>
  <c r="W1142" i="5"/>
  <c r="W1144" i="5"/>
  <c r="W1149" i="5"/>
  <c r="W1151" i="5"/>
  <c r="W1184" i="5"/>
  <c r="W1186" i="5"/>
  <c r="N1192" i="5"/>
  <c r="O1192" i="5" s="1"/>
  <c r="N1202" i="5"/>
  <c r="N1247" i="5"/>
  <c r="O1247" i="5" s="1"/>
  <c r="W1247" i="5"/>
  <c r="W1251" i="5"/>
  <c r="W1253" i="5"/>
  <c r="W1255" i="5"/>
  <c r="W1259" i="5"/>
  <c r="W1261" i="5"/>
  <c r="N1273" i="5"/>
  <c r="O1273" i="5" s="1"/>
  <c r="N1280" i="5"/>
  <c r="O1280" i="5" s="1"/>
  <c r="P1280" i="5" s="1"/>
  <c r="W1280" i="5"/>
  <c r="W1167" i="5"/>
  <c r="N1194" i="5"/>
  <c r="W1194" i="5"/>
  <c r="N1204" i="5"/>
  <c r="O1204" i="5" s="1"/>
  <c r="W1204" i="5"/>
  <c r="N1212" i="5"/>
  <c r="W1212" i="5"/>
  <c r="N1216" i="5"/>
  <c r="W1216" i="5"/>
  <c r="N1267" i="5"/>
  <c r="O1267" i="5" s="1"/>
  <c r="W1267" i="5"/>
  <c r="N1283" i="5"/>
  <c r="O1283" i="5" s="1"/>
  <c r="P1283" i="5" s="1"/>
  <c r="W1283" i="5"/>
  <c r="W1281" i="5"/>
  <c r="W1217" i="5"/>
  <c r="W778" i="5"/>
  <c r="W780" i="5"/>
  <c r="W782" i="5"/>
  <c r="W784" i="5"/>
  <c r="W786" i="5"/>
  <c r="W788" i="5"/>
  <c r="P792" i="5"/>
  <c r="N882" i="5"/>
  <c r="O882" i="5" s="1"/>
  <c r="Q882" i="5" s="1"/>
  <c r="W882" i="5"/>
  <c r="W884" i="5"/>
  <c r="W886" i="5"/>
  <c r="N888" i="5"/>
  <c r="W888" i="5"/>
  <c r="N890" i="5"/>
  <c r="O890" i="5" s="1"/>
  <c r="W890" i="5"/>
  <c r="W892" i="5"/>
  <c r="N988" i="5"/>
  <c r="O988" i="5" s="1"/>
  <c r="Q988" i="5" s="1"/>
  <c r="W988" i="5"/>
  <c r="Y999" i="5"/>
  <c r="Q1001" i="5"/>
  <c r="R1001" i="5" s="1"/>
  <c r="W1001" i="5"/>
  <c r="Q1005" i="5"/>
  <c r="W1115" i="5"/>
  <c r="W1117" i="5"/>
  <c r="W1119" i="5"/>
  <c r="W1123" i="5"/>
  <c r="W1125" i="5"/>
  <c r="W1127" i="5"/>
  <c r="W1131" i="5"/>
  <c r="W1146" i="5"/>
  <c r="W1171" i="5"/>
  <c r="W1218" i="5"/>
  <c r="W1220" i="5"/>
  <c r="W1222" i="5"/>
  <c r="W1224" i="5"/>
  <c r="N1278" i="5"/>
  <c r="O1278" i="5" s="1"/>
  <c r="P1278" i="5" s="1"/>
  <c r="W1278" i="5"/>
  <c r="Y1285" i="5"/>
  <c r="N1316" i="5"/>
  <c r="O1316" i="5" s="1"/>
  <c r="P1316" i="5" s="1"/>
  <c r="R1316" i="5" s="1"/>
  <c r="W1316" i="5"/>
  <c r="W1025" i="5"/>
  <c r="Y1025" i="5" s="1"/>
  <c r="N1306" i="5"/>
  <c r="W1306" i="5"/>
  <c r="Y1306" i="5" s="1"/>
  <c r="Y1319" i="5"/>
  <c r="W1265" i="5"/>
  <c r="W103" i="5"/>
  <c r="Q105" i="5"/>
  <c r="W105" i="5"/>
  <c r="Q107" i="5"/>
  <c r="W107" i="5"/>
  <c r="W109" i="5"/>
  <c r="W111" i="5"/>
  <c r="W113" i="5"/>
  <c r="W115" i="5"/>
  <c r="W117" i="5"/>
  <c r="W119" i="5"/>
  <c r="W121" i="5"/>
  <c r="W123" i="5"/>
  <c r="W125" i="5"/>
  <c r="W127" i="5"/>
  <c r="W129" i="5"/>
  <c r="W131" i="5"/>
  <c r="W133" i="5"/>
  <c r="W135" i="5"/>
  <c r="W137" i="5"/>
  <c r="W139" i="5"/>
  <c r="W198" i="5"/>
  <c r="W200" i="5"/>
  <c r="W202" i="5"/>
  <c r="W227" i="5"/>
  <c r="W229" i="5"/>
  <c r="W262" i="5"/>
  <c r="W264" i="5"/>
  <c r="W266" i="5"/>
  <c r="W268" i="5"/>
  <c r="W270" i="5"/>
  <c r="W272" i="5"/>
  <c r="W274" i="5"/>
  <c r="W276" i="5"/>
  <c r="W278" i="5"/>
  <c r="W280" i="5"/>
  <c r="W282" i="5"/>
  <c r="W284" i="5"/>
  <c r="W286" i="5"/>
  <c r="W288" i="5"/>
  <c r="W290" i="5"/>
  <c r="W292" i="5"/>
  <c r="W294" i="5"/>
  <c r="W296" i="5"/>
  <c r="W298" i="5"/>
  <c r="W300" i="5"/>
  <c r="W337" i="5"/>
  <c r="W339" i="5"/>
  <c r="W341" i="5"/>
  <c r="W386" i="5"/>
  <c r="W388" i="5"/>
  <c r="W390" i="5"/>
  <c r="W392" i="5"/>
  <c r="W394" i="5"/>
  <c r="N408" i="5"/>
  <c r="O408" i="5" s="1"/>
  <c r="N436" i="5"/>
  <c r="W563" i="5"/>
  <c r="W604" i="5"/>
  <c r="W606" i="5"/>
  <c r="W631" i="5"/>
  <c r="W633" i="5"/>
  <c r="W656" i="5"/>
  <c r="W660" i="5"/>
  <c r="W662" i="5"/>
  <c r="W664" i="5"/>
  <c r="W697" i="5"/>
  <c r="W699" i="5"/>
  <c r="W701" i="5"/>
  <c r="W703" i="5"/>
  <c r="W705" i="5"/>
  <c r="N730" i="5"/>
  <c r="O730" i="5" s="1"/>
  <c r="P730" i="5" s="1"/>
  <c r="W753" i="5"/>
  <c r="W755" i="5"/>
  <c r="W757" i="5"/>
  <c r="W759" i="5"/>
  <c r="W761" i="5"/>
  <c r="W763" i="5"/>
  <c r="W765" i="5"/>
  <c r="W767" i="5"/>
  <c r="W769" i="5"/>
  <c r="W771" i="5"/>
  <c r="W773" i="5"/>
  <c r="W775" i="5"/>
  <c r="W800" i="5"/>
  <c r="W802" i="5"/>
  <c r="W804" i="5"/>
  <c r="W806" i="5"/>
  <c r="W808" i="5"/>
  <c r="W810" i="5"/>
  <c r="W812" i="5"/>
  <c r="W814" i="5"/>
  <c r="W816" i="5"/>
  <c r="W818" i="5"/>
  <c r="W820" i="5"/>
  <c r="W822" i="5"/>
  <c r="W824" i="5"/>
  <c r="W826" i="5"/>
  <c r="W828" i="5"/>
  <c r="W830" i="5"/>
  <c r="W832" i="5"/>
  <c r="W834" i="5"/>
  <c r="W836" i="5"/>
  <c r="W838" i="5"/>
  <c r="W840" i="5"/>
  <c r="N842" i="5"/>
  <c r="W842" i="5"/>
  <c r="N844" i="5"/>
  <c r="W844" i="5"/>
  <c r="W846" i="5"/>
  <c r="W848" i="5"/>
  <c r="W852" i="5"/>
  <c r="W854" i="5"/>
  <c r="N856" i="5"/>
  <c r="W856" i="5"/>
  <c r="W873" i="5"/>
  <c r="W875" i="5"/>
  <c r="W877" i="5"/>
  <c r="N898" i="5"/>
  <c r="W898" i="5"/>
  <c r="W900" i="5"/>
  <c r="W904" i="5"/>
  <c r="W941" i="5"/>
  <c r="N943" i="5"/>
  <c r="W943" i="5"/>
  <c r="W945" i="5"/>
  <c r="N947" i="5"/>
  <c r="W947" i="5"/>
  <c r="N949" i="5"/>
  <c r="W949" i="5"/>
  <c r="N951" i="5"/>
  <c r="W951" i="5"/>
  <c r="W953" i="5"/>
  <c r="W955" i="5"/>
  <c r="W970" i="5"/>
  <c r="N972" i="5"/>
  <c r="O972" i="5" s="1"/>
  <c r="W972" i="5"/>
  <c r="W976" i="5"/>
  <c r="W986" i="5"/>
  <c r="V990" i="5"/>
  <c r="W992" i="5"/>
  <c r="Y992" i="5" s="1"/>
  <c r="Y1001" i="5"/>
  <c r="W1019" i="5"/>
  <c r="Y1019" i="5" s="1"/>
  <c r="W1070" i="5"/>
  <c r="W1072" i="5"/>
  <c r="W1074" i="5"/>
  <c r="W1076" i="5"/>
  <c r="W1078" i="5"/>
  <c r="W1080" i="5"/>
  <c r="W1082" i="5"/>
  <c r="W1084" i="5"/>
  <c r="W1139" i="5"/>
  <c r="W1141" i="5"/>
  <c r="W1143" i="5"/>
  <c r="W1148" i="5"/>
  <c r="W1150" i="5"/>
  <c r="W1152" i="5"/>
  <c r="P1154" i="5"/>
  <c r="W1154" i="5"/>
  <c r="N1201" i="5"/>
  <c r="W1248" i="5"/>
  <c r="W1250" i="5"/>
  <c r="W1252" i="5"/>
  <c r="W1254" i="5"/>
  <c r="W1256" i="5"/>
  <c r="N1258" i="5"/>
  <c r="O1258" i="5" s="1"/>
  <c r="P1258" i="5" s="1"/>
  <c r="W1258" i="5"/>
  <c r="W1260" i="5"/>
  <c r="W1262" i="5"/>
  <c r="N1276" i="5"/>
  <c r="O1276" i="5" s="1"/>
  <c r="P1276" i="5" s="1"/>
  <c r="W1276" i="5"/>
  <c r="Q1292" i="5"/>
  <c r="W1193" i="5"/>
  <c r="W302" i="5"/>
  <c r="W304" i="5"/>
  <c r="O314" i="5"/>
  <c r="W343" i="5"/>
  <c r="W345" i="5"/>
  <c r="W347" i="5"/>
  <c r="W349" i="5"/>
  <c r="W351" i="5"/>
  <c r="W353" i="5"/>
  <c r="W355" i="5"/>
  <c r="W357" i="5"/>
  <c r="W359" i="5"/>
  <c r="W361" i="5"/>
  <c r="P363" i="5"/>
  <c r="W363" i="5"/>
  <c r="W365" i="5"/>
  <c r="W367" i="5"/>
  <c r="W369" i="5"/>
  <c r="W371" i="5"/>
  <c r="W396" i="5"/>
  <c r="W398" i="5"/>
  <c r="W400" i="5"/>
  <c r="W402" i="5"/>
  <c r="W404" i="5"/>
  <c r="W406" i="5"/>
  <c r="W408" i="5"/>
  <c r="W410" i="5"/>
  <c r="W412" i="5"/>
  <c r="W414" i="5"/>
  <c r="W416" i="5"/>
  <c r="W418" i="5"/>
  <c r="W420" i="5"/>
  <c r="W422" i="5"/>
  <c r="W424" i="5"/>
  <c r="W426" i="5"/>
  <c r="W428" i="5"/>
  <c r="W430" i="5"/>
  <c r="W432" i="5"/>
  <c r="W434" i="5"/>
  <c r="W436" i="5"/>
  <c r="W438" i="5"/>
  <c r="W440" i="5"/>
  <c r="W442" i="5"/>
  <c r="W444" i="5"/>
  <c r="W446" i="5"/>
  <c r="W448" i="5"/>
  <c r="W450" i="5"/>
  <c r="W452" i="5"/>
  <c r="W454" i="5"/>
  <c r="W456" i="5"/>
  <c r="N492" i="5"/>
  <c r="O492" i="5" s="1"/>
  <c r="Q492" i="5" s="1"/>
  <c r="V519" i="5"/>
  <c r="Y519" i="5"/>
  <c r="W522" i="5"/>
  <c r="W524" i="5"/>
  <c r="W526" i="5"/>
  <c r="W528" i="5"/>
  <c r="W530" i="5"/>
  <c r="W565" i="5"/>
  <c r="W567" i="5"/>
  <c r="W569" i="5"/>
  <c r="W571" i="5"/>
  <c r="W573" i="5"/>
  <c r="W575" i="5"/>
  <c r="W577" i="5"/>
  <c r="W608" i="5"/>
  <c r="W610" i="5"/>
  <c r="W612" i="5"/>
  <c r="W614" i="5"/>
  <c r="W616" i="5"/>
  <c r="W618" i="5"/>
  <c r="W635" i="5"/>
  <c r="W637" i="5"/>
  <c r="Q643" i="5"/>
  <c r="W666" i="5"/>
  <c r="W707" i="5"/>
  <c r="W709" i="5"/>
  <c r="W736" i="5"/>
  <c r="N858" i="5"/>
  <c r="W858" i="5"/>
  <c r="N879" i="5"/>
  <c r="W879" i="5"/>
  <c r="N906" i="5"/>
  <c r="W906" i="5"/>
  <c r="W908" i="5"/>
  <c r="N912" i="5"/>
  <c r="W912" i="5"/>
  <c r="N914" i="5"/>
  <c r="W914" i="5"/>
  <c r="W916" i="5"/>
  <c r="W920" i="5"/>
  <c r="W922" i="5"/>
  <c r="N924" i="5"/>
  <c r="W924" i="5"/>
  <c r="N957" i="5"/>
  <c r="W957" i="5"/>
  <c r="N959" i="5"/>
  <c r="W959" i="5"/>
  <c r="N961" i="5"/>
  <c r="O961" i="5" s="1"/>
  <c r="W961" i="5"/>
  <c r="W963" i="5"/>
  <c r="W965" i="5"/>
  <c r="W978" i="5"/>
  <c r="W989" i="5"/>
  <c r="Y989" i="5" s="1"/>
  <c r="Y990" i="5"/>
  <c r="Y993" i="5"/>
  <c r="W995" i="5"/>
  <c r="Y995" i="5" s="1"/>
  <c r="Y996" i="5"/>
  <c r="V1019" i="5"/>
  <c r="N1021" i="5"/>
  <c r="O1021" i="5" s="1"/>
  <c r="Y1022" i="5"/>
  <c r="Y1024" i="5"/>
  <c r="W1027" i="5"/>
  <c r="W1029" i="5"/>
  <c r="W1031" i="5"/>
  <c r="W1035" i="5"/>
  <c r="W1037" i="5"/>
  <c r="W1039" i="5"/>
  <c r="W1043" i="5"/>
  <c r="W1045" i="5"/>
  <c r="W1086" i="5"/>
  <c r="W1088" i="5"/>
  <c r="Q1090" i="5"/>
  <c r="W1090" i="5"/>
  <c r="W1092" i="5"/>
  <c r="W1094" i="5"/>
  <c r="W1096" i="5"/>
  <c r="W1098" i="5"/>
  <c r="W1100" i="5"/>
  <c r="W1102" i="5"/>
  <c r="W1104" i="5"/>
  <c r="W1106" i="5"/>
  <c r="W1108" i="5"/>
  <c r="W1110" i="5"/>
  <c r="W1112" i="5"/>
  <c r="N1189" i="5"/>
  <c r="O1189" i="5" s="1"/>
  <c r="W1189" i="5"/>
  <c r="N1197" i="5"/>
  <c r="O1197" i="5" s="1"/>
  <c r="W1197" i="5"/>
  <c r="N1215" i="5"/>
  <c r="W1215" i="5"/>
  <c r="N1266" i="5"/>
  <c r="O1266" i="5" s="1"/>
  <c r="P1266" i="5" s="1"/>
  <c r="W1266" i="5"/>
  <c r="N1279" i="5"/>
  <c r="O1279" i="5" s="1"/>
  <c r="P1279" i="5" s="1"/>
  <c r="W1279" i="5"/>
  <c r="N1304" i="5"/>
  <c r="W1304" i="5"/>
  <c r="Y1304" i="5" s="1"/>
  <c r="Y1317" i="5"/>
  <c r="W1168" i="5"/>
  <c r="W1170" i="5"/>
  <c r="W1172" i="5"/>
  <c r="W1219" i="5"/>
  <c r="W1221" i="5"/>
  <c r="W1223" i="5"/>
  <c r="N1282" i="5"/>
  <c r="O1282" i="5" s="1"/>
  <c r="P1282" i="5" s="1"/>
  <c r="W1282" i="5"/>
  <c r="Y1286" i="5"/>
  <c r="W1305" i="5"/>
  <c r="Y1305" i="5" s="1"/>
  <c r="O23" i="5"/>
  <c r="P23" i="5" s="1"/>
  <c r="O36" i="5"/>
  <c r="Q36" i="5" s="1"/>
  <c r="P38" i="5"/>
  <c r="R38" i="5" s="1"/>
  <c r="N77" i="5"/>
  <c r="Q246" i="5"/>
  <c r="Q248" i="5"/>
  <c r="Q262" i="5"/>
  <c r="Q278" i="5"/>
  <c r="N460" i="5"/>
  <c r="O460" i="5" s="1"/>
  <c r="Q460" i="5" s="1"/>
  <c r="N465" i="5"/>
  <c r="O465" i="5" s="1"/>
  <c r="P465" i="5" s="1"/>
  <c r="N476" i="5"/>
  <c r="O476" i="5" s="1"/>
  <c r="Q476" i="5" s="1"/>
  <c r="N477" i="5"/>
  <c r="N478" i="5"/>
  <c r="O478" i="5" s="1"/>
  <c r="Q478" i="5" s="1"/>
  <c r="N486" i="5"/>
  <c r="O486" i="5" s="1"/>
  <c r="P486" i="5" s="1"/>
  <c r="Q525" i="5"/>
  <c r="R525" i="5" s="1"/>
  <c r="Q548" i="5"/>
  <c r="Q549" i="5"/>
  <c r="Q552" i="5"/>
  <c r="Q553" i="5"/>
  <c r="R553" i="5" s="1"/>
  <c r="P814" i="5"/>
  <c r="Q816" i="5"/>
  <c r="P818" i="5"/>
  <c r="N821" i="5"/>
  <c r="Q1028" i="5"/>
  <c r="R1028" i="5" s="1"/>
  <c r="Q1036" i="5"/>
  <c r="Q1048" i="5"/>
  <c r="Q1101" i="5"/>
  <c r="R1101" i="5" s="1"/>
  <c r="O1139" i="5"/>
  <c r="N1219" i="5"/>
  <c r="N1221" i="5"/>
  <c r="N1222" i="5"/>
  <c r="N1224" i="5"/>
  <c r="O1224" i="5" s="1"/>
  <c r="N424" i="5"/>
  <c r="N494" i="5"/>
  <c r="Q528" i="5"/>
  <c r="Q529" i="5"/>
  <c r="R529" i="5" s="1"/>
  <c r="Q588" i="5"/>
  <c r="O635" i="5"/>
  <c r="P635" i="5" s="1"/>
  <c r="O779" i="5"/>
  <c r="N824" i="5"/>
  <c r="O824" i="5" s="1"/>
  <c r="N831" i="5"/>
  <c r="N838" i="5"/>
  <c r="O838" i="5" s="1"/>
  <c r="O847" i="5"/>
  <c r="O898" i="5"/>
  <c r="Q898" i="5" s="1"/>
  <c r="O942" i="5"/>
  <c r="O954" i="5"/>
  <c r="O971" i="5"/>
  <c r="Q971" i="5" s="1"/>
  <c r="N1017" i="5"/>
  <c r="O1017" i="5" s="1"/>
  <c r="O1128" i="5"/>
  <c r="P1128" i="5" s="1"/>
  <c r="N208" i="5"/>
  <c r="O208" i="5" s="1"/>
  <c r="Q252" i="5"/>
  <c r="O260" i="5"/>
  <c r="P260" i="5" s="1"/>
  <c r="O209" i="5"/>
  <c r="P209" i="5" s="1"/>
  <c r="O211" i="5"/>
  <c r="Q300" i="5"/>
  <c r="O304" i="5"/>
  <c r="N334" i="5"/>
  <c r="O334" i="5" s="1"/>
  <c r="N438" i="5"/>
  <c r="N456" i="5"/>
  <c r="O456" i="5" s="1"/>
  <c r="Q456" i="5" s="1"/>
  <c r="Q544" i="5"/>
  <c r="Q601" i="5"/>
  <c r="Q725" i="5"/>
  <c r="N727" i="5"/>
  <c r="O727" i="5" s="1"/>
  <c r="N729" i="5"/>
  <c r="O729" i="5" s="1"/>
  <c r="O905" i="5"/>
  <c r="O914" i="5"/>
  <c r="O918" i="5"/>
  <c r="O957" i="5"/>
  <c r="Q1044" i="5"/>
  <c r="O1107" i="5"/>
  <c r="P1107" i="5" s="1"/>
  <c r="O1300" i="5"/>
  <c r="O306" i="5"/>
  <c r="Q306" i="5" s="1"/>
  <c r="R533" i="5"/>
  <c r="Q661" i="5"/>
  <c r="O965" i="5"/>
  <c r="Q965" i="5" s="1"/>
  <c r="Q1171" i="5"/>
  <c r="O1173" i="5"/>
  <c r="Q7" i="5"/>
  <c r="O44" i="5"/>
  <c r="P44" i="5" s="1"/>
  <c r="V95" i="5"/>
  <c r="Q109" i="5"/>
  <c r="Q111" i="5"/>
  <c r="Q113" i="5"/>
  <c r="Q115" i="5"/>
  <c r="Q121" i="5"/>
  <c r="Q123" i="5"/>
  <c r="Q146" i="5"/>
  <c r="Q150" i="5"/>
  <c r="Q154" i="5"/>
  <c r="Q156" i="5"/>
  <c r="Q175" i="5"/>
  <c r="Q177" i="5"/>
  <c r="Q260" i="5"/>
  <c r="O288" i="5"/>
  <c r="Q308" i="5"/>
  <c r="P385" i="5"/>
  <c r="Q393" i="5"/>
  <c r="N428" i="5"/>
  <c r="N432" i="5"/>
  <c r="N440" i="5"/>
  <c r="O440" i="5" s="1"/>
  <c r="P440" i="5" s="1"/>
  <c r="N454" i="5"/>
  <c r="N502" i="5"/>
  <c r="O502" i="5" s="1"/>
  <c r="N508" i="5"/>
  <c r="O508" i="5" s="1"/>
  <c r="Q508" i="5" s="1"/>
  <c r="N510" i="5"/>
  <c r="O510" i="5" s="1"/>
  <c r="Q537" i="5"/>
  <c r="R537" i="5" s="1"/>
  <c r="Q540" i="5"/>
  <c r="Q565" i="5"/>
  <c r="Q569" i="5"/>
  <c r="Q597" i="5"/>
  <c r="O618" i="5"/>
  <c r="O638" i="5"/>
  <c r="P638" i="5" s="1"/>
  <c r="O743" i="5"/>
  <c r="Q743" i="5" s="1"/>
  <c r="O762" i="5"/>
  <c r="P781" i="5"/>
  <c r="O844" i="5"/>
  <c r="O866" i="5"/>
  <c r="Q866" i="5" s="1"/>
  <c r="O874" i="5"/>
  <c r="Q874" i="5" s="1"/>
  <c r="P1006" i="5"/>
  <c r="V1022" i="5"/>
  <c r="V1024" i="5"/>
  <c r="O1222" i="5"/>
  <c r="N1231" i="5"/>
  <c r="O1231" i="5" s="1"/>
  <c r="N1239" i="5"/>
  <c r="O1239" i="5" s="1"/>
  <c r="M1322" i="5"/>
  <c r="W1322" i="5" s="1"/>
  <c r="Y1322" i="5" s="1"/>
  <c r="Q102" i="5"/>
  <c r="Q106" i="5"/>
  <c r="Q108" i="5"/>
  <c r="Q125" i="5"/>
  <c r="Q127" i="5"/>
  <c r="Q129" i="5"/>
  <c r="Q131" i="5"/>
  <c r="Q137" i="5"/>
  <c r="Q139" i="5"/>
  <c r="Q162" i="5"/>
  <c r="Q166" i="5"/>
  <c r="O185" i="5"/>
  <c r="P185" i="5" s="1"/>
  <c r="O203" i="5"/>
  <c r="P203" i="5" s="1"/>
  <c r="Q213" i="5"/>
  <c r="O215" i="5"/>
  <c r="O236" i="5"/>
  <c r="Q321" i="5"/>
  <c r="Q329" i="5"/>
  <c r="Q352" i="5"/>
  <c r="N479" i="5"/>
  <c r="N487" i="5"/>
  <c r="N489" i="5"/>
  <c r="N516" i="5"/>
  <c r="O516" i="5" s="1"/>
  <c r="Q516" i="5" s="1"/>
  <c r="Q562" i="5"/>
  <c r="R562" i="5" s="1"/>
  <c r="O653" i="5"/>
  <c r="P653" i="5" s="1"/>
  <c r="O667" i="5"/>
  <c r="P667" i="5" s="1"/>
  <c r="N677" i="5"/>
  <c r="O677" i="5" s="1"/>
  <c r="P685" i="5"/>
  <c r="N690" i="5"/>
  <c r="O690" i="5" s="1"/>
  <c r="N692" i="5"/>
  <c r="N694" i="5"/>
  <c r="O856" i="5"/>
  <c r="Q856" i="5" s="1"/>
  <c r="Q1008" i="5"/>
  <c r="R1008" i="5" s="1"/>
  <c r="O1183" i="5"/>
  <c r="Q1183" i="5" s="1"/>
  <c r="N1188" i="5"/>
  <c r="N1251" i="5"/>
  <c r="O1251" i="5" s="1"/>
  <c r="U20" i="5"/>
  <c r="Y20" i="5" s="1"/>
  <c r="N50" i="5"/>
  <c r="O50" i="5" s="1"/>
  <c r="N290" i="5"/>
  <c r="O290" i="5" s="1"/>
  <c r="N312" i="5"/>
  <c r="O312" i="5" s="1"/>
  <c r="N319" i="5"/>
  <c r="O319" i="5" s="1"/>
  <c r="N345" i="5"/>
  <c r="O345" i="5" s="1"/>
  <c r="N365" i="5"/>
  <c r="O365" i="5" s="1"/>
  <c r="N670" i="5"/>
  <c r="O670" i="5" s="1"/>
  <c r="O861" i="5"/>
  <c r="Q861" i="5" s="1"/>
  <c r="O926" i="5"/>
  <c r="M1136" i="5"/>
  <c r="W1136" i="5" s="1"/>
  <c r="N1228" i="5"/>
  <c r="O1228" i="5" s="1"/>
  <c r="N1259" i="5"/>
  <c r="O1259" i="5" s="1"/>
  <c r="V1284" i="5"/>
  <c r="V1286" i="5"/>
  <c r="Q62" i="5"/>
  <c r="Q114" i="5"/>
  <c r="Q118" i="5"/>
  <c r="Q122" i="5"/>
  <c r="Q124" i="5"/>
  <c r="Q141" i="5"/>
  <c r="Q143" i="5"/>
  <c r="Q145" i="5"/>
  <c r="Q147" i="5"/>
  <c r="Q153" i="5"/>
  <c r="Q155" i="5"/>
  <c r="Q221" i="5"/>
  <c r="O240" i="5"/>
  <c r="P240" i="5" s="1"/>
  <c r="P292" i="5"/>
  <c r="Q298" i="5"/>
  <c r="P360" i="5"/>
  <c r="N497" i="5"/>
  <c r="O497" i="5" s="1"/>
  <c r="P497" i="5" s="1"/>
  <c r="N499" i="5"/>
  <c r="Q536" i="5"/>
  <c r="Q541" i="5"/>
  <c r="Q559" i="5"/>
  <c r="Q564" i="5"/>
  <c r="Q596" i="5"/>
  <c r="O659" i="5"/>
  <c r="P659" i="5" s="1"/>
  <c r="Q662" i="5"/>
  <c r="O669" i="5"/>
  <c r="P672" i="5"/>
  <c r="N735" i="5"/>
  <c r="O735" i="5" s="1"/>
  <c r="P752" i="5"/>
  <c r="Q798" i="5"/>
  <c r="P802" i="5"/>
  <c r="P806" i="5"/>
  <c r="O869" i="5"/>
  <c r="Q869" i="5" s="1"/>
  <c r="O964" i="5"/>
  <c r="Q964" i="5" s="1"/>
  <c r="O973" i="5"/>
  <c r="Q973" i="5" s="1"/>
  <c r="N984" i="5"/>
  <c r="O984" i="5" s="1"/>
  <c r="P984" i="5" s="1"/>
  <c r="Q1003" i="5"/>
  <c r="N1200" i="5"/>
  <c r="N1223" i="5"/>
  <c r="O1223" i="5" s="1"/>
  <c r="U17" i="5"/>
  <c r="N19" i="5"/>
  <c r="O19" i="5" s="1"/>
  <c r="N66" i="5"/>
  <c r="O66" i="5" s="1"/>
  <c r="O74" i="5"/>
  <c r="Q74" i="5" s="1"/>
  <c r="V82" i="5"/>
  <c r="V91" i="5"/>
  <c r="Q184" i="5"/>
  <c r="Q274" i="5"/>
  <c r="Q314" i="5"/>
  <c r="P342" i="5"/>
  <c r="N349" i="5"/>
  <c r="O349" i="5" s="1"/>
  <c r="N400" i="5"/>
  <c r="O400" i="5" s="1"/>
  <c r="N445" i="5"/>
  <c r="O445" i="5" s="1"/>
  <c r="N453" i="5"/>
  <c r="N513" i="5"/>
  <c r="O513" i="5" s="1"/>
  <c r="N517" i="5"/>
  <c r="Q545" i="5"/>
  <c r="R545" i="5" s="1"/>
  <c r="Q561" i="5"/>
  <c r="R561" i="5" s="1"/>
  <c r="Q602" i="5"/>
  <c r="Q604" i="5"/>
  <c r="N637" i="5"/>
  <c r="O637" i="5" s="1"/>
  <c r="Q669" i="5"/>
  <c r="O678" i="5"/>
  <c r="N726" i="5"/>
  <c r="O726" i="5" s="1"/>
  <c r="N728" i="5"/>
  <c r="O728" i="5" s="1"/>
  <c r="P1005" i="5"/>
  <c r="Q1007" i="5"/>
  <c r="V1023" i="5"/>
  <c r="Q1099" i="5"/>
  <c r="Q1133" i="5"/>
  <c r="Q23" i="5"/>
  <c r="R23" i="5" s="1"/>
  <c r="Q140" i="5"/>
  <c r="O284" i="5"/>
  <c r="Q284" i="5" s="1"/>
  <c r="N416" i="5"/>
  <c r="O416" i="5" s="1"/>
  <c r="O494" i="5"/>
  <c r="P494" i="5" s="1"/>
  <c r="Q589" i="5"/>
  <c r="Q606" i="5"/>
  <c r="Q634" i="5"/>
  <c r="R634" i="5" s="1"/>
  <c r="N680" i="5"/>
  <c r="O680" i="5" s="1"/>
  <c r="N693" i="5"/>
  <c r="O693" i="5" s="1"/>
  <c r="N695" i="5"/>
  <c r="O695" i="5" s="1"/>
  <c r="N830" i="5"/>
  <c r="O830" i="5" s="1"/>
  <c r="Q830" i="5" s="1"/>
  <c r="O906" i="5"/>
  <c r="Q906" i="5" s="1"/>
  <c r="O912" i="5"/>
  <c r="O981" i="5"/>
  <c r="Q981" i="5" s="1"/>
  <c r="V1020" i="5"/>
  <c r="Q1047" i="5"/>
  <c r="N1252" i="5"/>
  <c r="N1254" i="5"/>
  <c r="O1254" i="5" s="1"/>
  <c r="P1254" i="5" s="1"/>
  <c r="N1269" i="5"/>
  <c r="K1307" i="5"/>
  <c r="P1297" i="5"/>
  <c r="U6" i="5"/>
  <c r="Y6" i="5" s="1"/>
  <c r="R7" i="5"/>
  <c r="Q90" i="5"/>
  <c r="P90" i="5"/>
  <c r="Q24" i="5"/>
  <c r="P24" i="5"/>
  <c r="Q55" i="5"/>
  <c r="P55" i="5"/>
  <c r="U22" i="5"/>
  <c r="Q38" i="5"/>
  <c r="Q46" i="5"/>
  <c r="V83" i="5"/>
  <c r="O194" i="5"/>
  <c r="Q194" i="5" s="1"/>
  <c r="Q256" i="5"/>
  <c r="P308" i="5"/>
  <c r="R308" i="5" s="1"/>
  <c r="P336" i="5"/>
  <c r="N413" i="5"/>
  <c r="O413" i="5" s="1"/>
  <c r="N417" i="5"/>
  <c r="O417" i="5" s="1"/>
  <c r="Q417" i="5" s="1"/>
  <c r="O432" i="5"/>
  <c r="Q551" i="5"/>
  <c r="R551" i="5" s="1"/>
  <c r="R565" i="5"/>
  <c r="O619" i="5"/>
  <c r="P619" i="5" s="1"/>
  <c r="Q648" i="5"/>
  <c r="R648" i="5" s="1"/>
  <c r="P874" i="5"/>
  <c r="Q15" i="5"/>
  <c r="U30" i="5"/>
  <c r="Q104" i="5"/>
  <c r="R104" i="5" s="1"/>
  <c r="Q120" i="5"/>
  <c r="R120" i="5" s="1"/>
  <c r="Q136" i="5"/>
  <c r="R136" i="5" s="1"/>
  <c r="Q152" i="5"/>
  <c r="R152" i="5" s="1"/>
  <c r="Q168" i="5"/>
  <c r="R168" i="5" s="1"/>
  <c r="N171" i="5"/>
  <c r="O171" i="5" s="1"/>
  <c r="O182" i="5"/>
  <c r="O186" i="5"/>
  <c r="P186" i="5" s="1"/>
  <c r="N266" i="5"/>
  <c r="O266" i="5" s="1"/>
  <c r="O273" i="5"/>
  <c r="P276" i="5"/>
  <c r="N282" i="5"/>
  <c r="O282" i="5" s="1"/>
  <c r="O297" i="5"/>
  <c r="M318" i="5"/>
  <c r="W318" i="5" s="1"/>
  <c r="Q323" i="5"/>
  <c r="O330" i="5"/>
  <c r="N341" i="5"/>
  <c r="O341" i="5" s="1"/>
  <c r="N344" i="5"/>
  <c r="O344" i="5" s="1"/>
  <c r="O372" i="5"/>
  <c r="P417" i="5"/>
  <c r="R417" i="5" s="1"/>
  <c r="O436" i="5"/>
  <c r="Q436" i="5" s="1"/>
  <c r="R541" i="5"/>
  <c r="N621" i="5"/>
  <c r="O621" i="5" s="1"/>
  <c r="N652" i="5"/>
  <c r="O652" i="5" s="1"/>
  <c r="U25" i="5"/>
  <c r="N71" i="5"/>
  <c r="O71" i="5" s="1"/>
  <c r="V85" i="5"/>
  <c r="V88" i="5"/>
  <c r="V93" i="5"/>
  <c r="O170" i="5"/>
  <c r="O265" i="5"/>
  <c r="P268" i="5"/>
  <c r="O281" i="5"/>
  <c r="Q292" i="5"/>
  <c r="N305" i="5"/>
  <c r="O305" i="5" s="1"/>
  <c r="Q310" i="5"/>
  <c r="N318" i="5"/>
  <c r="O318" i="5" s="1"/>
  <c r="Q336" i="5"/>
  <c r="O350" i="5"/>
  <c r="P350" i="5" s="1"/>
  <c r="N404" i="5"/>
  <c r="O404" i="5" s="1"/>
  <c r="Q543" i="5"/>
  <c r="R601" i="5"/>
  <c r="O654" i="5"/>
  <c r="P654" i="5" s="1"/>
  <c r="P669" i="5"/>
  <c r="R669" i="5" s="1"/>
  <c r="Q605" i="5"/>
  <c r="P605" i="5"/>
  <c r="Q618" i="5"/>
  <c r="P618" i="5"/>
  <c r="U59" i="5"/>
  <c r="Y59" i="5" s="1"/>
  <c r="P70" i="5"/>
  <c r="R70" i="5" s="1"/>
  <c r="N84" i="5"/>
  <c r="O84" i="5" s="1"/>
  <c r="P84" i="5" s="1"/>
  <c r="V87" i="5"/>
  <c r="V90" i="5"/>
  <c r="Q276" i="5"/>
  <c r="Q294" i="5"/>
  <c r="N401" i="5"/>
  <c r="O401" i="5" s="1"/>
  <c r="Q401" i="5" s="1"/>
  <c r="N412" i="5"/>
  <c r="O412" i="5" s="1"/>
  <c r="Q440" i="5"/>
  <c r="R440" i="5" s="1"/>
  <c r="N462" i="5"/>
  <c r="O462" i="5" s="1"/>
  <c r="Q535" i="5"/>
  <c r="Q557" i="5"/>
  <c r="R557" i="5" s="1"/>
  <c r="Q629" i="5"/>
  <c r="P629" i="5"/>
  <c r="R629" i="5" s="1"/>
  <c r="O649" i="5"/>
  <c r="P649" i="5" s="1"/>
  <c r="Q1093" i="5"/>
  <c r="P1093" i="5"/>
  <c r="N11" i="5"/>
  <c r="O11" i="5" s="1"/>
  <c r="O17" i="5"/>
  <c r="P17" i="5" s="1"/>
  <c r="N34" i="5"/>
  <c r="O34" i="5" s="1"/>
  <c r="N39" i="5"/>
  <c r="O39" i="5" s="1"/>
  <c r="O49" i="5"/>
  <c r="Q49" i="5" s="1"/>
  <c r="U51" i="5"/>
  <c r="Y51" i="5" s="1"/>
  <c r="N58" i="5"/>
  <c r="O58" i="5" s="1"/>
  <c r="N79" i="5"/>
  <c r="O79" i="5" s="1"/>
  <c r="Q112" i="5"/>
  <c r="Q128" i="5"/>
  <c r="Q144" i="5"/>
  <c r="Q160" i="5"/>
  <c r="O174" i="5"/>
  <c r="P174" i="5" s="1"/>
  <c r="N179" i="5"/>
  <c r="O179" i="5" s="1"/>
  <c r="R184" i="5"/>
  <c r="O189" i="5"/>
  <c r="N207" i="5"/>
  <c r="O207" i="5" s="1"/>
  <c r="N223" i="5"/>
  <c r="O223" i="5" s="1"/>
  <c r="N233" i="5"/>
  <c r="O233" i="5" s="1"/>
  <c r="Q238" i="5"/>
  <c r="N243" i="5"/>
  <c r="O243" i="5" s="1"/>
  <c r="N257" i="5"/>
  <c r="O257" i="5" s="1"/>
  <c r="R260" i="5"/>
  <c r="N289" i="5"/>
  <c r="O289" i="5" s="1"/>
  <c r="N296" i="5"/>
  <c r="O296" i="5" s="1"/>
  <c r="O301" i="5"/>
  <c r="N327" i="5"/>
  <c r="O327" i="5" s="1"/>
  <c r="O356" i="5"/>
  <c r="Q357" i="5"/>
  <c r="N381" i="5"/>
  <c r="O381" i="5" s="1"/>
  <c r="N388" i="5"/>
  <c r="O388" i="5" s="1"/>
  <c r="O424" i="5"/>
  <c r="N651" i="5"/>
  <c r="O651" i="5" s="1"/>
  <c r="P651" i="5" s="1"/>
  <c r="Q656" i="5"/>
  <c r="P656" i="5"/>
  <c r="R661" i="5"/>
  <c r="V6" i="5"/>
  <c r="U14" i="5"/>
  <c r="O41" i="5"/>
  <c r="Q41" i="5" s="1"/>
  <c r="O57" i="5"/>
  <c r="Q57" i="5" s="1"/>
  <c r="N65" i="5"/>
  <c r="O65" i="5" s="1"/>
  <c r="P74" i="5"/>
  <c r="R74" i="5" s="1"/>
  <c r="V84" i="5"/>
  <c r="V89" i="5"/>
  <c r="V92" i="5"/>
  <c r="O178" i="5"/>
  <c r="O232" i="5"/>
  <c r="Q240" i="5"/>
  <c r="R240" i="5" s="1"/>
  <c r="O293" i="5"/>
  <c r="Q316" i="5"/>
  <c r="O326" i="5"/>
  <c r="P326" i="5" s="1"/>
  <c r="P329" i="5"/>
  <c r="Q342" i="5"/>
  <c r="O353" i="5"/>
  <c r="Q353" i="5" s="1"/>
  <c r="Q361" i="5"/>
  <c r="O380" i="5"/>
  <c r="Q385" i="5"/>
  <c r="R385" i="5" s="1"/>
  <c r="O396" i="5"/>
  <c r="N405" i="5"/>
  <c r="O405" i="5" s="1"/>
  <c r="N409" i="5"/>
  <c r="O409" i="5" s="1"/>
  <c r="Q409" i="5" s="1"/>
  <c r="N420" i="5"/>
  <c r="O420" i="5" s="1"/>
  <c r="O428" i="5"/>
  <c r="P428" i="5" s="1"/>
  <c r="Q527" i="5"/>
  <c r="Q609" i="5"/>
  <c r="P609" i="5"/>
  <c r="N626" i="5"/>
  <c r="O626" i="5" s="1"/>
  <c r="Q653" i="5"/>
  <c r="R653" i="5" s="1"/>
  <c r="P1040" i="5"/>
  <c r="Q1040" i="5"/>
  <c r="Q88" i="5"/>
  <c r="Q100" i="5"/>
  <c r="R100" i="5" s="1"/>
  <c r="Q116" i="5"/>
  <c r="R116" i="5" s="1"/>
  <c r="Q132" i="5"/>
  <c r="R132" i="5" s="1"/>
  <c r="Q148" i="5"/>
  <c r="R148" i="5" s="1"/>
  <c r="Q164" i="5"/>
  <c r="R164" i="5" s="1"/>
  <c r="Q227" i="5"/>
  <c r="R227" i="5" s="1"/>
  <c r="O277" i="5"/>
  <c r="P277" i="5" s="1"/>
  <c r="P298" i="5"/>
  <c r="R298" i="5" s="1"/>
  <c r="O313" i="5"/>
  <c r="O355" i="5"/>
  <c r="P355" i="5" s="1"/>
  <c r="Q363" i="5"/>
  <c r="Q396" i="5"/>
  <c r="Q428" i="5"/>
  <c r="R549" i="5"/>
  <c r="Q615" i="5"/>
  <c r="R615" i="5" s="1"/>
  <c r="Q698" i="5"/>
  <c r="N873" i="5"/>
  <c r="O873" i="5" s="1"/>
  <c r="Q873" i="5" s="1"/>
  <c r="N889" i="5"/>
  <c r="O889" i="5" s="1"/>
  <c r="Q889" i="5" s="1"/>
  <c r="N909" i="5"/>
  <c r="O909" i="5" s="1"/>
  <c r="Q909" i="5" s="1"/>
  <c r="N920" i="5"/>
  <c r="O920" i="5" s="1"/>
  <c r="P920" i="5" s="1"/>
  <c r="N1134" i="5"/>
  <c r="O1134" i="5" s="1"/>
  <c r="P1162" i="5"/>
  <c r="Q1162" i="5"/>
  <c r="Q581" i="5"/>
  <c r="Q590" i="5"/>
  <c r="R606" i="5"/>
  <c r="O700" i="5"/>
  <c r="O709" i="5"/>
  <c r="Q709" i="5" s="1"/>
  <c r="O722" i="5"/>
  <c r="N797" i="5"/>
  <c r="O797" i="5" s="1"/>
  <c r="N815" i="5"/>
  <c r="O815" i="5" s="1"/>
  <c r="O821" i="5"/>
  <c r="N843" i="5"/>
  <c r="O843" i="5" s="1"/>
  <c r="N852" i="5"/>
  <c r="O852" i="5" s="1"/>
  <c r="Q852" i="5" s="1"/>
  <c r="O877" i="5"/>
  <c r="O893" i="5"/>
  <c r="Q893" i="5" s="1"/>
  <c r="N913" i="5"/>
  <c r="O913" i="5" s="1"/>
  <c r="N948" i="5"/>
  <c r="O948" i="5" s="1"/>
  <c r="Q948" i="5" s="1"/>
  <c r="N950" i="5"/>
  <c r="O950" i="5" s="1"/>
  <c r="Q950" i="5" s="1"/>
  <c r="O966" i="5"/>
  <c r="P981" i="5"/>
  <c r="Q1039" i="5"/>
  <c r="O1117" i="5"/>
  <c r="P1117" i="5" s="1"/>
  <c r="N1149" i="5"/>
  <c r="O1149" i="5" s="1"/>
  <c r="Q523" i="5"/>
  <c r="Q531" i="5"/>
  <c r="Q539" i="5"/>
  <c r="R539" i="5" s="1"/>
  <c r="Q547" i="5"/>
  <c r="Q555" i="5"/>
  <c r="R555" i="5" s="1"/>
  <c r="Q563" i="5"/>
  <c r="Q566" i="5"/>
  <c r="R566" i="5" s="1"/>
  <c r="Q571" i="5"/>
  <c r="R571" i="5" s="1"/>
  <c r="Q574" i="5"/>
  <c r="R574" i="5" s="1"/>
  <c r="Q583" i="5"/>
  <c r="R583" i="5" s="1"/>
  <c r="Q585" i="5"/>
  <c r="R585" i="5" s="1"/>
  <c r="Q592" i="5"/>
  <c r="R592" i="5" s="1"/>
  <c r="Q630" i="5"/>
  <c r="M680" i="5"/>
  <c r="W680" i="5" s="1"/>
  <c r="O686" i="5"/>
  <c r="M693" i="5"/>
  <c r="W693" i="5" s="1"/>
  <c r="N697" i="5"/>
  <c r="O697" i="5" s="1"/>
  <c r="N703" i="5"/>
  <c r="O703" i="5" s="1"/>
  <c r="O714" i="5"/>
  <c r="Q714" i="5" s="1"/>
  <c r="N717" i="5"/>
  <c r="O717" i="5" s="1"/>
  <c r="O724" i="5"/>
  <c r="M728" i="5"/>
  <c r="W728" i="5" s="1"/>
  <c r="M729" i="5"/>
  <c r="N732" i="5"/>
  <c r="O732" i="5" s="1"/>
  <c r="N739" i="5"/>
  <c r="O739" i="5" s="1"/>
  <c r="O800" i="5"/>
  <c r="Q800" i="5" s="1"/>
  <c r="N813" i="5"/>
  <c r="O813" i="5" s="1"/>
  <c r="N832" i="5"/>
  <c r="O832" i="5" s="1"/>
  <c r="O845" i="5"/>
  <c r="Q845" i="5" s="1"/>
  <c r="P866" i="5"/>
  <c r="R866" i="5" s="1"/>
  <c r="P882" i="5"/>
  <c r="R882" i="5" s="1"/>
  <c r="P898" i="5"/>
  <c r="R898" i="5" s="1"/>
  <c r="N941" i="5"/>
  <c r="O941" i="5" s="1"/>
  <c r="P941" i="5" s="1"/>
  <c r="O943" i="5"/>
  <c r="P943" i="5" s="1"/>
  <c r="O947" i="5"/>
  <c r="Q947" i="5" s="1"/>
  <c r="O976" i="5"/>
  <c r="P976" i="5" s="1"/>
  <c r="N978" i="5"/>
  <c r="O978" i="5" s="1"/>
  <c r="Q978" i="5" s="1"/>
  <c r="P992" i="5"/>
  <c r="R992" i="5" s="1"/>
  <c r="V1001" i="5"/>
  <c r="Q1069" i="5"/>
  <c r="P1097" i="5"/>
  <c r="R1097" i="5" s="1"/>
  <c r="P1141" i="5"/>
  <c r="R1141" i="5" s="1"/>
  <c r="P706" i="5"/>
  <c r="R706" i="5" s="1"/>
  <c r="P721" i="5"/>
  <c r="N870" i="5"/>
  <c r="N886" i="5"/>
  <c r="N902" i="5"/>
  <c r="Q573" i="5"/>
  <c r="R573" i="5" s="1"/>
  <c r="P640" i="5"/>
  <c r="R640" i="5" s="1"/>
  <c r="Q711" i="5"/>
  <c r="N734" i="5"/>
  <c r="O734" i="5" s="1"/>
  <c r="M734" i="5"/>
  <c r="W734" i="5" s="1"/>
  <c r="Q760" i="5"/>
  <c r="P776" i="5"/>
  <c r="Q806" i="5"/>
  <c r="R806" i="5" s="1"/>
  <c r="N823" i="5"/>
  <c r="O823" i="5" s="1"/>
  <c r="N865" i="5"/>
  <c r="O865" i="5" s="1"/>
  <c r="Q865" i="5" s="1"/>
  <c r="N881" i="5"/>
  <c r="O881" i="5" s="1"/>
  <c r="Q881" i="5" s="1"/>
  <c r="N897" i="5"/>
  <c r="O897" i="5" s="1"/>
  <c r="Q897" i="5" s="1"/>
  <c r="N1014" i="5"/>
  <c r="O1014" i="5" s="1"/>
  <c r="Q1103" i="5"/>
  <c r="N632" i="5"/>
  <c r="O632" i="5" s="1"/>
  <c r="N645" i="5"/>
  <c r="O645" i="5" s="1"/>
  <c r="N646" i="5"/>
  <c r="O646" i="5" s="1"/>
  <c r="Q659" i="5"/>
  <c r="N666" i="5"/>
  <c r="O666" i="5" s="1"/>
  <c r="Q667" i="5"/>
  <c r="N674" i="5"/>
  <c r="O674" i="5" s="1"/>
  <c r="N683" i="5"/>
  <c r="O683" i="5" s="1"/>
  <c r="N705" i="5"/>
  <c r="O705" i="5" s="1"/>
  <c r="N713" i="5"/>
  <c r="O713" i="5" s="1"/>
  <c r="N716" i="5"/>
  <c r="O716" i="5" s="1"/>
  <c r="M727" i="5"/>
  <c r="N741" i="5"/>
  <c r="O741" i="5" s="1"/>
  <c r="N744" i="5"/>
  <c r="O744" i="5" s="1"/>
  <c r="P757" i="5"/>
  <c r="P760" i="5"/>
  <c r="R760" i="5" s="1"/>
  <c r="N767" i="5"/>
  <c r="O767" i="5" s="1"/>
  <c r="P773" i="5"/>
  <c r="P789" i="5"/>
  <c r="Q794" i="5"/>
  <c r="N799" i="5"/>
  <c r="O799" i="5" s="1"/>
  <c r="O808" i="5"/>
  <c r="Q808" i="5" s="1"/>
  <c r="Q814" i="5"/>
  <c r="N829" i="5"/>
  <c r="O829" i="5" s="1"/>
  <c r="O831" i="5"/>
  <c r="P831" i="5" s="1"/>
  <c r="O842" i="5"/>
  <c r="Q842" i="5" s="1"/>
  <c r="N855" i="5"/>
  <c r="O855" i="5" s="1"/>
  <c r="O885" i="5"/>
  <c r="Q885" i="5" s="1"/>
  <c r="O901" i="5"/>
  <c r="Q901" i="5" s="1"/>
  <c r="N910" i="5"/>
  <c r="O910" i="5" s="1"/>
  <c r="P910" i="5" s="1"/>
  <c r="O960" i="5"/>
  <c r="Q960" i="5" s="1"/>
  <c r="P973" i="5"/>
  <c r="R973" i="5" s="1"/>
  <c r="N1150" i="5"/>
  <c r="O1150" i="5" s="1"/>
  <c r="O1178" i="5"/>
  <c r="Q567" i="5"/>
  <c r="Q577" i="5"/>
  <c r="Q607" i="5"/>
  <c r="Q610" i="5"/>
  <c r="Q635" i="5"/>
  <c r="R635" i="5" s="1"/>
  <c r="O665" i="5"/>
  <c r="P665" i="5" s="1"/>
  <c r="O673" i="5"/>
  <c r="Q673" i="5" s="1"/>
  <c r="N675" i="5"/>
  <c r="O675" i="5" s="1"/>
  <c r="N682" i="5"/>
  <c r="O682" i="5" s="1"/>
  <c r="N688" i="5"/>
  <c r="O688" i="5" s="1"/>
  <c r="M695" i="5"/>
  <c r="W695" i="5" s="1"/>
  <c r="O701" i="5"/>
  <c r="N708" i="5"/>
  <c r="O708" i="5" s="1"/>
  <c r="Q721" i="5"/>
  <c r="M726" i="5"/>
  <c r="W726" i="5" s="1"/>
  <c r="N751" i="5"/>
  <c r="R814" i="5"/>
  <c r="O864" i="5"/>
  <c r="O896" i="5"/>
  <c r="O939" i="5"/>
  <c r="O955" i="5"/>
  <c r="O968" i="5"/>
  <c r="P968" i="5" s="1"/>
  <c r="N970" i="5"/>
  <c r="O970" i="5" s="1"/>
  <c r="P970" i="5" s="1"/>
  <c r="Q1004" i="5"/>
  <c r="N1009" i="5"/>
  <c r="O1009" i="5" s="1"/>
  <c r="Q1085" i="5"/>
  <c r="N1182" i="5"/>
  <c r="O1182" i="5" s="1"/>
  <c r="O453" i="5"/>
  <c r="N470" i="5"/>
  <c r="O470" i="5" s="1"/>
  <c r="O489" i="5"/>
  <c r="P489" i="5" s="1"/>
  <c r="N505" i="5"/>
  <c r="N507" i="5"/>
  <c r="R588" i="5"/>
  <c r="Q593" i="5"/>
  <c r="R593" i="5" s="1"/>
  <c r="Q600" i="5"/>
  <c r="Q654" i="5"/>
  <c r="Q678" i="5"/>
  <c r="Q691" i="5"/>
  <c r="N731" i="5"/>
  <c r="O731" i="5" s="1"/>
  <c r="O733" i="5"/>
  <c r="Q733" i="5" s="1"/>
  <c r="N740" i="5"/>
  <c r="Q784" i="5"/>
  <c r="P784" i="5"/>
  <c r="N791" i="5"/>
  <c r="O791" i="5" s="1"/>
  <c r="N805" i="5"/>
  <c r="O805" i="5" s="1"/>
  <c r="N807" i="5"/>
  <c r="O807" i="5" s="1"/>
  <c r="Q822" i="5"/>
  <c r="N837" i="5"/>
  <c r="O837" i="5" s="1"/>
  <c r="O839" i="5"/>
  <c r="P839" i="5" s="1"/>
  <c r="O857" i="5"/>
  <c r="N878" i="5"/>
  <c r="O878" i="5" s="1"/>
  <c r="N894" i="5"/>
  <c r="O894" i="5" s="1"/>
  <c r="P894" i="5" s="1"/>
  <c r="N916" i="5"/>
  <c r="O916" i="5" s="1"/>
  <c r="P923" i="5"/>
  <c r="R923" i="5" s="1"/>
  <c r="O925" i="5"/>
  <c r="Q925" i="5" s="1"/>
  <c r="O932" i="5"/>
  <c r="Q932" i="5" s="1"/>
  <c r="Q942" i="5"/>
  <c r="Q1128" i="5"/>
  <c r="O1132" i="5"/>
  <c r="P1132" i="5" s="1"/>
  <c r="N1158" i="5"/>
  <c r="O1158" i="5" s="1"/>
  <c r="O1202" i="5"/>
  <c r="N1205" i="5"/>
  <c r="O1205" i="5" s="1"/>
  <c r="N1210" i="5"/>
  <c r="O1210" i="5" s="1"/>
  <c r="Q1210" i="5" s="1"/>
  <c r="O1212" i="5"/>
  <c r="P1212" i="5" s="1"/>
  <c r="N1248" i="5"/>
  <c r="O1248" i="5" s="1"/>
  <c r="P1248" i="5" s="1"/>
  <c r="P1259" i="5"/>
  <c r="V1285" i="5"/>
  <c r="P1289" i="5"/>
  <c r="O859" i="5"/>
  <c r="O862" i="5"/>
  <c r="O870" i="5"/>
  <c r="P870" i="5" s="1"/>
  <c r="O886" i="5"/>
  <c r="P886" i="5" s="1"/>
  <c r="O902" i="5"/>
  <c r="P902" i="5" s="1"/>
  <c r="V999" i="5"/>
  <c r="V1025" i="5"/>
  <c r="Q1057" i="5"/>
  <c r="R1057" i="5" s="1"/>
  <c r="Q1062" i="5"/>
  <c r="Q1073" i="5"/>
  <c r="R1073" i="5" s="1"/>
  <c r="Q1078" i="5"/>
  <c r="Q1087" i="5"/>
  <c r="Q1089" i="5"/>
  <c r="Q1094" i="5"/>
  <c r="Q1138" i="5"/>
  <c r="R1138" i="5" s="1"/>
  <c r="O1174" i="5"/>
  <c r="N1243" i="5"/>
  <c r="O1243" i="5" s="1"/>
  <c r="N1270" i="5"/>
  <c r="O1270" i="5" s="1"/>
  <c r="N1287" i="5"/>
  <c r="O1287" i="5" s="1"/>
  <c r="Q1287" i="5" s="1"/>
  <c r="N1318" i="5"/>
  <c r="N1209" i="5"/>
  <c r="O1209" i="5" s="1"/>
  <c r="Q1209" i="5" s="1"/>
  <c r="O1216" i="5"/>
  <c r="Q1216" i="5" s="1"/>
  <c r="O1232" i="5"/>
  <c r="P1232" i="5" s="1"/>
  <c r="N1236" i="5"/>
  <c r="N1245" i="5"/>
  <c r="N1272" i="5"/>
  <c r="O1272" i="5" s="1"/>
  <c r="P1272" i="5" s="1"/>
  <c r="O759" i="5"/>
  <c r="Q759" i="5" s="1"/>
  <c r="O783" i="5"/>
  <c r="O790" i="5"/>
  <c r="Q790" i="5" s="1"/>
  <c r="P798" i="5"/>
  <c r="R798" i="5" s="1"/>
  <c r="Q810" i="5"/>
  <c r="P856" i="5"/>
  <c r="R856" i="5" s="1"/>
  <c r="O924" i="5"/>
  <c r="Q924" i="5" s="1"/>
  <c r="O931" i="5"/>
  <c r="V992" i="5"/>
  <c r="V996" i="5"/>
  <c r="N1016" i="5"/>
  <c r="O1016" i="5" s="1"/>
  <c r="Q1059" i="5"/>
  <c r="Q1061" i="5"/>
  <c r="R1061" i="5" s="1"/>
  <c r="Q1075" i="5"/>
  <c r="Q1077" i="5"/>
  <c r="Q1105" i="5"/>
  <c r="R1105" i="5" s="1"/>
  <c r="Q1132" i="5"/>
  <c r="O1137" i="5"/>
  <c r="P1137" i="5" s="1"/>
  <c r="O1166" i="5"/>
  <c r="P1171" i="5"/>
  <c r="P1178" i="5"/>
  <c r="O1194" i="5"/>
  <c r="Q1194" i="5" s="1"/>
  <c r="O1219" i="5"/>
  <c r="P1219" i="5" s="1"/>
  <c r="Q1300" i="5"/>
  <c r="O1221" i="5"/>
  <c r="Q1030" i="5"/>
  <c r="Q1032" i="5"/>
  <c r="Q1065" i="5"/>
  <c r="R1065" i="5" s="1"/>
  <c r="Q1070" i="5"/>
  <c r="Q1081" i="5"/>
  <c r="R1081" i="5" s="1"/>
  <c r="Q1102" i="5"/>
  <c r="O1113" i="5"/>
  <c r="P1113" i="5" s="1"/>
  <c r="O1124" i="5"/>
  <c r="P1124" i="5" s="1"/>
  <c r="O1155" i="5"/>
  <c r="O1163" i="5"/>
  <c r="O1186" i="5"/>
  <c r="O1200" i="5"/>
  <c r="Q1200" i="5" s="1"/>
  <c r="N1208" i="5"/>
  <c r="O1208" i="5" s="1"/>
  <c r="N1213" i="5"/>
  <c r="O1213" i="5" s="1"/>
  <c r="O1215" i="5"/>
  <c r="N1260" i="5"/>
  <c r="O1260" i="5" s="1"/>
  <c r="P1260" i="5" s="1"/>
  <c r="Q1297" i="5"/>
  <c r="Q749" i="5"/>
  <c r="O775" i="5"/>
  <c r="Q792" i="5"/>
  <c r="R792" i="5" s="1"/>
  <c r="Q802" i="5"/>
  <c r="R802" i="5" s="1"/>
  <c r="Q818" i="5"/>
  <c r="R818" i="5" s="1"/>
  <c r="O879" i="5"/>
  <c r="P879" i="5" s="1"/>
  <c r="O895" i="5"/>
  <c r="P895" i="5" s="1"/>
  <c r="O915" i="5"/>
  <c r="O940" i="5"/>
  <c r="Q940" i="5" s="1"/>
  <c r="O951" i="5"/>
  <c r="P951" i="5" s="1"/>
  <c r="V1000" i="5"/>
  <c r="V1018" i="5"/>
  <c r="N1020" i="5"/>
  <c r="O1020" i="5" s="1"/>
  <c r="Q1034" i="5"/>
  <c r="P1102" i="5"/>
  <c r="Q1113" i="5"/>
  <c r="Q1124" i="5"/>
  <c r="O1136" i="5"/>
  <c r="Q1136" i="5" s="1"/>
  <c r="O1144" i="5"/>
  <c r="Q1144" i="5" s="1"/>
  <c r="O1147" i="5"/>
  <c r="O1157" i="5"/>
  <c r="Q1157" i="5" s="1"/>
  <c r="O1165" i="5"/>
  <c r="Q1165" i="5" s="1"/>
  <c r="Q1178" i="5"/>
  <c r="P1183" i="5"/>
  <c r="R1183" i="5" s="1"/>
  <c r="N1218" i="5"/>
  <c r="O1218" i="5" s="1"/>
  <c r="N1226" i="5"/>
  <c r="O1226" i="5" s="1"/>
  <c r="N1235" i="5"/>
  <c r="O1235" i="5" s="1"/>
  <c r="Q1235" i="5" s="1"/>
  <c r="N1271" i="5"/>
  <c r="P1273" i="5"/>
  <c r="K1322" i="5"/>
  <c r="R15" i="5"/>
  <c r="Q47" i="5"/>
  <c r="P47" i="5"/>
  <c r="P60" i="5"/>
  <c r="R60" i="5" s="1"/>
  <c r="Q60" i="5"/>
  <c r="Q8" i="5"/>
  <c r="P8" i="5"/>
  <c r="R8" i="5" s="1"/>
  <c r="P52" i="5"/>
  <c r="Q52" i="5"/>
  <c r="Q16" i="5"/>
  <c r="P16" i="5"/>
  <c r="R16" i="5" s="1"/>
  <c r="Q21" i="5"/>
  <c r="P21" i="5"/>
  <c r="Q29" i="5"/>
  <c r="P29" i="5"/>
  <c r="O9" i="5"/>
  <c r="P9" i="5" s="1"/>
  <c r="Q13" i="5"/>
  <c r="R13" i="5" s="1"/>
  <c r="N35" i="5"/>
  <c r="O35" i="5" s="1"/>
  <c r="Q42" i="5"/>
  <c r="P42" i="5"/>
  <c r="U18" i="5"/>
  <c r="N26" i="5"/>
  <c r="O26" i="5" s="1"/>
  <c r="Q27" i="5"/>
  <c r="R27" i="5" s="1"/>
  <c r="P36" i="5"/>
  <c r="R36" i="5" s="1"/>
  <c r="U37" i="5"/>
  <c r="N40" i="5"/>
  <c r="O40" i="5" s="1"/>
  <c r="P57" i="5"/>
  <c r="R57" i="5" s="1"/>
  <c r="P82" i="5"/>
  <c r="R82" i="5" s="1"/>
  <c r="R88" i="5"/>
  <c r="P200" i="5"/>
  <c r="Q200" i="5"/>
  <c r="Q205" i="5"/>
  <c r="R205" i="5" s="1"/>
  <c r="U1302" i="5"/>
  <c r="Y1302" i="5" s="1"/>
  <c r="U1294" i="5"/>
  <c r="Y1294" i="5" s="1"/>
  <c r="U1262" i="5"/>
  <c r="U1254" i="5"/>
  <c r="U1246" i="5"/>
  <c r="U1238" i="5"/>
  <c r="U1299" i="5"/>
  <c r="Y1299" i="5" s="1"/>
  <c r="U1291" i="5"/>
  <c r="Y1291" i="5" s="1"/>
  <c r="U1283" i="5"/>
  <c r="Y1283" i="5" s="1"/>
  <c r="U1282" i="5"/>
  <c r="Y1282" i="5" s="1"/>
  <c r="U1281" i="5"/>
  <c r="Y1281" i="5" s="1"/>
  <c r="U1280" i="5"/>
  <c r="Y1280" i="5" s="1"/>
  <c r="U1279" i="5"/>
  <c r="Y1279" i="5" s="1"/>
  <c r="U1278" i="5"/>
  <c r="Y1278" i="5" s="1"/>
  <c r="U1277" i="5"/>
  <c r="Y1277" i="5" s="1"/>
  <c r="U1276" i="5"/>
  <c r="Y1276" i="5" s="1"/>
  <c r="U1275" i="5"/>
  <c r="Y1275" i="5" s="1"/>
  <c r="U1269" i="5"/>
  <c r="Y1269" i="5" s="1"/>
  <c r="U1261" i="5"/>
  <c r="Y1261" i="5" s="1"/>
  <c r="U1253" i="5"/>
  <c r="Y1253" i="5" s="1"/>
  <c r="U1243" i="5"/>
  <c r="Y1243" i="5" s="1"/>
  <c r="U1296" i="5"/>
  <c r="Y1296" i="5" s="1"/>
  <c r="U1288" i="5"/>
  <c r="Y1288" i="5" s="1"/>
  <c r="U1274" i="5"/>
  <c r="Y1274" i="5" s="1"/>
  <c r="U1268" i="5"/>
  <c r="Y1268" i="5" s="1"/>
  <c r="U1260" i="5"/>
  <c r="Y1260" i="5" s="1"/>
  <c r="U1252" i="5"/>
  <c r="Y1252" i="5" s="1"/>
  <c r="U1248" i="5"/>
  <c r="Y1248" i="5" s="1"/>
  <c r="U1301" i="5"/>
  <c r="Y1301" i="5" s="1"/>
  <c r="U1293" i="5"/>
  <c r="Y1293" i="5" s="1"/>
  <c r="U1273" i="5"/>
  <c r="Y1273" i="5" s="1"/>
  <c r="U1298" i="5"/>
  <c r="U1290" i="5"/>
  <c r="U1272" i="5"/>
  <c r="U1266" i="5"/>
  <c r="U1303" i="5"/>
  <c r="U1295" i="5"/>
  <c r="U1287" i="5"/>
  <c r="U1271" i="5"/>
  <c r="U1265" i="5"/>
  <c r="U1257" i="5"/>
  <c r="U1247" i="5"/>
  <c r="U1239" i="5"/>
  <c r="Y1239" i="5" s="1"/>
  <c r="U1231" i="5"/>
  <c r="Y1231" i="5" s="1"/>
  <c r="U1218" i="5"/>
  <c r="U1300" i="5"/>
  <c r="Y1300" i="5" s="1"/>
  <c r="U1292" i="5"/>
  <c r="Y1292" i="5" s="1"/>
  <c r="U1270" i="5"/>
  <c r="Y1270" i="5" s="1"/>
  <c r="U1264" i="5"/>
  <c r="Y1264" i="5" s="1"/>
  <c r="U1256" i="5"/>
  <c r="Y1256" i="5" s="1"/>
  <c r="U1297" i="5"/>
  <c r="U1289" i="5"/>
  <c r="U1258" i="5"/>
  <c r="U1255" i="5"/>
  <c r="U1251" i="5"/>
  <c r="Y1251" i="5" s="1"/>
  <c r="U1244" i="5"/>
  <c r="Y1244" i="5" s="1"/>
  <c r="U1242" i="5"/>
  <c r="U1233" i="5"/>
  <c r="U1229" i="5"/>
  <c r="U1222" i="5"/>
  <c r="U1263" i="5"/>
  <c r="U1259" i="5"/>
  <c r="Y1259" i="5" s="1"/>
  <c r="U1245" i="5"/>
  <c r="Y1245" i="5" s="1"/>
  <c r="U1241" i="5"/>
  <c r="U1240" i="5"/>
  <c r="Y1240" i="5" s="1"/>
  <c r="U1228" i="5"/>
  <c r="Y1228" i="5" s="1"/>
  <c r="U1214" i="5"/>
  <c r="U1211" i="5"/>
  <c r="U1203" i="5"/>
  <c r="U1195" i="5"/>
  <c r="U1232" i="5"/>
  <c r="Y1232" i="5" s="1"/>
  <c r="U1225" i="5"/>
  <c r="Y1225" i="5" s="1"/>
  <c r="U1221" i="5"/>
  <c r="U1208" i="5"/>
  <c r="U1200" i="5"/>
  <c r="U1192" i="5"/>
  <c r="U1237" i="5"/>
  <c r="U1236" i="5"/>
  <c r="Y1236" i="5" s="1"/>
  <c r="U1217" i="5"/>
  <c r="U1213" i="5"/>
  <c r="U1205" i="5"/>
  <c r="U1197" i="5"/>
  <c r="U1189" i="5"/>
  <c r="U1267" i="5"/>
  <c r="Y1267" i="5" s="1"/>
  <c r="U1235" i="5"/>
  <c r="Y1235" i="5" s="1"/>
  <c r="U1227" i="5"/>
  <c r="Y1227" i="5" s="1"/>
  <c r="U1224" i="5"/>
  <c r="Y1224" i="5" s="1"/>
  <c r="U1210" i="5"/>
  <c r="Y1210" i="5" s="1"/>
  <c r="U1202" i="5"/>
  <c r="Y1202" i="5" s="1"/>
  <c r="U1194" i="5"/>
  <c r="Y1194" i="5" s="1"/>
  <c r="U1249" i="5"/>
  <c r="U1223" i="5"/>
  <c r="U1220" i="5"/>
  <c r="U1216" i="5"/>
  <c r="U1207" i="5"/>
  <c r="U1234" i="5"/>
  <c r="U1230" i="5"/>
  <c r="U1226" i="5"/>
  <c r="U1215" i="5"/>
  <c r="Y1215" i="5" s="1"/>
  <c r="U1212" i="5"/>
  <c r="U1204" i="5"/>
  <c r="U1196" i="5"/>
  <c r="U1188" i="5"/>
  <c r="U1178" i="5"/>
  <c r="U1250" i="5"/>
  <c r="U1219" i="5"/>
  <c r="Y1219" i="5" s="1"/>
  <c r="U1209" i="5"/>
  <c r="Y1209" i="5" s="1"/>
  <c r="U1201" i="5"/>
  <c r="Y1201" i="5" s="1"/>
  <c r="U1193" i="5"/>
  <c r="Y1193" i="5" s="1"/>
  <c r="U1185" i="5"/>
  <c r="Y1185" i="5" s="1"/>
  <c r="U1180" i="5"/>
  <c r="Y1180" i="5" s="1"/>
  <c r="U1173" i="5"/>
  <c r="Y1173" i="5" s="1"/>
  <c r="U1168" i="5"/>
  <c r="U1160" i="5"/>
  <c r="U1152" i="5"/>
  <c r="U1139" i="5"/>
  <c r="U1134" i="5"/>
  <c r="U1126" i="5"/>
  <c r="Y1126" i="5" s="1"/>
  <c r="U1206" i="5"/>
  <c r="U1186" i="5"/>
  <c r="Y1186" i="5" s="1"/>
  <c r="U1179" i="5"/>
  <c r="U1174" i="5"/>
  <c r="U1165" i="5"/>
  <c r="U1157" i="5"/>
  <c r="U1149" i="5"/>
  <c r="U1144" i="5"/>
  <c r="U1136" i="5"/>
  <c r="U1187" i="5"/>
  <c r="U1184" i="5"/>
  <c r="U1162" i="5"/>
  <c r="U1154" i="5"/>
  <c r="U1141" i="5"/>
  <c r="U1128" i="5"/>
  <c r="U1120" i="5"/>
  <c r="U1117" i="5"/>
  <c r="U1109" i="5"/>
  <c r="U1103" i="5"/>
  <c r="U1183" i="5"/>
  <c r="U1172" i="5"/>
  <c r="Y1172" i="5" s="1"/>
  <c r="U1167" i="5"/>
  <c r="Y1167" i="5" s="1"/>
  <c r="U1159" i="5"/>
  <c r="Y1159" i="5" s="1"/>
  <c r="U1151" i="5"/>
  <c r="Y1151" i="5" s="1"/>
  <c r="U1138" i="5"/>
  <c r="Y1138" i="5" s="1"/>
  <c r="U1133" i="5"/>
  <c r="Y1133" i="5" s="1"/>
  <c r="U1125" i="5"/>
  <c r="Y1125" i="5" s="1"/>
  <c r="U1114" i="5"/>
  <c r="Y1114" i="5" s="1"/>
  <c r="U1106" i="5"/>
  <c r="Y1106" i="5" s="1"/>
  <c r="U1190" i="5"/>
  <c r="U1182" i="5"/>
  <c r="Y1182" i="5" s="1"/>
  <c r="U1171" i="5"/>
  <c r="U1164" i="5"/>
  <c r="Y1164" i="5" s="1"/>
  <c r="U1156" i="5"/>
  <c r="Y1156" i="5" s="1"/>
  <c r="U1148" i="5"/>
  <c r="Y1148" i="5" s="1"/>
  <c r="U1146" i="5"/>
  <c r="Y1146" i="5" s="1"/>
  <c r="U1143" i="5"/>
  <c r="Y1143" i="5" s="1"/>
  <c r="U1130" i="5"/>
  <c r="Y1130" i="5" s="1"/>
  <c r="U1191" i="5"/>
  <c r="U1181" i="5"/>
  <c r="U1176" i="5"/>
  <c r="U1166" i="5"/>
  <c r="U1158" i="5"/>
  <c r="U1150" i="5"/>
  <c r="U1137" i="5"/>
  <c r="Y1137" i="5" s="1"/>
  <c r="U1132" i="5"/>
  <c r="Y1132" i="5" s="1"/>
  <c r="U1124" i="5"/>
  <c r="U1113" i="5"/>
  <c r="U1105" i="5"/>
  <c r="Y1105" i="5" s="1"/>
  <c r="U1199" i="5"/>
  <c r="U1175" i="5"/>
  <c r="U1169" i="5"/>
  <c r="Y1169" i="5" s="1"/>
  <c r="U1163" i="5"/>
  <c r="Y1163" i="5" s="1"/>
  <c r="U1155" i="5"/>
  <c r="Y1155" i="5" s="1"/>
  <c r="U1147" i="5"/>
  <c r="Y1147" i="5" s="1"/>
  <c r="U1145" i="5"/>
  <c r="Y1145" i="5" s="1"/>
  <c r="U1142" i="5"/>
  <c r="Y1142" i="5" s="1"/>
  <c r="U1170" i="5"/>
  <c r="Y1170" i="5" s="1"/>
  <c r="U1161" i="5"/>
  <c r="U1123" i="5"/>
  <c r="U1122" i="5"/>
  <c r="Y1122" i="5" s="1"/>
  <c r="U1116" i="5"/>
  <c r="U1051" i="5"/>
  <c r="Y1051" i="5" s="1"/>
  <c r="U1047" i="5"/>
  <c r="Y1047" i="5" s="1"/>
  <c r="U1043" i="5"/>
  <c r="Y1043" i="5" s="1"/>
  <c r="U1039" i="5"/>
  <c r="Y1039" i="5" s="1"/>
  <c r="U1035" i="5"/>
  <c r="U1198" i="5"/>
  <c r="U1131" i="5"/>
  <c r="U1115" i="5"/>
  <c r="U1112" i="5"/>
  <c r="U1111" i="5"/>
  <c r="Y1111" i="5" s="1"/>
  <c r="U1110" i="5"/>
  <c r="Y1110" i="5" s="1"/>
  <c r="U1098" i="5"/>
  <c r="U1094" i="5"/>
  <c r="U1090" i="5"/>
  <c r="U1086" i="5"/>
  <c r="U1082" i="5"/>
  <c r="U1078" i="5"/>
  <c r="U1074" i="5"/>
  <c r="U1070" i="5"/>
  <c r="U1066" i="5"/>
  <c r="U1062" i="5"/>
  <c r="U1058" i="5"/>
  <c r="U1140" i="5"/>
  <c r="U1050" i="5"/>
  <c r="U1046" i="5"/>
  <c r="U1042" i="5"/>
  <c r="U1038" i="5"/>
  <c r="U1034" i="5"/>
  <c r="U1030" i="5"/>
  <c r="U1108" i="5"/>
  <c r="U1104" i="5"/>
  <c r="Y1104" i="5" s="1"/>
  <c r="U1102" i="5"/>
  <c r="Y1102" i="5" s="1"/>
  <c r="U1097" i="5"/>
  <c r="Y1097" i="5" s="1"/>
  <c r="U1093" i="5"/>
  <c r="Y1093" i="5" s="1"/>
  <c r="U1089" i="5"/>
  <c r="Y1089" i="5" s="1"/>
  <c r="U1085" i="5"/>
  <c r="Y1085" i="5" s="1"/>
  <c r="U1081" i="5"/>
  <c r="Y1081" i="5" s="1"/>
  <c r="U1077" i="5"/>
  <c r="Y1077" i="5" s="1"/>
  <c r="U1073" i="5"/>
  <c r="Y1073" i="5" s="1"/>
  <c r="U1069" i="5"/>
  <c r="Y1069" i="5" s="1"/>
  <c r="U1065" i="5"/>
  <c r="Y1065" i="5" s="1"/>
  <c r="U1061" i="5"/>
  <c r="Y1061" i="5" s="1"/>
  <c r="U1057" i="5"/>
  <c r="Y1057" i="5" s="1"/>
  <c r="U1177" i="5"/>
  <c r="U1153" i="5"/>
  <c r="U1107" i="5"/>
  <c r="Y1107" i="5" s="1"/>
  <c r="U1053" i="5"/>
  <c r="Y1053" i="5" s="1"/>
  <c r="U1049" i="5"/>
  <c r="U1045" i="5"/>
  <c r="Y1045" i="5" s="1"/>
  <c r="U1041" i="5"/>
  <c r="Y1041" i="5" s="1"/>
  <c r="U1037" i="5"/>
  <c r="Y1037" i="5" s="1"/>
  <c r="U1033" i="5"/>
  <c r="Y1033" i="5" s="1"/>
  <c r="U1127" i="5"/>
  <c r="U1101" i="5"/>
  <c r="Y1101" i="5" s="1"/>
  <c r="U1096" i="5"/>
  <c r="Y1096" i="5" s="1"/>
  <c r="U1092" i="5"/>
  <c r="Y1092" i="5" s="1"/>
  <c r="U1088" i="5"/>
  <c r="Y1088" i="5" s="1"/>
  <c r="U1084" i="5"/>
  <c r="Y1084" i="5" s="1"/>
  <c r="U1080" i="5"/>
  <c r="Y1080" i="5" s="1"/>
  <c r="U1076" i="5"/>
  <c r="Y1076" i="5" s="1"/>
  <c r="U1072" i="5"/>
  <c r="Y1072" i="5" s="1"/>
  <c r="U1068" i="5"/>
  <c r="Y1068" i="5" s="1"/>
  <c r="U1064" i="5"/>
  <c r="Y1064" i="5" s="1"/>
  <c r="U1129" i="5"/>
  <c r="Y1129" i="5" s="1"/>
  <c r="U1118" i="5"/>
  <c r="Y1118" i="5" s="1"/>
  <c r="U1100" i="5"/>
  <c r="Y1100" i="5" s="1"/>
  <c r="U1052" i="5"/>
  <c r="U1048" i="5"/>
  <c r="Y1048" i="5" s="1"/>
  <c r="U1044" i="5"/>
  <c r="U1040" i="5"/>
  <c r="Y1040" i="5" s="1"/>
  <c r="U1036" i="5"/>
  <c r="U1135" i="5"/>
  <c r="U1121" i="5"/>
  <c r="Y1121" i="5" s="1"/>
  <c r="U1119" i="5"/>
  <c r="Y1119" i="5" s="1"/>
  <c r="U1099" i="5"/>
  <c r="Y1099" i="5" s="1"/>
  <c r="U1095" i="5"/>
  <c r="Y1095" i="5" s="1"/>
  <c r="U1091" i="5"/>
  <c r="Y1091" i="5" s="1"/>
  <c r="U1087" i="5"/>
  <c r="Y1087" i="5" s="1"/>
  <c r="U1083" i="5"/>
  <c r="Y1083" i="5" s="1"/>
  <c r="U1056" i="5"/>
  <c r="Y1056" i="5" s="1"/>
  <c r="U1031" i="5"/>
  <c r="U1014" i="5"/>
  <c r="V1014" i="5" s="1"/>
  <c r="U1012" i="5"/>
  <c r="U1006" i="5"/>
  <c r="U1002" i="5"/>
  <c r="U985" i="5"/>
  <c r="U979" i="5"/>
  <c r="U971" i="5"/>
  <c r="U1079" i="5"/>
  <c r="Y1079" i="5" s="1"/>
  <c r="U1071" i="5"/>
  <c r="Y1071" i="5" s="1"/>
  <c r="U1063" i="5"/>
  <c r="Y1063" i="5" s="1"/>
  <c r="U1060" i="5"/>
  <c r="Y1060" i="5" s="1"/>
  <c r="U1017" i="5"/>
  <c r="Y1017" i="5" s="1"/>
  <c r="U1009" i="5"/>
  <c r="Y1009" i="5" s="1"/>
  <c r="U976" i="5"/>
  <c r="Y976" i="5" s="1"/>
  <c r="U968" i="5"/>
  <c r="Y968" i="5" s="1"/>
  <c r="U960" i="5"/>
  <c r="Y960" i="5" s="1"/>
  <c r="U1029" i="5"/>
  <c r="Y1029" i="5" s="1"/>
  <c r="U1005" i="5"/>
  <c r="Y1005" i="5" s="1"/>
  <c r="U988" i="5"/>
  <c r="Y988" i="5" s="1"/>
  <c r="U984" i="5"/>
  <c r="Y984" i="5" s="1"/>
  <c r="U981" i="5"/>
  <c r="Y981" i="5" s="1"/>
  <c r="U973" i="5"/>
  <c r="Y973" i="5" s="1"/>
  <c r="U1028" i="5"/>
  <c r="U1013" i="5"/>
  <c r="U1008" i="5"/>
  <c r="Y1008" i="5" s="1"/>
  <c r="U1004" i="5"/>
  <c r="Y1004" i="5" s="1"/>
  <c r="U987" i="5"/>
  <c r="U983" i="5"/>
  <c r="Y983" i="5" s="1"/>
  <c r="U975" i="5"/>
  <c r="Y975" i="5" s="1"/>
  <c r="U967" i="5"/>
  <c r="U1075" i="5"/>
  <c r="Y1075" i="5" s="1"/>
  <c r="U1067" i="5"/>
  <c r="Y1067" i="5" s="1"/>
  <c r="U1054" i="5"/>
  <c r="U1027" i="5"/>
  <c r="Y1027" i="5" s="1"/>
  <c r="U1015" i="5"/>
  <c r="Y1015" i="5" s="1"/>
  <c r="U1007" i="5"/>
  <c r="U980" i="5"/>
  <c r="Y980" i="5" s="1"/>
  <c r="U977" i="5"/>
  <c r="U946" i="5"/>
  <c r="U938" i="5"/>
  <c r="U930" i="5"/>
  <c r="U1011" i="5"/>
  <c r="U982" i="5"/>
  <c r="U962" i="5"/>
  <c r="U958" i="5"/>
  <c r="Y958" i="5" s="1"/>
  <c r="U951" i="5"/>
  <c r="Y951" i="5" s="1"/>
  <c r="U943" i="5"/>
  <c r="Y943" i="5" s="1"/>
  <c r="U935" i="5"/>
  <c r="Y935" i="5" s="1"/>
  <c r="U927" i="5"/>
  <c r="Y927" i="5" s="1"/>
  <c r="U1059" i="5"/>
  <c r="Y1059" i="5" s="1"/>
  <c r="U1010" i="5"/>
  <c r="Y1010" i="5" s="1"/>
  <c r="U957" i="5"/>
  <c r="Y957" i="5" s="1"/>
  <c r="U954" i="5"/>
  <c r="Y954" i="5" s="1"/>
  <c r="U948" i="5"/>
  <c r="Y948" i="5" s="1"/>
  <c r="U1016" i="5"/>
  <c r="Y1016" i="5" s="1"/>
  <c r="U961" i="5"/>
  <c r="U945" i="5"/>
  <c r="U1032" i="5"/>
  <c r="U1003" i="5"/>
  <c r="U970" i="5"/>
  <c r="U966" i="5"/>
  <c r="U965" i="5"/>
  <c r="Y965" i="5" s="1"/>
  <c r="U953" i="5"/>
  <c r="U950" i="5"/>
  <c r="U942" i="5"/>
  <c r="U934" i="5"/>
  <c r="U926" i="5"/>
  <c r="U918" i="5"/>
  <c r="Y918" i="5" s="1"/>
  <c r="U910" i="5"/>
  <c r="U972" i="5"/>
  <c r="Y972" i="5" s="1"/>
  <c r="U969" i="5"/>
  <c r="Y969" i="5" s="1"/>
  <c r="U964" i="5"/>
  <c r="Y964" i="5" s="1"/>
  <c r="U956" i="5"/>
  <c r="Y956" i="5" s="1"/>
  <c r="U947" i="5"/>
  <c r="Y947" i="5" s="1"/>
  <c r="U939" i="5"/>
  <c r="Y939" i="5" s="1"/>
  <c r="U1055" i="5"/>
  <c r="Y1055" i="5" s="1"/>
  <c r="U986" i="5"/>
  <c r="Y986" i="5" s="1"/>
  <c r="U974" i="5"/>
  <c r="U952" i="5"/>
  <c r="Y952" i="5" s="1"/>
  <c r="U944" i="5"/>
  <c r="Y944" i="5" s="1"/>
  <c r="U936" i="5"/>
  <c r="Y936" i="5" s="1"/>
  <c r="U928" i="5"/>
  <c r="Y928" i="5" s="1"/>
  <c r="U919" i="5"/>
  <c r="U908" i="5"/>
  <c r="U900" i="5"/>
  <c r="U892" i="5"/>
  <c r="U884" i="5"/>
  <c r="U876" i="5"/>
  <c r="U868" i="5"/>
  <c r="U860" i="5"/>
  <c r="U855" i="5"/>
  <c r="U842" i="5"/>
  <c r="U922" i="5"/>
  <c r="Y922" i="5" s="1"/>
  <c r="U911" i="5"/>
  <c r="Y911" i="5" s="1"/>
  <c r="U905" i="5"/>
  <c r="Y905" i="5" s="1"/>
  <c r="U897" i="5"/>
  <c r="Y897" i="5" s="1"/>
  <c r="U889" i="5"/>
  <c r="Y889" i="5" s="1"/>
  <c r="U881" i="5"/>
  <c r="Y881" i="5" s="1"/>
  <c r="U873" i="5"/>
  <c r="Y873" i="5" s="1"/>
  <c r="U865" i="5"/>
  <c r="Y865" i="5" s="1"/>
  <c r="U852" i="5"/>
  <c r="Y852" i="5" s="1"/>
  <c r="U847" i="5"/>
  <c r="Y847" i="5" s="1"/>
  <c r="U839" i="5"/>
  <c r="Y839" i="5" s="1"/>
  <c r="U963" i="5"/>
  <c r="U949" i="5"/>
  <c r="Y949" i="5" s="1"/>
  <c r="U914" i="5"/>
  <c r="Y914" i="5" s="1"/>
  <c r="U955" i="5"/>
  <c r="U925" i="5"/>
  <c r="U921" i="5"/>
  <c r="U907" i="5"/>
  <c r="U899" i="5"/>
  <c r="U891" i="5"/>
  <c r="U883" i="5"/>
  <c r="U875" i="5"/>
  <c r="U867" i="5"/>
  <c r="U937" i="5"/>
  <c r="U917" i="5"/>
  <c r="U913" i="5"/>
  <c r="U904" i="5"/>
  <c r="U896" i="5"/>
  <c r="U888" i="5"/>
  <c r="U880" i="5"/>
  <c r="U872" i="5"/>
  <c r="U864" i="5"/>
  <c r="U859" i="5"/>
  <c r="U851" i="5"/>
  <c r="U846" i="5"/>
  <c r="U933" i="5"/>
  <c r="U932" i="5"/>
  <c r="Y932" i="5" s="1"/>
  <c r="U931" i="5"/>
  <c r="Y931" i="5" s="1"/>
  <c r="U924" i="5"/>
  <c r="Y924" i="5" s="1"/>
  <c r="U909" i="5"/>
  <c r="Y909" i="5" s="1"/>
  <c r="U901" i="5"/>
  <c r="Y901" i="5" s="1"/>
  <c r="U893" i="5"/>
  <c r="Y893" i="5" s="1"/>
  <c r="U885" i="5"/>
  <c r="Y885" i="5" s="1"/>
  <c r="U877" i="5"/>
  <c r="Y877" i="5" s="1"/>
  <c r="U869" i="5"/>
  <c r="Y869" i="5" s="1"/>
  <c r="U861" i="5"/>
  <c r="Y861" i="5" s="1"/>
  <c r="U856" i="5"/>
  <c r="Y856" i="5" s="1"/>
  <c r="U843" i="5"/>
  <c r="Y843" i="5" s="1"/>
  <c r="U940" i="5"/>
  <c r="Y940" i="5" s="1"/>
  <c r="U929" i="5"/>
  <c r="U923" i="5"/>
  <c r="Y923" i="5" s="1"/>
  <c r="U920" i="5"/>
  <c r="Y920" i="5" s="1"/>
  <c r="U916" i="5"/>
  <c r="Y916" i="5" s="1"/>
  <c r="U906" i="5"/>
  <c r="Y906" i="5" s="1"/>
  <c r="U898" i="5"/>
  <c r="Y898" i="5" s="1"/>
  <c r="U890" i="5"/>
  <c r="Y890" i="5" s="1"/>
  <c r="U882" i="5"/>
  <c r="Y882" i="5" s="1"/>
  <c r="U874" i="5"/>
  <c r="Y874" i="5" s="1"/>
  <c r="U866" i="5"/>
  <c r="Y866" i="5" s="1"/>
  <c r="U853" i="5"/>
  <c r="Y853" i="5" s="1"/>
  <c r="U848" i="5"/>
  <c r="Y848" i="5" s="1"/>
  <c r="U978" i="5"/>
  <c r="U959" i="5"/>
  <c r="Y959" i="5" s="1"/>
  <c r="U941" i="5"/>
  <c r="U915" i="5"/>
  <c r="Y915" i="5" s="1"/>
  <c r="U912" i="5"/>
  <c r="U903" i="5"/>
  <c r="U895" i="5"/>
  <c r="U887" i="5"/>
  <c r="U879" i="5"/>
  <c r="U871" i="5"/>
  <c r="U863" i="5"/>
  <c r="U858" i="5"/>
  <c r="U850" i="5"/>
  <c r="U894" i="5"/>
  <c r="Y894" i="5" s="1"/>
  <c r="U878" i="5"/>
  <c r="Y878" i="5" s="1"/>
  <c r="U862" i="5"/>
  <c r="Y862" i="5" s="1"/>
  <c r="U838" i="5"/>
  <c r="Y838" i="5" s="1"/>
  <c r="U830" i="5"/>
  <c r="Y830" i="5" s="1"/>
  <c r="U822" i="5"/>
  <c r="Y822" i="5" s="1"/>
  <c r="U814" i="5"/>
  <c r="Y814" i="5" s="1"/>
  <c r="U806" i="5"/>
  <c r="Y806" i="5" s="1"/>
  <c r="U798" i="5"/>
  <c r="Y798" i="5" s="1"/>
  <c r="U790" i="5"/>
  <c r="Y790" i="5" s="1"/>
  <c r="U782" i="5"/>
  <c r="Y782" i="5" s="1"/>
  <c r="U774" i="5"/>
  <c r="Y774" i="5" s="1"/>
  <c r="U766" i="5"/>
  <c r="Y766" i="5" s="1"/>
  <c r="U758" i="5"/>
  <c r="Y758" i="5" s="1"/>
  <c r="U835" i="5"/>
  <c r="U827" i="5"/>
  <c r="Y827" i="5" s="1"/>
  <c r="U819" i="5"/>
  <c r="U811" i="5"/>
  <c r="Y811" i="5" s="1"/>
  <c r="U803" i="5"/>
  <c r="U795" i="5"/>
  <c r="U787" i="5"/>
  <c r="U779" i="5"/>
  <c r="U771" i="5"/>
  <c r="U832" i="5"/>
  <c r="U824" i="5"/>
  <c r="U816" i="5"/>
  <c r="U808" i="5"/>
  <c r="U800" i="5"/>
  <c r="U792" i="5"/>
  <c r="U784" i="5"/>
  <c r="U776" i="5"/>
  <c r="U768" i="5"/>
  <c r="U760" i="5"/>
  <c r="U752" i="5"/>
  <c r="U747" i="5"/>
  <c r="Y747" i="5" s="1"/>
  <c r="U737" i="5"/>
  <c r="Y737" i="5" s="1"/>
  <c r="U837" i="5"/>
  <c r="Y837" i="5" s="1"/>
  <c r="U829" i="5"/>
  <c r="Y829" i="5" s="1"/>
  <c r="U821" i="5"/>
  <c r="Y821" i="5" s="1"/>
  <c r="U813" i="5"/>
  <c r="Y813" i="5" s="1"/>
  <c r="U805" i="5"/>
  <c r="Y805" i="5" s="1"/>
  <c r="U797" i="5"/>
  <c r="Y797" i="5" s="1"/>
  <c r="U789" i="5"/>
  <c r="Y789" i="5" s="1"/>
  <c r="U781" i="5"/>
  <c r="Y781" i="5" s="1"/>
  <c r="U773" i="5"/>
  <c r="Y773" i="5" s="1"/>
  <c r="U765" i="5"/>
  <c r="Y765" i="5" s="1"/>
  <c r="U757" i="5"/>
  <c r="Y757" i="5" s="1"/>
  <c r="U902" i="5"/>
  <c r="Y902" i="5" s="1"/>
  <c r="U886" i="5"/>
  <c r="Y886" i="5" s="1"/>
  <c r="U870" i="5"/>
  <c r="Y870" i="5" s="1"/>
  <c r="U857" i="5"/>
  <c r="Y857" i="5" s="1"/>
  <c r="U834" i="5"/>
  <c r="Y834" i="5" s="1"/>
  <c r="U826" i="5"/>
  <c r="U818" i="5"/>
  <c r="U810" i="5"/>
  <c r="U802" i="5"/>
  <c r="U794" i="5"/>
  <c r="U786" i="5"/>
  <c r="U778" i="5"/>
  <c r="U770" i="5"/>
  <c r="U762" i="5"/>
  <c r="U754" i="5"/>
  <c r="U749" i="5"/>
  <c r="U741" i="5"/>
  <c r="U734" i="5"/>
  <c r="Y734" i="5" s="1"/>
  <c r="U732" i="5"/>
  <c r="U730" i="5"/>
  <c r="Y730" i="5" s="1"/>
  <c r="U831" i="5"/>
  <c r="Y831" i="5" s="1"/>
  <c r="U823" i="5"/>
  <c r="Y823" i="5" s="1"/>
  <c r="U815" i="5"/>
  <c r="Y815" i="5" s="1"/>
  <c r="U807" i="5"/>
  <c r="Y807" i="5" s="1"/>
  <c r="U799" i="5"/>
  <c r="Y799" i="5" s="1"/>
  <c r="U791" i="5"/>
  <c r="Y791" i="5" s="1"/>
  <c r="U783" i="5"/>
  <c r="Y783" i="5" s="1"/>
  <c r="U775" i="5"/>
  <c r="Y775" i="5" s="1"/>
  <c r="U767" i="5"/>
  <c r="Y767" i="5" s="1"/>
  <c r="U759" i="5"/>
  <c r="Y759" i="5" s="1"/>
  <c r="U751" i="5"/>
  <c r="Y751" i="5" s="1"/>
  <c r="U746" i="5"/>
  <c r="Y746" i="5" s="1"/>
  <c r="U849" i="5"/>
  <c r="U845" i="5"/>
  <c r="U844" i="5"/>
  <c r="Y844" i="5" s="1"/>
  <c r="U841" i="5"/>
  <c r="U836" i="5"/>
  <c r="Y836" i="5" s="1"/>
  <c r="U828" i="5"/>
  <c r="Y828" i="5" s="1"/>
  <c r="U820" i="5"/>
  <c r="Y820" i="5" s="1"/>
  <c r="U812" i="5"/>
  <c r="Y812" i="5" s="1"/>
  <c r="U804" i="5"/>
  <c r="Y804" i="5" s="1"/>
  <c r="U854" i="5"/>
  <c r="U840" i="5"/>
  <c r="U833" i="5"/>
  <c r="U825" i="5"/>
  <c r="U817" i="5"/>
  <c r="U809" i="5"/>
  <c r="U801" i="5"/>
  <c r="U793" i="5"/>
  <c r="U785" i="5"/>
  <c r="U777" i="5"/>
  <c r="U769" i="5"/>
  <c r="U761" i="5"/>
  <c r="U750" i="5"/>
  <c r="U739" i="5"/>
  <c r="U729" i="5"/>
  <c r="U727" i="5"/>
  <c r="U725" i="5"/>
  <c r="U717" i="5"/>
  <c r="U709" i="5"/>
  <c r="U701" i="5"/>
  <c r="U686" i="5"/>
  <c r="U673" i="5"/>
  <c r="U665" i="5"/>
  <c r="U652" i="5"/>
  <c r="U780" i="5"/>
  <c r="Y780" i="5" s="1"/>
  <c r="U753" i="5"/>
  <c r="U722" i="5"/>
  <c r="Y722" i="5" s="1"/>
  <c r="U714" i="5"/>
  <c r="Y714" i="5" s="1"/>
  <c r="U706" i="5"/>
  <c r="Y706" i="5" s="1"/>
  <c r="U698" i="5"/>
  <c r="U683" i="5"/>
  <c r="U678" i="5"/>
  <c r="U670" i="5"/>
  <c r="U662" i="5"/>
  <c r="U657" i="5"/>
  <c r="U649" i="5"/>
  <c r="U641" i="5"/>
  <c r="U638" i="5"/>
  <c r="U630" i="5"/>
  <c r="U744" i="5"/>
  <c r="U731" i="5"/>
  <c r="U719" i="5"/>
  <c r="U711" i="5"/>
  <c r="U703" i="5"/>
  <c r="U695" i="5"/>
  <c r="U693" i="5"/>
  <c r="U691" i="5"/>
  <c r="U688" i="5"/>
  <c r="U680" i="5"/>
  <c r="U675" i="5"/>
  <c r="U667" i="5"/>
  <c r="U659" i="5"/>
  <c r="U654" i="5"/>
  <c r="U646" i="5"/>
  <c r="U635" i="5"/>
  <c r="U627" i="5"/>
  <c r="U619" i="5"/>
  <c r="U616" i="5"/>
  <c r="U772" i="5"/>
  <c r="Y772" i="5" s="1"/>
  <c r="U763" i="5"/>
  <c r="U755" i="5"/>
  <c r="U748" i="5"/>
  <c r="Y748" i="5" s="1"/>
  <c r="U745" i="5"/>
  <c r="Y745" i="5" s="1"/>
  <c r="U743" i="5"/>
  <c r="Y743" i="5" s="1"/>
  <c r="U724" i="5"/>
  <c r="U716" i="5"/>
  <c r="U708" i="5"/>
  <c r="U700" i="5"/>
  <c r="U685" i="5"/>
  <c r="U672" i="5"/>
  <c r="U664" i="5"/>
  <c r="U651" i="5"/>
  <c r="U643" i="5"/>
  <c r="U632" i="5"/>
  <c r="U624" i="5"/>
  <c r="U613" i="5"/>
  <c r="U610" i="5"/>
  <c r="U606" i="5"/>
  <c r="U796" i="5"/>
  <c r="Y796" i="5" s="1"/>
  <c r="U742" i="5"/>
  <c r="U738" i="5"/>
  <c r="U733" i="5"/>
  <c r="U728" i="5"/>
  <c r="U726" i="5"/>
  <c r="U721" i="5"/>
  <c r="U713" i="5"/>
  <c r="U705" i="5"/>
  <c r="U697" i="5"/>
  <c r="U690" i="5"/>
  <c r="U682" i="5"/>
  <c r="U677" i="5"/>
  <c r="U669" i="5"/>
  <c r="U661" i="5"/>
  <c r="U656" i="5"/>
  <c r="U648" i="5"/>
  <c r="U640" i="5"/>
  <c r="U637" i="5"/>
  <c r="U629" i="5"/>
  <c r="U621" i="5"/>
  <c r="U764" i="5"/>
  <c r="Y764" i="5" s="1"/>
  <c r="U756" i="5"/>
  <c r="Y756" i="5" s="1"/>
  <c r="U736" i="5"/>
  <c r="Y736" i="5" s="1"/>
  <c r="U718" i="5"/>
  <c r="Y718" i="5" s="1"/>
  <c r="U710" i="5"/>
  <c r="Y710" i="5" s="1"/>
  <c r="U702" i="5"/>
  <c r="Y702" i="5" s="1"/>
  <c r="U687" i="5"/>
  <c r="Y687" i="5" s="1"/>
  <c r="U674" i="5"/>
  <c r="Y674" i="5" s="1"/>
  <c r="U666" i="5"/>
  <c r="Y666" i="5" s="1"/>
  <c r="U658" i="5"/>
  <c r="U653" i="5"/>
  <c r="Y653" i="5" s="1"/>
  <c r="U645" i="5"/>
  <c r="Y645" i="5" s="1"/>
  <c r="U634" i="5"/>
  <c r="Y634" i="5" s="1"/>
  <c r="U626" i="5"/>
  <c r="Y626" i="5" s="1"/>
  <c r="U618" i="5"/>
  <c r="Y618" i="5" s="1"/>
  <c r="U615" i="5"/>
  <c r="Y615" i="5" s="1"/>
  <c r="U609" i="5"/>
  <c r="Y609" i="5" s="1"/>
  <c r="U605" i="5"/>
  <c r="Y605" i="5" s="1"/>
  <c r="U601" i="5"/>
  <c r="Y601" i="5" s="1"/>
  <c r="U597" i="5"/>
  <c r="Y597" i="5" s="1"/>
  <c r="U723" i="5"/>
  <c r="Y723" i="5" s="1"/>
  <c r="U715" i="5"/>
  <c r="Y715" i="5" s="1"/>
  <c r="U707" i="5"/>
  <c r="Y707" i="5" s="1"/>
  <c r="U699" i="5"/>
  <c r="Y699" i="5" s="1"/>
  <c r="U694" i="5"/>
  <c r="U692" i="5"/>
  <c r="U788" i="5"/>
  <c r="Y788" i="5" s="1"/>
  <c r="U740" i="5"/>
  <c r="U735" i="5"/>
  <c r="U720" i="5"/>
  <c r="U712" i="5"/>
  <c r="U704" i="5"/>
  <c r="U696" i="5"/>
  <c r="U689" i="5"/>
  <c r="U681" i="5"/>
  <c r="U676" i="5"/>
  <c r="U668" i="5"/>
  <c r="U660" i="5"/>
  <c r="U671" i="5"/>
  <c r="Y671" i="5" s="1"/>
  <c r="U607" i="5"/>
  <c r="U596" i="5"/>
  <c r="U589" i="5"/>
  <c r="Y589" i="5" s="1"/>
  <c r="U650" i="5"/>
  <c r="Y650" i="5" s="1"/>
  <c r="U628" i="5"/>
  <c r="Y628" i="5" s="1"/>
  <c r="U608" i="5"/>
  <c r="Y608" i="5" s="1"/>
  <c r="U595" i="5"/>
  <c r="Y595" i="5" s="1"/>
  <c r="U584" i="5"/>
  <c r="Y584" i="5" s="1"/>
  <c r="U580" i="5"/>
  <c r="Y580" i="5" s="1"/>
  <c r="U576" i="5"/>
  <c r="Y576" i="5" s="1"/>
  <c r="U572" i="5"/>
  <c r="Y572" i="5" s="1"/>
  <c r="U568" i="5"/>
  <c r="U564" i="5"/>
  <c r="U560" i="5"/>
  <c r="U556" i="5"/>
  <c r="U552" i="5"/>
  <c r="U548" i="5"/>
  <c r="U544" i="5"/>
  <c r="U540" i="5"/>
  <c r="U536" i="5"/>
  <c r="U532" i="5"/>
  <c r="U528" i="5"/>
  <c r="U642" i="5"/>
  <c r="Y642" i="5" s="1"/>
  <c r="U631" i="5"/>
  <c r="Y631" i="5" s="1"/>
  <c r="U594" i="5"/>
  <c r="U588" i="5"/>
  <c r="Y588" i="5" s="1"/>
  <c r="U516" i="5"/>
  <c r="U508" i="5"/>
  <c r="U500" i="5"/>
  <c r="Y500" i="5" s="1"/>
  <c r="U492" i="5"/>
  <c r="U484" i="5"/>
  <c r="Y484" i="5" s="1"/>
  <c r="U476" i="5"/>
  <c r="U468" i="5"/>
  <c r="Y468" i="5" s="1"/>
  <c r="U460" i="5"/>
  <c r="U663" i="5"/>
  <c r="Y663" i="5" s="1"/>
  <c r="U612" i="5"/>
  <c r="Y612" i="5" s="1"/>
  <c r="U611" i="5"/>
  <c r="U593" i="5"/>
  <c r="Y593" i="5" s="1"/>
  <c r="U587" i="5"/>
  <c r="Y587" i="5" s="1"/>
  <c r="U583" i="5"/>
  <c r="Y583" i="5" s="1"/>
  <c r="U579" i="5"/>
  <c r="Y579" i="5" s="1"/>
  <c r="U575" i="5"/>
  <c r="Y575" i="5" s="1"/>
  <c r="U571" i="5"/>
  <c r="Y571" i="5" s="1"/>
  <c r="U567" i="5"/>
  <c r="Y567" i="5" s="1"/>
  <c r="U563" i="5"/>
  <c r="Y563" i="5" s="1"/>
  <c r="U559" i="5"/>
  <c r="Y559" i="5" s="1"/>
  <c r="U555" i="5"/>
  <c r="Y555" i="5" s="1"/>
  <c r="U551" i="5"/>
  <c r="Y551" i="5" s="1"/>
  <c r="U547" i="5"/>
  <c r="Y547" i="5" s="1"/>
  <c r="U543" i="5"/>
  <c r="Y543" i="5" s="1"/>
  <c r="U539" i="5"/>
  <c r="Y539" i="5" s="1"/>
  <c r="U535" i="5"/>
  <c r="Y535" i="5" s="1"/>
  <c r="U531" i="5"/>
  <c r="Y531" i="5" s="1"/>
  <c r="U527" i="5"/>
  <c r="Y527" i="5" s="1"/>
  <c r="U523" i="5"/>
  <c r="Y523" i="5" s="1"/>
  <c r="U513" i="5"/>
  <c r="Y513" i="5" s="1"/>
  <c r="U644" i="5"/>
  <c r="U633" i="5"/>
  <c r="U510" i="5"/>
  <c r="Y510" i="5" s="1"/>
  <c r="U502" i="5"/>
  <c r="Y502" i="5" s="1"/>
  <c r="U494" i="5"/>
  <c r="U486" i="5"/>
  <c r="Y486" i="5" s="1"/>
  <c r="U478" i="5"/>
  <c r="U470" i="5"/>
  <c r="Y470" i="5" s="1"/>
  <c r="U462" i="5"/>
  <c r="U684" i="5"/>
  <c r="Y684" i="5" s="1"/>
  <c r="U679" i="5"/>
  <c r="Y679" i="5" s="1"/>
  <c r="U623" i="5"/>
  <c r="Y623" i="5" s="1"/>
  <c r="U622" i="5"/>
  <c r="U614" i="5"/>
  <c r="U602" i="5"/>
  <c r="U592" i="5"/>
  <c r="U586" i="5"/>
  <c r="U582" i="5"/>
  <c r="U578" i="5"/>
  <c r="U574" i="5"/>
  <c r="U570" i="5"/>
  <c r="U566" i="5"/>
  <c r="U562" i="5"/>
  <c r="U558" i="5"/>
  <c r="U554" i="5"/>
  <c r="U550" i="5"/>
  <c r="U546" i="5"/>
  <c r="U542" i="5"/>
  <c r="U538" i="5"/>
  <c r="U534" i="5"/>
  <c r="U530" i="5"/>
  <c r="U526" i="5"/>
  <c r="U522" i="5"/>
  <c r="U655" i="5"/>
  <c r="U647" i="5"/>
  <c r="U636" i="5"/>
  <c r="Y636" i="5" s="1"/>
  <c r="U620" i="5"/>
  <c r="Y620" i="5" s="1"/>
  <c r="U617" i="5"/>
  <c r="Y617" i="5" s="1"/>
  <c r="U604" i="5"/>
  <c r="Y604" i="5" s="1"/>
  <c r="U603" i="5"/>
  <c r="U600" i="5"/>
  <c r="Y600" i="5" s="1"/>
  <c r="U591" i="5"/>
  <c r="Y591" i="5" s="1"/>
  <c r="U512" i="5"/>
  <c r="Y512" i="5" s="1"/>
  <c r="U504" i="5"/>
  <c r="U496" i="5"/>
  <c r="Y496" i="5" s="1"/>
  <c r="U488" i="5"/>
  <c r="U480" i="5"/>
  <c r="Y480" i="5" s="1"/>
  <c r="U472" i="5"/>
  <c r="U464" i="5"/>
  <c r="Y464" i="5" s="1"/>
  <c r="U456" i="5"/>
  <c r="Y456" i="5" s="1"/>
  <c r="U448" i="5"/>
  <c r="Y448" i="5" s="1"/>
  <c r="U440" i="5"/>
  <c r="U639" i="5"/>
  <c r="Y639" i="5" s="1"/>
  <c r="U625" i="5"/>
  <c r="U598" i="5"/>
  <c r="U590" i="5"/>
  <c r="U561" i="5"/>
  <c r="Y561" i="5" s="1"/>
  <c r="U545" i="5"/>
  <c r="Y545" i="5" s="1"/>
  <c r="U529" i="5"/>
  <c r="Y529" i="5" s="1"/>
  <c r="U495" i="5"/>
  <c r="U493" i="5"/>
  <c r="Y493" i="5" s="1"/>
  <c r="U491" i="5"/>
  <c r="U474" i="5"/>
  <c r="U444" i="5"/>
  <c r="U428" i="5"/>
  <c r="U420" i="5"/>
  <c r="U412" i="5"/>
  <c r="Y412" i="5" s="1"/>
  <c r="U404" i="5"/>
  <c r="Y404" i="5" s="1"/>
  <c r="U396" i="5"/>
  <c r="Y396" i="5" s="1"/>
  <c r="U388" i="5"/>
  <c r="Y388" i="5" s="1"/>
  <c r="U380" i="5"/>
  <c r="Y380" i="5" s="1"/>
  <c r="U372" i="5"/>
  <c r="Y372" i="5" s="1"/>
  <c r="U364" i="5"/>
  <c r="U356" i="5"/>
  <c r="Y356" i="5" s="1"/>
  <c r="U348" i="5"/>
  <c r="U340" i="5"/>
  <c r="Y340" i="5" s="1"/>
  <c r="U585" i="5"/>
  <c r="Y585" i="5" s="1"/>
  <c r="U577" i="5"/>
  <c r="Y577" i="5" s="1"/>
  <c r="U489" i="5"/>
  <c r="Y489" i="5" s="1"/>
  <c r="U471" i="5"/>
  <c r="U469" i="5"/>
  <c r="Y469" i="5" s="1"/>
  <c r="U467" i="5"/>
  <c r="U455" i="5"/>
  <c r="U451" i="5"/>
  <c r="U436" i="5"/>
  <c r="Y436" i="5" s="1"/>
  <c r="U433" i="5"/>
  <c r="Y433" i="5" s="1"/>
  <c r="U425" i="5"/>
  <c r="Y425" i="5" s="1"/>
  <c r="U417" i="5"/>
  <c r="Y417" i="5" s="1"/>
  <c r="U409" i="5"/>
  <c r="Y409" i="5" s="1"/>
  <c r="U401" i="5"/>
  <c r="Y401" i="5" s="1"/>
  <c r="U393" i="5"/>
  <c r="Y393" i="5" s="1"/>
  <c r="U385" i="5"/>
  <c r="Y385" i="5" s="1"/>
  <c r="U377" i="5"/>
  <c r="Y377" i="5" s="1"/>
  <c r="U369" i="5"/>
  <c r="Y369" i="5" s="1"/>
  <c r="U565" i="5"/>
  <c r="Y565" i="5" s="1"/>
  <c r="U549" i="5"/>
  <c r="Y549" i="5" s="1"/>
  <c r="U533" i="5"/>
  <c r="Y533" i="5" s="1"/>
  <c r="U507" i="5"/>
  <c r="U490" i="5"/>
  <c r="U465" i="5"/>
  <c r="Y465" i="5" s="1"/>
  <c r="U599" i="5"/>
  <c r="Y599" i="5" s="1"/>
  <c r="U509" i="5"/>
  <c r="Y509" i="5" s="1"/>
  <c r="U505" i="5"/>
  <c r="Y505" i="5" s="1"/>
  <c r="U487" i="5"/>
  <c r="U485" i="5"/>
  <c r="Y485" i="5" s="1"/>
  <c r="U483" i="5"/>
  <c r="U466" i="5"/>
  <c r="U454" i="5"/>
  <c r="U439" i="5"/>
  <c r="U435" i="5"/>
  <c r="U427" i="5"/>
  <c r="U419" i="5"/>
  <c r="U411" i="5"/>
  <c r="U403" i="5"/>
  <c r="U395" i="5"/>
  <c r="U387" i="5"/>
  <c r="U379" i="5"/>
  <c r="U371" i="5"/>
  <c r="U363" i="5"/>
  <c r="U355" i="5"/>
  <c r="U347" i="5"/>
  <c r="U339" i="5"/>
  <c r="U569" i="5"/>
  <c r="Y569" i="5" s="1"/>
  <c r="U553" i="5"/>
  <c r="Y553" i="5" s="1"/>
  <c r="U537" i="5"/>
  <c r="Y537" i="5" s="1"/>
  <c r="U506" i="5"/>
  <c r="Y506" i="5" s="1"/>
  <c r="U481" i="5"/>
  <c r="Y481" i="5" s="1"/>
  <c r="U463" i="5"/>
  <c r="U461" i="5"/>
  <c r="Y461" i="5" s="1"/>
  <c r="U459" i="5"/>
  <c r="U453" i="5"/>
  <c r="Y453" i="5" s="1"/>
  <c r="U450" i="5"/>
  <c r="U446" i="5"/>
  <c r="U432" i="5"/>
  <c r="Y432" i="5" s="1"/>
  <c r="U424" i="5"/>
  <c r="Y424" i="5" s="1"/>
  <c r="U416" i="5"/>
  <c r="Y416" i="5" s="1"/>
  <c r="U408" i="5"/>
  <c r="Y408" i="5" s="1"/>
  <c r="U400" i="5"/>
  <c r="Y400" i="5" s="1"/>
  <c r="U392" i="5"/>
  <c r="Y392" i="5" s="1"/>
  <c r="U384" i="5"/>
  <c r="Y384" i="5" s="1"/>
  <c r="U376" i="5"/>
  <c r="U368" i="5"/>
  <c r="U360" i="5"/>
  <c r="U352" i="5"/>
  <c r="U344" i="5"/>
  <c r="U336" i="5"/>
  <c r="U581" i="5"/>
  <c r="Y581" i="5" s="1"/>
  <c r="U524" i="5"/>
  <c r="U511" i="5"/>
  <c r="U503" i="5"/>
  <c r="U501" i="5"/>
  <c r="Y501" i="5" s="1"/>
  <c r="U499" i="5"/>
  <c r="U482" i="5"/>
  <c r="Y482" i="5" s="1"/>
  <c r="U445" i="5"/>
  <c r="Y445" i="5" s="1"/>
  <c r="U442" i="5"/>
  <c r="Y442" i="5" s="1"/>
  <c r="U438" i="5"/>
  <c r="Y438" i="5" s="1"/>
  <c r="U429" i="5"/>
  <c r="Y429" i="5" s="1"/>
  <c r="U421" i="5"/>
  <c r="Y421" i="5" s="1"/>
  <c r="U413" i="5"/>
  <c r="Y413" i="5" s="1"/>
  <c r="U405" i="5"/>
  <c r="Y405" i="5" s="1"/>
  <c r="U397" i="5"/>
  <c r="Y397" i="5" s="1"/>
  <c r="U389" i="5"/>
  <c r="Y389" i="5" s="1"/>
  <c r="U381" i="5"/>
  <c r="Y381" i="5" s="1"/>
  <c r="U373" i="5"/>
  <c r="Y373" i="5" s="1"/>
  <c r="U365" i="5"/>
  <c r="Y365" i="5" s="1"/>
  <c r="U357" i="5"/>
  <c r="Y357" i="5" s="1"/>
  <c r="U349" i="5"/>
  <c r="Y349" i="5" s="1"/>
  <c r="U341" i="5"/>
  <c r="Y341" i="5" s="1"/>
  <c r="U573" i="5"/>
  <c r="Y573" i="5" s="1"/>
  <c r="U557" i="5"/>
  <c r="Y557" i="5" s="1"/>
  <c r="U541" i="5"/>
  <c r="Y541" i="5" s="1"/>
  <c r="U525" i="5"/>
  <c r="Y525" i="5" s="1"/>
  <c r="U521" i="5"/>
  <c r="Y521" i="5" s="1"/>
  <c r="U515" i="5"/>
  <c r="U497" i="5"/>
  <c r="Y497" i="5" s="1"/>
  <c r="U479" i="5"/>
  <c r="U477" i="5"/>
  <c r="Y477" i="5" s="1"/>
  <c r="U475" i="5"/>
  <c r="U458" i="5"/>
  <c r="Y458" i="5" s="1"/>
  <c r="U457" i="5"/>
  <c r="Y457" i="5" s="1"/>
  <c r="U449" i="5"/>
  <c r="Y449" i="5" s="1"/>
  <c r="U437" i="5"/>
  <c r="Y437" i="5" s="1"/>
  <c r="U434" i="5"/>
  <c r="Y434" i="5" s="1"/>
  <c r="U426" i="5"/>
  <c r="Y426" i="5" s="1"/>
  <c r="U418" i="5"/>
  <c r="Y418" i="5" s="1"/>
  <c r="U410" i="5"/>
  <c r="Y410" i="5" s="1"/>
  <c r="U402" i="5"/>
  <c r="Y402" i="5" s="1"/>
  <c r="U394" i="5"/>
  <c r="Y394" i="5" s="1"/>
  <c r="U386" i="5"/>
  <c r="Y386" i="5" s="1"/>
  <c r="U378" i="5"/>
  <c r="Y378" i="5" s="1"/>
  <c r="U370" i="5"/>
  <c r="Y370" i="5" s="1"/>
  <c r="U517" i="5"/>
  <c r="Y517" i="5" s="1"/>
  <c r="U514" i="5"/>
  <c r="U498" i="5"/>
  <c r="U473" i="5"/>
  <c r="Y473" i="5" s="1"/>
  <c r="U452" i="5"/>
  <c r="U441" i="5"/>
  <c r="U431" i="5"/>
  <c r="U423" i="5"/>
  <c r="U415" i="5"/>
  <c r="U407" i="5"/>
  <c r="U399" i="5"/>
  <c r="U391" i="5"/>
  <c r="U383" i="5"/>
  <c r="U375" i="5"/>
  <c r="U367" i="5"/>
  <c r="U382" i="5"/>
  <c r="U362" i="5"/>
  <c r="Y362" i="5" s="1"/>
  <c r="U325" i="5"/>
  <c r="U312" i="5"/>
  <c r="U304" i="5"/>
  <c r="U296" i="5"/>
  <c r="U288" i="5"/>
  <c r="U280" i="5"/>
  <c r="U272" i="5"/>
  <c r="U264" i="5"/>
  <c r="U256" i="5"/>
  <c r="U250" i="5"/>
  <c r="U242" i="5"/>
  <c r="U231" i="5"/>
  <c r="U225" i="5"/>
  <c r="U217" i="5"/>
  <c r="U447" i="5"/>
  <c r="Y447" i="5" s="1"/>
  <c r="U345" i="5"/>
  <c r="Y345" i="5" s="1"/>
  <c r="U343" i="5"/>
  <c r="U342" i="5"/>
  <c r="U330" i="5"/>
  <c r="U322" i="5"/>
  <c r="U317" i="5"/>
  <c r="U309" i="5"/>
  <c r="U301" i="5"/>
  <c r="U293" i="5"/>
  <c r="U285" i="5"/>
  <c r="U277" i="5"/>
  <c r="U269" i="5"/>
  <c r="U261" i="5"/>
  <c r="U253" i="5"/>
  <c r="U247" i="5"/>
  <c r="U239" i="5"/>
  <c r="U228" i="5"/>
  <c r="U222" i="5"/>
  <c r="U214" i="5"/>
  <c r="U374" i="5"/>
  <c r="U346" i="5"/>
  <c r="Y346" i="5" s="1"/>
  <c r="U327" i="5"/>
  <c r="Y327" i="5" s="1"/>
  <c r="U319" i="5"/>
  <c r="Y319" i="5" s="1"/>
  <c r="U314" i="5"/>
  <c r="Y314" i="5" s="1"/>
  <c r="U306" i="5"/>
  <c r="Y306" i="5" s="1"/>
  <c r="U298" i="5"/>
  <c r="Y298" i="5" s="1"/>
  <c r="U290" i="5"/>
  <c r="Y290" i="5" s="1"/>
  <c r="U282" i="5"/>
  <c r="Y282" i="5" s="1"/>
  <c r="U274" i="5"/>
  <c r="Y274" i="5" s="1"/>
  <c r="U266" i="5"/>
  <c r="Y266" i="5" s="1"/>
  <c r="U258" i="5"/>
  <c r="Y258" i="5" s="1"/>
  <c r="U244" i="5"/>
  <c r="Y244" i="5" s="1"/>
  <c r="U236" i="5"/>
  <c r="Y236" i="5" s="1"/>
  <c r="U233" i="5"/>
  <c r="Y233" i="5" s="1"/>
  <c r="U219" i="5"/>
  <c r="Y219" i="5" s="1"/>
  <c r="U211" i="5"/>
  <c r="Y211" i="5" s="1"/>
  <c r="U203" i="5"/>
  <c r="Y203" i="5" s="1"/>
  <c r="U200" i="5"/>
  <c r="U192" i="5"/>
  <c r="Y192" i="5" s="1"/>
  <c r="U184" i="5"/>
  <c r="Y184" i="5" s="1"/>
  <c r="U324" i="5"/>
  <c r="Y324" i="5" s="1"/>
  <c r="U311" i="5"/>
  <c r="Y311" i="5" s="1"/>
  <c r="U303" i="5"/>
  <c r="Y303" i="5" s="1"/>
  <c r="U295" i="5"/>
  <c r="Y295" i="5" s="1"/>
  <c r="U287" i="5"/>
  <c r="Y287" i="5" s="1"/>
  <c r="U279" i="5"/>
  <c r="U271" i="5"/>
  <c r="U263" i="5"/>
  <c r="U255" i="5"/>
  <c r="U249" i="5"/>
  <c r="Y249" i="5" s="1"/>
  <c r="U241" i="5"/>
  <c r="Y241" i="5" s="1"/>
  <c r="U230" i="5"/>
  <c r="Y230" i="5" s="1"/>
  <c r="U366" i="5"/>
  <c r="U353" i="5"/>
  <c r="Y353" i="5" s="1"/>
  <c r="U351" i="5"/>
  <c r="U350" i="5"/>
  <c r="U335" i="5"/>
  <c r="Y335" i="5" s="1"/>
  <c r="U334" i="5"/>
  <c r="Y334" i="5" s="1"/>
  <c r="U333" i="5"/>
  <c r="U329" i="5"/>
  <c r="U321" i="5"/>
  <c r="U316" i="5"/>
  <c r="U308" i="5"/>
  <c r="U300" i="5"/>
  <c r="U292" i="5"/>
  <c r="U284" i="5"/>
  <c r="U276" i="5"/>
  <c r="U268" i="5"/>
  <c r="U260" i="5"/>
  <c r="U252" i="5"/>
  <c r="U246" i="5"/>
  <c r="U238" i="5"/>
  <c r="U221" i="5"/>
  <c r="U213" i="5"/>
  <c r="U205" i="5"/>
  <c r="Y205" i="5" s="1"/>
  <c r="U194" i="5"/>
  <c r="U443" i="5"/>
  <c r="U354" i="5"/>
  <c r="Y354" i="5" s="1"/>
  <c r="U326" i="5"/>
  <c r="U318" i="5"/>
  <c r="U313" i="5"/>
  <c r="Y313" i="5" s="1"/>
  <c r="U305" i="5"/>
  <c r="Y305" i="5" s="1"/>
  <c r="U297" i="5"/>
  <c r="Y297" i="5" s="1"/>
  <c r="U289" i="5"/>
  <c r="Y289" i="5" s="1"/>
  <c r="U281" i="5"/>
  <c r="Y281" i="5" s="1"/>
  <c r="U273" i="5"/>
  <c r="Y273" i="5" s="1"/>
  <c r="U265" i="5"/>
  <c r="Y265" i="5" s="1"/>
  <c r="U257" i="5"/>
  <c r="Y257" i="5" s="1"/>
  <c r="U243" i="5"/>
  <c r="U235" i="5"/>
  <c r="U232" i="5"/>
  <c r="U226" i="5"/>
  <c r="U218" i="5"/>
  <c r="U210" i="5"/>
  <c r="U430" i="5"/>
  <c r="Y430" i="5" s="1"/>
  <c r="U422" i="5"/>
  <c r="Y422" i="5" s="1"/>
  <c r="U414" i="5"/>
  <c r="U406" i="5"/>
  <c r="U398" i="5"/>
  <c r="U337" i="5"/>
  <c r="Y337" i="5" s="1"/>
  <c r="U332" i="5"/>
  <c r="U323" i="5"/>
  <c r="Y323" i="5" s="1"/>
  <c r="U310" i="5"/>
  <c r="Y310" i="5" s="1"/>
  <c r="U302" i="5"/>
  <c r="Y302" i="5" s="1"/>
  <c r="U294" i="5"/>
  <c r="Y294" i="5" s="1"/>
  <c r="U286" i="5"/>
  <c r="Y286" i="5" s="1"/>
  <c r="U278" i="5"/>
  <c r="Y278" i="5" s="1"/>
  <c r="U270" i="5"/>
  <c r="Y270" i="5" s="1"/>
  <c r="U262" i="5"/>
  <c r="Y262" i="5" s="1"/>
  <c r="U254" i="5"/>
  <c r="Y254" i="5" s="1"/>
  <c r="U251" i="5"/>
  <c r="Y251" i="5" s="1"/>
  <c r="U248" i="5"/>
  <c r="Y248" i="5" s="1"/>
  <c r="U240" i="5"/>
  <c r="Y240" i="5" s="1"/>
  <c r="U229" i="5"/>
  <c r="Y229" i="5" s="1"/>
  <c r="U223" i="5"/>
  <c r="Y223" i="5" s="1"/>
  <c r="U215" i="5"/>
  <c r="Y215" i="5" s="1"/>
  <c r="U207" i="5"/>
  <c r="Y207" i="5" s="1"/>
  <c r="U196" i="5"/>
  <c r="U359" i="5"/>
  <c r="U307" i="5"/>
  <c r="U275" i="5"/>
  <c r="Y275" i="5" s="1"/>
  <c r="U224" i="5"/>
  <c r="Y224" i="5" s="1"/>
  <c r="U220" i="5"/>
  <c r="Y220" i="5" s="1"/>
  <c r="U216" i="5"/>
  <c r="Y216" i="5" s="1"/>
  <c r="U212" i="5"/>
  <c r="Y212" i="5" s="1"/>
  <c r="U201" i="5"/>
  <c r="U197" i="5"/>
  <c r="Y197" i="5" s="1"/>
  <c r="U190" i="5"/>
  <c r="U177" i="5"/>
  <c r="U169" i="5"/>
  <c r="U78" i="5"/>
  <c r="Y78" i="5" s="1"/>
  <c r="U64" i="5"/>
  <c r="U56" i="5"/>
  <c r="U338" i="5"/>
  <c r="Y338" i="5" s="1"/>
  <c r="U320" i="5"/>
  <c r="U198" i="5"/>
  <c r="U189" i="5"/>
  <c r="Y189" i="5" s="1"/>
  <c r="U186" i="5"/>
  <c r="U182" i="5"/>
  <c r="U174" i="5"/>
  <c r="U165" i="5"/>
  <c r="U161" i="5"/>
  <c r="U157" i="5"/>
  <c r="U153" i="5"/>
  <c r="U149" i="5"/>
  <c r="U145" i="5"/>
  <c r="U141" i="5"/>
  <c r="U137" i="5"/>
  <c r="U133" i="5"/>
  <c r="U129" i="5"/>
  <c r="U125" i="5"/>
  <c r="U121" i="5"/>
  <c r="U117" i="5"/>
  <c r="U113" i="5"/>
  <c r="U109" i="5"/>
  <c r="U105" i="5"/>
  <c r="U101" i="5"/>
  <c r="U179" i="5"/>
  <c r="Y179" i="5" s="1"/>
  <c r="U171" i="5"/>
  <c r="U80" i="5"/>
  <c r="U72" i="5"/>
  <c r="U66" i="5"/>
  <c r="U58" i="5"/>
  <c r="U50" i="5"/>
  <c r="U42" i="5"/>
  <c r="U34" i="5"/>
  <c r="U32" i="5"/>
  <c r="U27" i="5"/>
  <c r="U19" i="5"/>
  <c r="U11" i="5"/>
  <c r="U299" i="5"/>
  <c r="U283" i="5"/>
  <c r="U267" i="5"/>
  <c r="Y267" i="5" s="1"/>
  <c r="U208" i="5"/>
  <c r="Y208" i="5" s="1"/>
  <c r="U195" i="5"/>
  <c r="U193" i="5"/>
  <c r="Y193" i="5" s="1"/>
  <c r="U185" i="5"/>
  <c r="Y185" i="5" s="1"/>
  <c r="U176" i="5"/>
  <c r="Y176" i="5" s="1"/>
  <c r="U168" i="5"/>
  <c r="U164" i="5"/>
  <c r="Y164" i="5" s="1"/>
  <c r="U160" i="5"/>
  <c r="U156" i="5"/>
  <c r="Y156" i="5" s="1"/>
  <c r="U152" i="5"/>
  <c r="U148" i="5"/>
  <c r="Y148" i="5" s="1"/>
  <c r="U144" i="5"/>
  <c r="Y144" i="5" s="1"/>
  <c r="U140" i="5"/>
  <c r="Y140" i="5" s="1"/>
  <c r="U136" i="5"/>
  <c r="U132" i="5"/>
  <c r="Y132" i="5" s="1"/>
  <c r="U128" i="5"/>
  <c r="U124" i="5"/>
  <c r="Y124" i="5" s="1"/>
  <c r="U120" i="5"/>
  <c r="U116" i="5"/>
  <c r="Y116" i="5" s="1"/>
  <c r="U112" i="5"/>
  <c r="Y112" i="5" s="1"/>
  <c r="U108" i="5"/>
  <c r="U104" i="5"/>
  <c r="U100" i="5"/>
  <c r="Y100" i="5" s="1"/>
  <c r="U77" i="5"/>
  <c r="U71" i="5"/>
  <c r="Y71" i="5" s="1"/>
  <c r="U63" i="5"/>
  <c r="Y63" i="5" s="1"/>
  <c r="U55" i="5"/>
  <c r="Y55" i="5" s="1"/>
  <c r="U47" i="5"/>
  <c r="Y47" i="5" s="1"/>
  <c r="U39" i="5"/>
  <c r="Y39" i="5" s="1"/>
  <c r="U24" i="5"/>
  <c r="U16" i="5"/>
  <c r="Y16" i="5" s="1"/>
  <c r="U390" i="5"/>
  <c r="U361" i="5"/>
  <c r="Y361" i="5" s="1"/>
  <c r="U245" i="5"/>
  <c r="Y245" i="5" s="1"/>
  <c r="U209" i="5"/>
  <c r="U188" i="5"/>
  <c r="U181" i="5"/>
  <c r="U173" i="5"/>
  <c r="U74" i="5"/>
  <c r="U68" i="5"/>
  <c r="U60" i="5"/>
  <c r="U52" i="5"/>
  <c r="U44" i="5"/>
  <c r="U36" i="5"/>
  <c r="U29" i="5"/>
  <c r="U21" i="5"/>
  <c r="Y21" i="5" s="1"/>
  <c r="U13" i="5"/>
  <c r="U358" i="5"/>
  <c r="U331" i="5"/>
  <c r="U315" i="5"/>
  <c r="U227" i="5"/>
  <c r="Y227" i="5" s="1"/>
  <c r="U178" i="5"/>
  <c r="Y178" i="5" s="1"/>
  <c r="U170" i="5"/>
  <c r="U167" i="5"/>
  <c r="Y167" i="5" s="1"/>
  <c r="U163" i="5"/>
  <c r="U159" i="5"/>
  <c r="U155" i="5"/>
  <c r="Y155" i="5" s="1"/>
  <c r="U151" i="5"/>
  <c r="Y151" i="5" s="1"/>
  <c r="U147" i="5"/>
  <c r="U143" i="5"/>
  <c r="Y143" i="5" s="1"/>
  <c r="U139" i="5"/>
  <c r="Y139" i="5" s="1"/>
  <c r="U135" i="5"/>
  <c r="Y135" i="5" s="1"/>
  <c r="U131" i="5"/>
  <c r="U127" i="5"/>
  <c r="U123" i="5"/>
  <c r="Y123" i="5" s="1"/>
  <c r="U119" i="5"/>
  <c r="U115" i="5"/>
  <c r="U111" i="5"/>
  <c r="Y111" i="5" s="1"/>
  <c r="U107" i="5"/>
  <c r="U103" i="5"/>
  <c r="Y103" i="5" s="1"/>
  <c r="U99" i="5"/>
  <c r="U79" i="5"/>
  <c r="U65" i="5"/>
  <c r="Y65" i="5" s="1"/>
  <c r="U57" i="5"/>
  <c r="U49" i="5"/>
  <c r="Y49" i="5" s="1"/>
  <c r="U41" i="5"/>
  <c r="Y41" i="5" s="1"/>
  <c r="U31" i="5"/>
  <c r="U26" i="5"/>
  <c r="U328" i="5"/>
  <c r="U291" i="5"/>
  <c r="U259" i="5"/>
  <c r="Y259" i="5" s="1"/>
  <c r="U206" i="5"/>
  <c r="U204" i="5"/>
  <c r="Y204" i="5" s="1"/>
  <c r="U202" i="5"/>
  <c r="U191" i="5"/>
  <c r="U187" i="5"/>
  <c r="U175" i="5"/>
  <c r="U76" i="5"/>
  <c r="Y76" i="5" s="1"/>
  <c r="U70" i="5"/>
  <c r="Y70" i="5" s="1"/>
  <c r="U62" i="5"/>
  <c r="U54" i="5"/>
  <c r="U46" i="5"/>
  <c r="Y46" i="5" s="1"/>
  <c r="U38" i="5"/>
  <c r="U33" i="5"/>
  <c r="U23" i="5"/>
  <c r="U15" i="5"/>
  <c r="U7" i="5"/>
  <c r="U237" i="5"/>
  <c r="Y237" i="5" s="1"/>
  <c r="U234" i="5"/>
  <c r="Y234" i="5" s="1"/>
  <c r="U199" i="5"/>
  <c r="U183" i="5"/>
  <c r="U180" i="5"/>
  <c r="U172" i="5"/>
  <c r="Y172" i="5" s="1"/>
  <c r="U166" i="5"/>
  <c r="U162" i="5"/>
  <c r="Y162" i="5" s="1"/>
  <c r="U158" i="5"/>
  <c r="U154" i="5"/>
  <c r="U150" i="5"/>
  <c r="Y150" i="5" s="1"/>
  <c r="U146" i="5"/>
  <c r="U142" i="5"/>
  <c r="Y142" i="5" s="1"/>
  <c r="U138" i="5"/>
  <c r="U134" i="5"/>
  <c r="U130" i="5"/>
  <c r="Y130" i="5" s="1"/>
  <c r="U126" i="5"/>
  <c r="Y126" i="5" s="1"/>
  <c r="U122" i="5"/>
  <c r="U118" i="5"/>
  <c r="Y118" i="5" s="1"/>
  <c r="U114" i="5"/>
  <c r="U110" i="5"/>
  <c r="Y110" i="5" s="1"/>
  <c r="U106" i="5"/>
  <c r="U102" i="5"/>
  <c r="U98" i="5"/>
  <c r="Y98" i="5" s="1"/>
  <c r="U81" i="5"/>
  <c r="U73" i="5"/>
  <c r="Y73" i="5" s="1"/>
  <c r="U67" i="5"/>
  <c r="Y67" i="5" s="1"/>
  <c r="U9" i="5"/>
  <c r="U12" i="5"/>
  <c r="V16" i="5"/>
  <c r="N33" i="5"/>
  <c r="O33" i="5" s="1"/>
  <c r="P33" i="5" s="1"/>
  <c r="J93" i="5"/>
  <c r="M33" i="5"/>
  <c r="U43" i="5"/>
  <c r="U48" i="5"/>
  <c r="N53" i="5"/>
  <c r="O53" i="5" s="1"/>
  <c r="N61" i="5"/>
  <c r="O61" i="5" s="1"/>
  <c r="Q64" i="5"/>
  <c r="P64" i="5"/>
  <c r="R64" i="5" s="1"/>
  <c r="P68" i="5"/>
  <c r="R68" i="5" s="1"/>
  <c r="Q91" i="5"/>
  <c r="P91" i="5"/>
  <c r="Q98" i="5"/>
  <c r="R98" i="5" s="1"/>
  <c r="Q101" i="5"/>
  <c r="R101" i="5" s="1"/>
  <c r="Q103" i="5"/>
  <c r="R103" i="5" s="1"/>
  <c r="R108" i="5"/>
  <c r="Q110" i="5"/>
  <c r="R110" i="5" s="1"/>
  <c r="Q117" i="5"/>
  <c r="R117" i="5" s="1"/>
  <c r="Q119" i="5"/>
  <c r="R119" i="5" s="1"/>
  <c r="R124" i="5"/>
  <c r="Q126" i="5"/>
  <c r="R126" i="5" s="1"/>
  <c r="Q133" i="5"/>
  <c r="R133" i="5" s="1"/>
  <c r="Q135" i="5"/>
  <c r="R135" i="5" s="1"/>
  <c r="R140" i="5"/>
  <c r="Q142" i="5"/>
  <c r="R142" i="5" s="1"/>
  <c r="Q149" i="5"/>
  <c r="R149" i="5" s="1"/>
  <c r="Q151" i="5"/>
  <c r="R151" i="5" s="1"/>
  <c r="R156" i="5"/>
  <c r="Q158" i="5"/>
  <c r="R158" i="5" s="1"/>
  <c r="Q165" i="5"/>
  <c r="R165" i="5" s="1"/>
  <c r="Q167" i="5"/>
  <c r="R167" i="5" s="1"/>
  <c r="P181" i="5"/>
  <c r="Q181" i="5"/>
  <c r="V185" i="5"/>
  <c r="Q189" i="5"/>
  <c r="P189" i="5"/>
  <c r="P192" i="5"/>
  <c r="Q192" i="5"/>
  <c r="V205" i="5"/>
  <c r="K93" i="5"/>
  <c r="O6" i="5"/>
  <c r="Q6" i="5" s="1"/>
  <c r="U10" i="5"/>
  <c r="O14" i="5"/>
  <c r="P14" i="5" s="1"/>
  <c r="N18" i="5"/>
  <c r="O18" i="5" s="1"/>
  <c r="O20" i="5"/>
  <c r="N22" i="5"/>
  <c r="O22" i="5" s="1"/>
  <c r="U28" i="5"/>
  <c r="O45" i="5"/>
  <c r="Q45" i="5" s="1"/>
  <c r="P46" i="5"/>
  <c r="R46" i="5" s="1"/>
  <c r="V49" i="5"/>
  <c r="O63" i="5"/>
  <c r="V103" i="5"/>
  <c r="R105" i="5"/>
  <c r="R107" i="5"/>
  <c r="V110" i="5"/>
  <c r="R114" i="5"/>
  <c r="R121" i="5"/>
  <c r="R123" i="5"/>
  <c r="R130" i="5"/>
  <c r="V135" i="5"/>
  <c r="R137" i="5"/>
  <c r="R139" i="5"/>
  <c r="V142" i="5"/>
  <c r="R146" i="5"/>
  <c r="R153" i="5"/>
  <c r="R155" i="5"/>
  <c r="V156" i="5"/>
  <c r="R162" i="5"/>
  <c r="O169" i="5"/>
  <c r="P169" i="5" s="1"/>
  <c r="Q174" i="5"/>
  <c r="R174" i="5" s="1"/>
  <c r="Q178" i="5"/>
  <c r="P178" i="5"/>
  <c r="Q187" i="5"/>
  <c r="R187" i="5" s="1"/>
  <c r="V192" i="5"/>
  <c r="U8" i="5"/>
  <c r="Q14" i="5"/>
  <c r="O25" i="5"/>
  <c r="P25" i="5" s="1"/>
  <c r="O30" i="5"/>
  <c r="P30" i="5" s="1"/>
  <c r="Q32" i="5"/>
  <c r="R32" i="5" s="1"/>
  <c r="U35" i="5"/>
  <c r="U40" i="5"/>
  <c r="N51" i="5"/>
  <c r="O51" i="5" s="1"/>
  <c r="U53" i="5"/>
  <c r="N59" i="5"/>
  <c r="O59" i="5" s="1"/>
  <c r="U61" i="5"/>
  <c r="N75" i="5"/>
  <c r="O75" i="5" s="1"/>
  <c r="Q87" i="5"/>
  <c r="P87" i="5"/>
  <c r="P97" i="5"/>
  <c r="R112" i="5"/>
  <c r="R128" i="5"/>
  <c r="R144" i="5"/>
  <c r="R160" i="5"/>
  <c r="V172" i="5"/>
  <c r="V184" i="5"/>
  <c r="O10" i="5"/>
  <c r="N10" i="5"/>
  <c r="Q17" i="5"/>
  <c r="R17" i="5" s="1"/>
  <c r="V41" i="5"/>
  <c r="V47" i="5"/>
  <c r="V73" i="5"/>
  <c r="V78" i="5"/>
  <c r="Q89" i="5"/>
  <c r="R89" i="5" s="1"/>
  <c r="R102" i="5"/>
  <c r="R109" i="5"/>
  <c r="R111" i="5"/>
  <c r="V112" i="5"/>
  <c r="R118" i="5"/>
  <c r="R125" i="5"/>
  <c r="R127" i="5"/>
  <c r="R134" i="5"/>
  <c r="R141" i="5"/>
  <c r="R143" i="5"/>
  <c r="V144" i="5"/>
  <c r="R150" i="5"/>
  <c r="V155" i="5"/>
  <c r="R157" i="5"/>
  <c r="R159" i="5"/>
  <c r="R166" i="5"/>
  <c r="V33" i="5"/>
  <c r="N43" i="5"/>
  <c r="O43" i="5" s="1"/>
  <c r="V46" i="5"/>
  <c r="N69" i="5"/>
  <c r="O69" i="5" s="1"/>
  <c r="O77" i="5"/>
  <c r="N80" i="5"/>
  <c r="O80" i="5" s="1"/>
  <c r="Q80" i="5" s="1"/>
  <c r="Q83" i="5"/>
  <c r="P83" i="5"/>
  <c r="R83" i="5" s="1"/>
  <c r="P173" i="5"/>
  <c r="Q173" i="5"/>
  <c r="V178" i="5"/>
  <c r="Q182" i="5"/>
  <c r="P182" i="5"/>
  <c r="Q9" i="5"/>
  <c r="O12" i="5"/>
  <c r="V20" i="5"/>
  <c r="V21" i="5"/>
  <c r="N28" i="5"/>
  <c r="O28" i="5" s="1"/>
  <c r="N37" i="5"/>
  <c r="O37" i="5" s="1"/>
  <c r="P37" i="5" s="1"/>
  <c r="U45" i="5"/>
  <c r="O48" i="5"/>
  <c r="Q48" i="5" s="1"/>
  <c r="N48" i="5"/>
  <c r="V51" i="5"/>
  <c r="P54" i="5"/>
  <c r="R54" i="5" s="1"/>
  <c r="V55" i="5"/>
  <c r="V59" i="5"/>
  <c r="P62" i="5"/>
  <c r="R62" i="5" s="1"/>
  <c r="V63" i="5"/>
  <c r="V67" i="5"/>
  <c r="U75" i="5"/>
  <c r="Q85" i="5"/>
  <c r="R85" i="5" s="1"/>
  <c r="P86" i="5"/>
  <c r="R86" i="5" s="1"/>
  <c r="Q92" i="5"/>
  <c r="U97" i="5"/>
  <c r="Q99" i="5"/>
  <c r="R99" i="5" s="1"/>
  <c r="V100" i="5"/>
  <c r="R106" i="5"/>
  <c r="V111" i="5"/>
  <c r="R113" i="5"/>
  <c r="R115" i="5"/>
  <c r="V116" i="5"/>
  <c r="R122" i="5"/>
  <c r="R129" i="5"/>
  <c r="R131" i="5"/>
  <c r="V132" i="5"/>
  <c r="R138" i="5"/>
  <c r="V143" i="5"/>
  <c r="R145" i="5"/>
  <c r="R147" i="5"/>
  <c r="V148" i="5"/>
  <c r="V150" i="5"/>
  <c r="R154" i="5"/>
  <c r="R161" i="5"/>
  <c r="R163" i="5"/>
  <c r="V164" i="5"/>
  <c r="Q170" i="5"/>
  <c r="P170" i="5"/>
  <c r="R175" i="5"/>
  <c r="R177" i="5"/>
  <c r="M518" i="5"/>
  <c r="W518" i="5" s="1"/>
  <c r="Y518" i="5" s="1"/>
  <c r="V204" i="5"/>
  <c r="Q211" i="5"/>
  <c r="P211" i="5"/>
  <c r="Q215" i="5"/>
  <c r="P215" i="5"/>
  <c r="Q219" i="5"/>
  <c r="P219" i="5"/>
  <c r="V240" i="5"/>
  <c r="N245" i="5"/>
  <c r="O245" i="5" s="1"/>
  <c r="P245" i="5" s="1"/>
  <c r="V251" i="5"/>
  <c r="V259" i="5"/>
  <c r="Q273" i="5"/>
  <c r="P273" i="5"/>
  <c r="Q293" i="5"/>
  <c r="P293" i="5"/>
  <c r="Q330" i="5"/>
  <c r="P330" i="5"/>
  <c r="Q397" i="5"/>
  <c r="P397" i="5"/>
  <c r="N56" i="5"/>
  <c r="O56" i="5" s="1"/>
  <c r="P72" i="5"/>
  <c r="R72" i="5" s="1"/>
  <c r="N78" i="5"/>
  <c r="O78" i="5" s="1"/>
  <c r="Q78" i="5" s="1"/>
  <c r="P194" i="5"/>
  <c r="R194" i="5" s="1"/>
  <c r="Q209" i="5"/>
  <c r="R209" i="5" s="1"/>
  <c r="V211" i="5"/>
  <c r="R213" i="5"/>
  <c r="V215" i="5"/>
  <c r="V219" i="5"/>
  <c r="R221" i="5"/>
  <c r="V223" i="5"/>
  <c r="V227" i="5"/>
  <c r="Q232" i="5"/>
  <c r="P232" i="5"/>
  <c r="V248" i="5"/>
  <c r="Q250" i="5"/>
  <c r="R250" i="5" s="1"/>
  <c r="Q264" i="5"/>
  <c r="R264" i="5" s="1"/>
  <c r="N267" i="5"/>
  <c r="O267" i="5" s="1"/>
  <c r="Q277" i="5"/>
  <c r="R277" i="5" s="1"/>
  <c r="N283" i="5"/>
  <c r="O283" i="5" s="1"/>
  <c r="V287" i="5"/>
  <c r="V297" i="5"/>
  <c r="N299" i="5"/>
  <c r="O299" i="5" s="1"/>
  <c r="Q302" i="5"/>
  <c r="O317" i="5"/>
  <c r="V319" i="5"/>
  <c r="P321" i="5"/>
  <c r="R321" i="5" s="1"/>
  <c r="V337" i="5"/>
  <c r="V340" i="5"/>
  <c r="N67" i="5"/>
  <c r="O67" i="5" s="1"/>
  <c r="N73" i="5"/>
  <c r="O73" i="5" s="1"/>
  <c r="N81" i="5"/>
  <c r="O81" i="5" s="1"/>
  <c r="N172" i="5"/>
  <c r="O172" i="5" s="1"/>
  <c r="N180" i="5"/>
  <c r="O180" i="5" s="1"/>
  <c r="N190" i="5"/>
  <c r="O190" i="5" s="1"/>
  <c r="O191" i="5"/>
  <c r="N197" i="5"/>
  <c r="O197" i="5" s="1"/>
  <c r="O202" i="5"/>
  <c r="V230" i="5"/>
  <c r="Q236" i="5"/>
  <c r="P236" i="5"/>
  <c r="R238" i="5"/>
  <c r="O247" i="5"/>
  <c r="P247" i="5" s="1"/>
  <c r="R252" i="5"/>
  <c r="O261" i="5"/>
  <c r="P261" i="5" s="1"/>
  <c r="V302" i="5"/>
  <c r="Q304" i="5"/>
  <c r="P304" i="5"/>
  <c r="V306" i="5"/>
  <c r="V311" i="5"/>
  <c r="P314" i="5"/>
  <c r="R314" i="5" s="1"/>
  <c r="V378" i="5"/>
  <c r="N76" i="5"/>
  <c r="O76" i="5" s="1"/>
  <c r="Q76" i="5" s="1"/>
  <c r="P78" i="5"/>
  <c r="P92" i="5"/>
  <c r="Q97" i="5"/>
  <c r="N183" i="5"/>
  <c r="O183" i="5" s="1"/>
  <c r="V193" i="5"/>
  <c r="O198" i="5"/>
  <c r="N199" i="5"/>
  <c r="O199" i="5" s="1"/>
  <c r="N212" i="5"/>
  <c r="O212" i="5" s="1"/>
  <c r="N216" i="5"/>
  <c r="O216" i="5" s="1"/>
  <c r="N220" i="5"/>
  <c r="O220" i="5" s="1"/>
  <c r="N224" i="5"/>
  <c r="O224" i="5" s="1"/>
  <c r="V233" i="5"/>
  <c r="Q235" i="5"/>
  <c r="R235" i="5" s="1"/>
  <c r="V236" i="5"/>
  <c r="Q258" i="5"/>
  <c r="P258" i="5"/>
  <c r="Q270" i="5"/>
  <c r="Q286" i="5"/>
  <c r="Q301" i="5"/>
  <c r="P301" i="5"/>
  <c r="Q313" i="5"/>
  <c r="P313" i="5"/>
  <c r="N320" i="5"/>
  <c r="O320" i="5" s="1"/>
  <c r="V324" i="5"/>
  <c r="Q326" i="5"/>
  <c r="R326" i="5" s="1"/>
  <c r="Q405" i="5"/>
  <c r="P405" i="5"/>
  <c r="N31" i="5"/>
  <c r="O31" i="5" s="1"/>
  <c r="V258" i="5"/>
  <c r="V270" i="5"/>
  <c r="Q272" i="5"/>
  <c r="P272" i="5"/>
  <c r="N275" i="5"/>
  <c r="O275" i="5" s="1"/>
  <c r="V286" i="5"/>
  <c r="Q288" i="5"/>
  <c r="P288" i="5"/>
  <c r="V290" i="5"/>
  <c r="R292" i="5"/>
  <c r="V295" i="5"/>
  <c r="V305" i="5"/>
  <c r="N307" i="5"/>
  <c r="O307" i="5" s="1"/>
  <c r="R329" i="5"/>
  <c r="Q389" i="5"/>
  <c r="P389" i="5"/>
  <c r="V189" i="5"/>
  <c r="Q201" i="5"/>
  <c r="R201" i="5" s="1"/>
  <c r="N204" i="5"/>
  <c r="O204" i="5" s="1"/>
  <c r="N206" i="5"/>
  <c r="O206" i="5" s="1"/>
  <c r="P206" i="5" s="1"/>
  <c r="Q228" i="5"/>
  <c r="R228" i="5" s="1"/>
  <c r="V229" i="5"/>
  <c r="N234" i="5"/>
  <c r="O234" i="5" s="1"/>
  <c r="P234" i="5" s="1"/>
  <c r="N237" i="5"/>
  <c r="O237" i="5" s="1"/>
  <c r="V241" i="5"/>
  <c r="Q244" i="5"/>
  <c r="P244" i="5"/>
  <c r="R246" i="5"/>
  <c r="Q254" i="5"/>
  <c r="R254" i="5" s="1"/>
  <c r="R256" i="5"/>
  <c r="Q265" i="5"/>
  <c r="P265" i="5"/>
  <c r="O269" i="5"/>
  <c r="P269" i="5" s="1"/>
  <c r="Q281" i="5"/>
  <c r="P281" i="5"/>
  <c r="O285" i="5"/>
  <c r="Q297" i="5"/>
  <c r="P297" i="5"/>
  <c r="V310" i="5"/>
  <c r="V314" i="5"/>
  <c r="P316" i="5"/>
  <c r="R316" i="5" s="1"/>
  <c r="O322" i="5"/>
  <c r="Q413" i="5"/>
  <c r="P413" i="5"/>
  <c r="N176" i="5"/>
  <c r="O176" i="5" s="1"/>
  <c r="Q185" i="5"/>
  <c r="R185" i="5" s="1"/>
  <c r="N188" i="5"/>
  <c r="O188" i="5" s="1"/>
  <c r="Q193" i="5"/>
  <c r="R193" i="5" s="1"/>
  <c r="O195" i="5"/>
  <c r="P195" i="5" s="1"/>
  <c r="O210" i="5"/>
  <c r="V212" i="5"/>
  <c r="V216" i="5"/>
  <c r="V220" i="5"/>
  <c r="V244" i="5"/>
  <c r="V249" i="5"/>
  <c r="V257" i="5"/>
  <c r="N259" i="5"/>
  <c r="O259" i="5" s="1"/>
  <c r="P259" i="5" s="1"/>
  <c r="V275" i="5"/>
  <c r="V289" i="5"/>
  <c r="N291" i="5"/>
  <c r="O291" i="5" s="1"/>
  <c r="O309" i="5"/>
  <c r="Q325" i="5"/>
  <c r="P325" i="5"/>
  <c r="N328" i="5"/>
  <c r="O328" i="5" s="1"/>
  <c r="V356" i="5"/>
  <c r="P384" i="5"/>
  <c r="Q384" i="5"/>
  <c r="K518" i="5"/>
  <c r="O214" i="5"/>
  <c r="P214" i="5" s="1"/>
  <c r="O218" i="5"/>
  <c r="O222" i="5"/>
  <c r="P222" i="5" s="1"/>
  <c r="O226" i="5"/>
  <c r="V234" i="5"/>
  <c r="O239" i="5"/>
  <c r="P239" i="5" s="1"/>
  <c r="R248" i="5"/>
  <c r="O253" i="5"/>
  <c r="P253" i="5" s="1"/>
  <c r="R262" i="5"/>
  <c r="R268" i="5"/>
  <c r="P274" i="5"/>
  <c r="R274" i="5" s="1"/>
  <c r="V278" i="5"/>
  <c r="Q280" i="5"/>
  <c r="P280" i="5"/>
  <c r="V282" i="5"/>
  <c r="V294" i="5"/>
  <c r="V298" i="5"/>
  <c r="P300" i="5"/>
  <c r="R300" i="5" s="1"/>
  <c r="V303" i="5"/>
  <c r="P306" i="5"/>
  <c r="R306" i="5" s="1"/>
  <c r="V313" i="5"/>
  <c r="N315" i="5"/>
  <c r="O315" i="5" s="1"/>
  <c r="P315" i="5" s="1"/>
  <c r="N346" i="5"/>
  <c r="O346" i="5" s="1"/>
  <c r="V422" i="5"/>
  <c r="P424" i="5"/>
  <c r="Q424" i="5"/>
  <c r="P432" i="5"/>
  <c r="Q432" i="5"/>
  <c r="N446" i="5"/>
  <c r="O446" i="5" s="1"/>
  <c r="Q446" i="5" s="1"/>
  <c r="V456" i="5"/>
  <c r="V468" i="5"/>
  <c r="V470" i="5"/>
  <c r="N217" i="5"/>
  <c r="O217" i="5" s="1"/>
  <c r="N225" i="5"/>
  <c r="O225" i="5" s="1"/>
  <c r="P225" i="5" s="1"/>
  <c r="N231" i="5"/>
  <c r="O231" i="5" s="1"/>
  <c r="N242" i="5"/>
  <c r="O242" i="5" s="1"/>
  <c r="N343" i="5"/>
  <c r="O343" i="5" s="1"/>
  <c r="V354" i="5"/>
  <c r="V357" i="5"/>
  <c r="O364" i="5"/>
  <c r="Q364" i="5" s="1"/>
  <c r="O366" i="5"/>
  <c r="Q366" i="5" s="1"/>
  <c r="V369" i="5"/>
  <c r="Q371" i="5"/>
  <c r="P371" i="5"/>
  <c r="Q380" i="5"/>
  <c r="V384" i="5"/>
  <c r="P392" i="5"/>
  <c r="Q392" i="5"/>
  <c r="Q331" i="5"/>
  <c r="V334" i="5"/>
  <c r="V335" i="5"/>
  <c r="O339" i="5"/>
  <c r="Q339" i="5" s="1"/>
  <c r="O340" i="5"/>
  <c r="Q340" i="5" s="1"/>
  <c r="N362" i="5"/>
  <c r="O362" i="5" s="1"/>
  <c r="V372" i="5"/>
  <c r="N374" i="5"/>
  <c r="O374" i="5" s="1"/>
  <c r="V381" i="5"/>
  <c r="V392" i="5"/>
  <c r="P400" i="5"/>
  <c r="Q400" i="5"/>
  <c r="P408" i="5"/>
  <c r="Q408" i="5"/>
  <c r="P416" i="5"/>
  <c r="Q416" i="5"/>
  <c r="N439" i="5"/>
  <c r="O439" i="5" s="1"/>
  <c r="V458" i="5"/>
  <c r="N338" i="5"/>
  <c r="O338" i="5" s="1"/>
  <c r="N359" i="5"/>
  <c r="O359" i="5" s="1"/>
  <c r="Q379" i="5"/>
  <c r="P379" i="5"/>
  <c r="V389" i="5"/>
  <c r="V400" i="5"/>
  <c r="V408" i="5"/>
  <c r="V416" i="5"/>
  <c r="V424" i="5"/>
  <c r="V432" i="5"/>
  <c r="V448" i="5"/>
  <c r="N450" i="5"/>
  <c r="O450" i="5" s="1"/>
  <c r="V349" i="5"/>
  <c r="P361" i="5"/>
  <c r="R361" i="5" s="1"/>
  <c r="R363" i="5"/>
  <c r="P368" i="5"/>
  <c r="Q368" i="5"/>
  <c r="V380" i="5"/>
  <c r="N382" i="5"/>
  <c r="O382" i="5" s="1"/>
  <c r="P382" i="5" s="1"/>
  <c r="V397" i="5"/>
  <c r="V402" i="5"/>
  <c r="V405" i="5"/>
  <c r="V410" i="5"/>
  <c r="V413" i="5"/>
  <c r="V418" i="5"/>
  <c r="V421" i="5"/>
  <c r="V426" i="5"/>
  <c r="V434" i="5"/>
  <c r="Q445" i="5"/>
  <c r="P445" i="5"/>
  <c r="V480" i="5"/>
  <c r="V482" i="5"/>
  <c r="V484" i="5"/>
  <c r="P251" i="5"/>
  <c r="R251" i="5" s="1"/>
  <c r="P270" i="5"/>
  <c r="P278" i="5"/>
  <c r="R278" i="5" s="1"/>
  <c r="P286" i="5"/>
  <c r="P294" i="5"/>
  <c r="R294" i="5" s="1"/>
  <c r="P302" i="5"/>
  <c r="P310" i="5"/>
  <c r="R310" i="5" s="1"/>
  <c r="P323" i="5"/>
  <c r="R323" i="5" s="1"/>
  <c r="P331" i="5"/>
  <c r="O332" i="5"/>
  <c r="P332" i="5" s="1"/>
  <c r="O335" i="5"/>
  <c r="V345" i="5"/>
  <c r="N354" i="5"/>
  <c r="O354" i="5" s="1"/>
  <c r="Q356" i="5"/>
  <c r="P356" i="5"/>
  <c r="O358" i="5"/>
  <c r="P358" i="5" s="1"/>
  <c r="V385" i="5"/>
  <c r="Q387" i="5"/>
  <c r="P387" i="5"/>
  <c r="N390" i="5"/>
  <c r="O390" i="5" s="1"/>
  <c r="P390" i="5" s="1"/>
  <c r="P393" i="5"/>
  <c r="R393" i="5" s="1"/>
  <c r="O438" i="5"/>
  <c r="P438" i="5" s="1"/>
  <c r="V442" i="5"/>
  <c r="V447" i="5"/>
  <c r="V464" i="5"/>
  <c r="V486" i="5"/>
  <c r="V506" i="5"/>
  <c r="N230" i="5"/>
  <c r="O230" i="5" s="1"/>
  <c r="N241" i="5"/>
  <c r="O241" i="5" s="1"/>
  <c r="N249" i="5"/>
  <c r="O249" i="5" s="1"/>
  <c r="N255" i="5"/>
  <c r="O255" i="5" s="1"/>
  <c r="N263" i="5"/>
  <c r="O263" i="5" s="1"/>
  <c r="N271" i="5"/>
  <c r="O271" i="5" s="1"/>
  <c r="N279" i="5"/>
  <c r="O279" i="5" s="1"/>
  <c r="N287" i="5"/>
  <c r="O287" i="5" s="1"/>
  <c r="N295" i="5"/>
  <c r="O295" i="5" s="1"/>
  <c r="N303" i="5"/>
  <c r="O303" i="5" s="1"/>
  <c r="N311" i="5"/>
  <c r="O311" i="5" s="1"/>
  <c r="N324" i="5"/>
  <c r="O324" i="5" s="1"/>
  <c r="N333" i="5"/>
  <c r="O333" i="5" s="1"/>
  <c r="Q333" i="5" s="1"/>
  <c r="N337" i="5"/>
  <c r="O337" i="5" s="1"/>
  <c r="N351" i="5"/>
  <c r="O351" i="5" s="1"/>
  <c r="V362" i="5"/>
  <c r="V370" i="5"/>
  <c r="P376" i="5"/>
  <c r="R376" i="5" s="1"/>
  <c r="Q376" i="5"/>
  <c r="V388" i="5"/>
  <c r="V393" i="5"/>
  <c r="Q395" i="5"/>
  <c r="P395" i="5"/>
  <c r="N422" i="5"/>
  <c r="O422" i="5" s="1"/>
  <c r="N430" i="5"/>
  <c r="O430" i="5" s="1"/>
  <c r="Q510" i="5"/>
  <c r="P510" i="5"/>
  <c r="V341" i="5"/>
  <c r="O347" i="5"/>
  <c r="Q347" i="5" s="1"/>
  <c r="O348" i="5"/>
  <c r="Q348" i="5" s="1"/>
  <c r="Q350" i="5"/>
  <c r="R350" i="5" s="1"/>
  <c r="P352" i="5"/>
  <c r="R352" i="5" s="1"/>
  <c r="P353" i="5"/>
  <c r="R353" i="5" s="1"/>
  <c r="P357" i="5"/>
  <c r="R357" i="5" s="1"/>
  <c r="Q360" i="5"/>
  <c r="R360" i="5" s="1"/>
  <c r="V361" i="5"/>
  <c r="Q372" i="5"/>
  <c r="Q373" i="5"/>
  <c r="P373" i="5"/>
  <c r="N398" i="5"/>
  <c r="O398" i="5" s="1"/>
  <c r="V401" i="5"/>
  <c r="N403" i="5"/>
  <c r="O403" i="5" s="1"/>
  <c r="P403" i="5" s="1"/>
  <c r="V404" i="5"/>
  <c r="N406" i="5"/>
  <c r="O406" i="5" s="1"/>
  <c r="V409" i="5"/>
  <c r="N411" i="5"/>
  <c r="O411" i="5" s="1"/>
  <c r="Q411" i="5" s="1"/>
  <c r="V412" i="5"/>
  <c r="N414" i="5"/>
  <c r="O414" i="5" s="1"/>
  <c r="V417" i="5"/>
  <c r="N419" i="5"/>
  <c r="O419" i="5" s="1"/>
  <c r="Q419" i="5" s="1"/>
  <c r="V425" i="5"/>
  <c r="N427" i="5"/>
  <c r="O427" i="5" s="1"/>
  <c r="P427" i="5" s="1"/>
  <c r="V433" i="5"/>
  <c r="N435" i="5"/>
  <c r="O435" i="5" s="1"/>
  <c r="Q435" i="5" s="1"/>
  <c r="N443" i="5"/>
  <c r="O443" i="5" s="1"/>
  <c r="P453" i="5"/>
  <c r="Q453" i="5"/>
  <c r="V512" i="5"/>
  <c r="N369" i="5"/>
  <c r="O369" i="5" s="1"/>
  <c r="N377" i="5"/>
  <c r="O377" i="5" s="1"/>
  <c r="Q377" i="5" s="1"/>
  <c r="N425" i="5"/>
  <c r="O425" i="5" s="1"/>
  <c r="Q425" i="5" s="1"/>
  <c r="N433" i="5"/>
  <c r="O433" i="5" s="1"/>
  <c r="Q433" i="5" s="1"/>
  <c r="P436" i="5"/>
  <c r="R436" i="5" s="1"/>
  <c r="V437" i="5"/>
  <c r="N447" i="5"/>
  <c r="O447" i="5" s="1"/>
  <c r="N451" i="5"/>
  <c r="O451" i="5" s="1"/>
  <c r="Q451" i="5" s="1"/>
  <c r="O454" i="5"/>
  <c r="N466" i="5"/>
  <c r="O466" i="5" s="1"/>
  <c r="P466" i="5" s="1"/>
  <c r="V477" i="5"/>
  <c r="N484" i="5"/>
  <c r="O484" i="5" s="1"/>
  <c r="Q484" i="5" s="1"/>
  <c r="N488" i="5"/>
  <c r="O488" i="5" s="1"/>
  <c r="P488" i="5" s="1"/>
  <c r="Q489" i="5"/>
  <c r="R489" i="5" s="1"/>
  <c r="V497" i="5"/>
  <c r="Q502" i="5"/>
  <c r="O505" i="5"/>
  <c r="P505" i="5" s="1"/>
  <c r="P508" i="5"/>
  <c r="R508" i="5" s="1"/>
  <c r="Q524" i="5"/>
  <c r="R524" i="5" s="1"/>
  <c r="Q534" i="5"/>
  <c r="R534" i="5" s="1"/>
  <c r="V535" i="5"/>
  <c r="R540" i="5"/>
  <c r="V541" i="5"/>
  <c r="Q550" i="5"/>
  <c r="R550" i="5" s="1"/>
  <c r="V551" i="5"/>
  <c r="V557" i="5"/>
  <c r="V573" i="5"/>
  <c r="V579" i="5"/>
  <c r="R581" i="5"/>
  <c r="V584" i="5"/>
  <c r="V587" i="5"/>
  <c r="V600" i="5"/>
  <c r="P366" i="5"/>
  <c r="V445" i="5"/>
  <c r="N490" i="5"/>
  <c r="O490" i="5" s="1"/>
  <c r="V501" i="5"/>
  <c r="R531" i="5"/>
  <c r="R547" i="5"/>
  <c r="Q556" i="5"/>
  <c r="R556" i="5" s="1"/>
  <c r="R563" i="5"/>
  <c r="R569" i="5"/>
  <c r="Q572" i="5"/>
  <c r="R572" i="5" s="1"/>
  <c r="Q575" i="5"/>
  <c r="R575" i="5" s="1"/>
  <c r="Q578" i="5"/>
  <c r="R578" i="5" s="1"/>
  <c r="V581" i="5"/>
  <c r="Q586" i="5"/>
  <c r="R586" i="5" s="1"/>
  <c r="R597" i="5"/>
  <c r="Q624" i="5"/>
  <c r="P624" i="5"/>
  <c r="N367" i="5"/>
  <c r="O367" i="5" s="1"/>
  <c r="Q367" i="5" s="1"/>
  <c r="N375" i="5"/>
  <c r="O375" i="5" s="1"/>
  <c r="N383" i="5"/>
  <c r="O383" i="5" s="1"/>
  <c r="N391" i="5"/>
  <c r="O391" i="5" s="1"/>
  <c r="N399" i="5"/>
  <c r="O399" i="5" s="1"/>
  <c r="N407" i="5"/>
  <c r="O407" i="5" s="1"/>
  <c r="N415" i="5"/>
  <c r="O415" i="5" s="1"/>
  <c r="Q415" i="5" s="1"/>
  <c r="N423" i="5"/>
  <c r="O423" i="5" s="1"/>
  <c r="Q423" i="5" s="1"/>
  <c r="N431" i="5"/>
  <c r="O431" i="5" s="1"/>
  <c r="Q431" i="5" s="1"/>
  <c r="N444" i="5"/>
  <c r="O444" i="5" s="1"/>
  <c r="P444" i="5" s="1"/>
  <c r="N448" i="5"/>
  <c r="O448" i="5" s="1"/>
  <c r="Q448" i="5" s="1"/>
  <c r="V453" i="5"/>
  <c r="P456" i="5"/>
  <c r="R456" i="5" s="1"/>
  <c r="V461" i="5"/>
  <c r="N468" i="5"/>
  <c r="O468" i="5" s="1"/>
  <c r="P468" i="5" s="1"/>
  <c r="N469" i="5"/>
  <c r="O469" i="5" s="1"/>
  <c r="N471" i="5"/>
  <c r="O471" i="5" s="1"/>
  <c r="N472" i="5"/>
  <c r="O472" i="5" s="1"/>
  <c r="P472" i="5" s="1"/>
  <c r="V481" i="5"/>
  <c r="Q486" i="5"/>
  <c r="R486" i="5" s="1"/>
  <c r="N491" i="5"/>
  <c r="O491" i="5" s="1"/>
  <c r="P492" i="5"/>
  <c r="R492" i="5" s="1"/>
  <c r="V513" i="5"/>
  <c r="Q530" i="5"/>
  <c r="R530" i="5" s="1"/>
  <c r="R536" i="5"/>
  <c r="V537" i="5"/>
  <c r="Q546" i="5"/>
  <c r="R546" i="5" s="1"/>
  <c r="V547" i="5"/>
  <c r="R552" i="5"/>
  <c r="V569" i="5"/>
  <c r="V572" i="5"/>
  <c r="Q594" i="5"/>
  <c r="P594" i="5"/>
  <c r="N370" i="5"/>
  <c r="O370" i="5" s="1"/>
  <c r="P372" i="5"/>
  <c r="N378" i="5"/>
  <c r="O378" i="5" s="1"/>
  <c r="P380" i="5"/>
  <c r="N386" i="5"/>
  <c r="O386" i="5" s="1"/>
  <c r="N394" i="5"/>
  <c r="O394" i="5" s="1"/>
  <c r="P396" i="5"/>
  <c r="R396" i="5" s="1"/>
  <c r="N402" i="5"/>
  <c r="O402" i="5" s="1"/>
  <c r="N410" i="5"/>
  <c r="O410" i="5" s="1"/>
  <c r="N418" i="5"/>
  <c r="O418" i="5" s="1"/>
  <c r="N426" i="5"/>
  <c r="O426" i="5" s="1"/>
  <c r="N434" i="5"/>
  <c r="O434" i="5" s="1"/>
  <c r="N437" i="5"/>
  <c r="O437" i="5" s="1"/>
  <c r="N441" i="5"/>
  <c r="O441" i="5" s="1"/>
  <c r="N452" i="5"/>
  <c r="O452" i="5" s="1"/>
  <c r="Q457" i="5"/>
  <c r="R457" i="5" s="1"/>
  <c r="P470" i="5"/>
  <c r="N473" i="5"/>
  <c r="O473" i="5" s="1"/>
  <c r="P473" i="5" s="1"/>
  <c r="N474" i="5"/>
  <c r="O474" i="5" s="1"/>
  <c r="O477" i="5"/>
  <c r="O479" i="5"/>
  <c r="P479" i="5" s="1"/>
  <c r="V485" i="5"/>
  <c r="N493" i="5"/>
  <c r="O493" i="5" s="1"/>
  <c r="N495" i="5"/>
  <c r="O495" i="5" s="1"/>
  <c r="N496" i="5"/>
  <c r="O496" i="5" s="1"/>
  <c r="Q496" i="5" s="1"/>
  <c r="Q497" i="5"/>
  <c r="R497" i="5" s="1"/>
  <c r="O499" i="5"/>
  <c r="V505" i="5"/>
  <c r="V509" i="5"/>
  <c r="V510" i="5"/>
  <c r="N515" i="5"/>
  <c r="O515" i="5" s="1"/>
  <c r="O517" i="5"/>
  <c r="R527" i="5"/>
  <c r="R543" i="5"/>
  <c r="R559" i="5"/>
  <c r="Q568" i="5"/>
  <c r="R568" i="5" s="1"/>
  <c r="V575" i="5"/>
  <c r="Q580" i="5"/>
  <c r="R580" i="5" s="1"/>
  <c r="V591" i="5"/>
  <c r="R596" i="5"/>
  <c r="R602" i="5"/>
  <c r="N421" i="5"/>
  <c r="O421" i="5" s="1"/>
  <c r="Q421" i="5" s="1"/>
  <c r="N429" i="5"/>
  <c r="O429" i="5" s="1"/>
  <c r="Q429" i="5" s="1"/>
  <c r="N442" i="5"/>
  <c r="O442" i="5" s="1"/>
  <c r="Q442" i="5" s="1"/>
  <c r="N449" i="5"/>
  <c r="O449" i="5" s="1"/>
  <c r="Q449" i="5" s="1"/>
  <c r="N458" i="5"/>
  <c r="O458" i="5" s="1"/>
  <c r="Q458" i="5" s="1"/>
  <c r="Q470" i="5"/>
  <c r="N475" i="5"/>
  <c r="O475" i="5" s="1"/>
  <c r="P476" i="5"/>
  <c r="R476" i="5" s="1"/>
  <c r="N498" i="5"/>
  <c r="O498" i="5" s="1"/>
  <c r="Q498" i="5" s="1"/>
  <c r="O501" i="5"/>
  <c r="P516" i="5"/>
  <c r="R516" i="5" s="1"/>
  <c r="Q521" i="5"/>
  <c r="R521" i="5" s="1"/>
  <c r="Q522" i="5"/>
  <c r="R522" i="5" s="1"/>
  <c r="R523" i="5"/>
  <c r="Q526" i="5"/>
  <c r="R526" i="5" s="1"/>
  <c r="V527" i="5"/>
  <c r="R532" i="5"/>
  <c r="V533" i="5"/>
  <c r="Q542" i="5"/>
  <c r="R542" i="5" s="1"/>
  <c r="V543" i="5"/>
  <c r="R548" i="5"/>
  <c r="V549" i="5"/>
  <c r="Q558" i="5"/>
  <c r="R558" i="5" s="1"/>
  <c r="V559" i="5"/>
  <c r="R564" i="5"/>
  <c r="V565" i="5"/>
  <c r="R577" i="5"/>
  <c r="V580" i="5"/>
  <c r="V583" i="5"/>
  <c r="V588" i="5"/>
  <c r="V608" i="5"/>
  <c r="V617" i="5"/>
  <c r="V469" i="5"/>
  <c r="N480" i="5"/>
  <c r="O480" i="5" s="1"/>
  <c r="Q480" i="5" s="1"/>
  <c r="Q481" i="5"/>
  <c r="R481" i="5" s="1"/>
  <c r="V489" i="5"/>
  <c r="N514" i="5"/>
  <c r="O514" i="5" s="1"/>
  <c r="Q514" i="5" s="1"/>
  <c r="V523" i="5"/>
  <c r="V577" i="5"/>
  <c r="Q582" i="5"/>
  <c r="R582" i="5" s="1"/>
  <c r="R590" i="5"/>
  <c r="Q598" i="5"/>
  <c r="R598" i="5" s="1"/>
  <c r="V604" i="5"/>
  <c r="Q613" i="5"/>
  <c r="P613" i="5"/>
  <c r="N459" i="5"/>
  <c r="O459" i="5" s="1"/>
  <c r="P460" i="5"/>
  <c r="R460" i="5" s="1"/>
  <c r="P478" i="5"/>
  <c r="R478" i="5" s="1"/>
  <c r="N482" i="5"/>
  <c r="O482" i="5" s="1"/>
  <c r="O485" i="5"/>
  <c r="O487" i="5"/>
  <c r="P487" i="5" s="1"/>
  <c r="N500" i="5"/>
  <c r="O500" i="5" s="1"/>
  <c r="Q500" i="5" s="1"/>
  <c r="N503" i="5"/>
  <c r="O503" i="5" s="1"/>
  <c r="N504" i="5"/>
  <c r="O504" i="5" s="1"/>
  <c r="Q504" i="5" s="1"/>
  <c r="Q505" i="5"/>
  <c r="O507" i="5"/>
  <c r="N512" i="5"/>
  <c r="O512" i="5" s="1"/>
  <c r="Q512" i="5" s="1"/>
  <c r="R528" i="5"/>
  <c r="V529" i="5"/>
  <c r="Q538" i="5"/>
  <c r="R538" i="5" s="1"/>
  <c r="V539" i="5"/>
  <c r="R544" i="5"/>
  <c r="V545" i="5"/>
  <c r="Q554" i="5"/>
  <c r="R554" i="5" s="1"/>
  <c r="V555" i="5"/>
  <c r="R560" i="5"/>
  <c r="V561" i="5"/>
  <c r="Q570" i="5"/>
  <c r="R570" i="5" s="1"/>
  <c r="V571" i="5"/>
  <c r="Q576" i="5"/>
  <c r="R576" i="5" s="1"/>
  <c r="Q579" i="5"/>
  <c r="R579" i="5" s="1"/>
  <c r="R584" i="5"/>
  <c r="Q587" i="5"/>
  <c r="R587" i="5" s="1"/>
  <c r="O455" i="5"/>
  <c r="Q455" i="5" s="1"/>
  <c r="N461" i="5"/>
  <c r="O461" i="5" s="1"/>
  <c r="N463" i="5"/>
  <c r="O463" i="5" s="1"/>
  <c r="N464" i="5"/>
  <c r="O464" i="5" s="1"/>
  <c r="Q464" i="5" s="1"/>
  <c r="Q465" i="5"/>
  <c r="R465" i="5" s="1"/>
  <c r="O467" i="5"/>
  <c r="V473" i="5"/>
  <c r="N483" i="5"/>
  <c r="O483" i="5" s="1"/>
  <c r="P502" i="5"/>
  <c r="N506" i="5"/>
  <c r="O506" i="5" s="1"/>
  <c r="O509" i="5"/>
  <c r="N511" i="5"/>
  <c r="O511" i="5" s="1"/>
  <c r="V517" i="5"/>
  <c r="R535" i="5"/>
  <c r="R567" i="5"/>
  <c r="V576" i="5"/>
  <c r="V595" i="5"/>
  <c r="V666" i="5"/>
  <c r="Q710" i="5"/>
  <c r="P710" i="5"/>
  <c r="R710" i="5" s="1"/>
  <c r="V723" i="5"/>
  <c r="V734" i="5"/>
  <c r="V747" i="5"/>
  <c r="K997" i="5"/>
  <c r="Q595" i="5"/>
  <c r="R595" i="5" s="1"/>
  <c r="Q611" i="5"/>
  <c r="R611" i="5" s="1"/>
  <c r="V623" i="5"/>
  <c r="N631" i="5"/>
  <c r="O631" i="5" s="1"/>
  <c r="N642" i="5"/>
  <c r="O642" i="5" s="1"/>
  <c r="N663" i="5"/>
  <c r="O663" i="5" s="1"/>
  <c r="Q664" i="5"/>
  <c r="R664" i="5" s="1"/>
  <c r="V679" i="5"/>
  <c r="V684" i="5"/>
  <c r="Q687" i="5"/>
  <c r="P687" i="5"/>
  <c r="R691" i="5"/>
  <c r="O694" i="5"/>
  <c r="Q700" i="5"/>
  <c r="P700" i="5"/>
  <c r="V710" i="5"/>
  <c r="V715" i="5"/>
  <c r="Q722" i="5"/>
  <c r="P722" i="5"/>
  <c r="V605" i="5"/>
  <c r="Q608" i="5"/>
  <c r="P608" i="5"/>
  <c r="V626" i="5"/>
  <c r="V687" i="5"/>
  <c r="V694" i="5"/>
  <c r="V707" i="5"/>
  <c r="Q724" i="5"/>
  <c r="P724" i="5"/>
  <c r="P589" i="5"/>
  <c r="R589" i="5" s="1"/>
  <c r="V593" i="5"/>
  <c r="V618" i="5"/>
  <c r="N628" i="5"/>
  <c r="O628" i="5" s="1"/>
  <c r="P628" i="5" s="1"/>
  <c r="Q641" i="5"/>
  <c r="R641" i="5" s="1"/>
  <c r="P643" i="5"/>
  <c r="R643" i="5" s="1"/>
  <c r="N650" i="5"/>
  <c r="O650" i="5" s="1"/>
  <c r="R654" i="5"/>
  <c r="J997" i="5"/>
  <c r="J998" i="5" s="1"/>
  <c r="N658" i="5"/>
  <c r="O658" i="5" s="1"/>
  <c r="P658" i="5" s="1"/>
  <c r="M658" i="5"/>
  <c r="W658" i="5" s="1"/>
  <c r="R659" i="5"/>
  <c r="V663" i="5"/>
  <c r="V674" i="5"/>
  <c r="Q686" i="5"/>
  <c r="P714" i="5"/>
  <c r="R714" i="5" s="1"/>
  <c r="Q719" i="5"/>
  <c r="Q591" i="5"/>
  <c r="R591" i="5" s="1"/>
  <c r="Q599" i="5"/>
  <c r="R599" i="5" s="1"/>
  <c r="R610" i="5"/>
  <c r="V615" i="5"/>
  <c r="V631" i="5"/>
  <c r="N639" i="5"/>
  <c r="O639" i="5" s="1"/>
  <c r="V642" i="5"/>
  <c r="N671" i="5"/>
  <c r="O671" i="5" s="1"/>
  <c r="Q672" i="5"/>
  <c r="R672" i="5" s="1"/>
  <c r="V722" i="5"/>
  <c r="V730" i="5"/>
  <c r="V748" i="5"/>
  <c r="P600" i="5"/>
  <c r="R600" i="5" s="1"/>
  <c r="Q603" i="5"/>
  <c r="R603" i="5" s="1"/>
  <c r="R607" i="5"/>
  <c r="N620" i="5"/>
  <c r="O620" i="5" s="1"/>
  <c r="N623" i="5"/>
  <c r="O623" i="5" s="1"/>
  <c r="Q627" i="5"/>
  <c r="R627" i="5" s="1"/>
  <c r="R630" i="5"/>
  <c r="V634" i="5"/>
  <c r="V658" i="5"/>
  <c r="Q665" i="5"/>
  <c r="R665" i="5" s="1"/>
  <c r="O692" i="5"/>
  <c r="Q702" i="5"/>
  <c r="P702" i="5"/>
  <c r="V714" i="5"/>
  <c r="V732" i="5"/>
  <c r="Q737" i="5"/>
  <c r="P737" i="5"/>
  <c r="Q795" i="5"/>
  <c r="P795" i="5"/>
  <c r="V589" i="5"/>
  <c r="P604" i="5"/>
  <c r="R604" i="5" s="1"/>
  <c r="O614" i="5"/>
  <c r="P614" i="5" s="1"/>
  <c r="Q619" i="5"/>
  <c r="R619" i="5" s="1"/>
  <c r="Q622" i="5"/>
  <c r="R622" i="5" s="1"/>
  <c r="N625" i="5"/>
  <c r="O625" i="5" s="1"/>
  <c r="P625" i="5" s="1"/>
  <c r="N636" i="5"/>
  <c r="O636" i="5" s="1"/>
  <c r="Q638" i="5"/>
  <c r="R638" i="5" s="1"/>
  <c r="N647" i="5"/>
  <c r="O647" i="5" s="1"/>
  <c r="Q649" i="5"/>
  <c r="R649" i="5" s="1"/>
  <c r="N655" i="5"/>
  <c r="O655" i="5" s="1"/>
  <c r="Q657" i="5"/>
  <c r="R657" i="5" s="1"/>
  <c r="R662" i="5"/>
  <c r="V671" i="5"/>
  <c r="V692" i="5"/>
  <c r="V702" i="5"/>
  <c r="V706" i="5"/>
  <c r="V737" i="5"/>
  <c r="P754" i="5"/>
  <c r="R754" i="5" s="1"/>
  <c r="Q754" i="5"/>
  <c r="V609" i="5"/>
  <c r="N612" i="5"/>
  <c r="Q616" i="5"/>
  <c r="R616" i="5" s="1"/>
  <c r="Q617" i="5"/>
  <c r="R617" i="5" s="1"/>
  <c r="O633" i="5"/>
  <c r="P633" i="5" s="1"/>
  <c r="O644" i="5"/>
  <c r="P644" i="5" s="1"/>
  <c r="N679" i="5"/>
  <c r="O679" i="5" s="1"/>
  <c r="N684" i="5"/>
  <c r="O684" i="5" s="1"/>
  <c r="Q685" i="5"/>
  <c r="R685" i="5" s="1"/>
  <c r="V699" i="5"/>
  <c r="Q701" i="5"/>
  <c r="Q718" i="5"/>
  <c r="P718" i="5"/>
  <c r="Q739" i="5"/>
  <c r="P739" i="5"/>
  <c r="Q747" i="5"/>
  <c r="V751" i="5"/>
  <c r="V757" i="5"/>
  <c r="V765" i="5"/>
  <c r="V791" i="5"/>
  <c r="N796" i="5"/>
  <c r="O796" i="5" s="1"/>
  <c r="Q796" i="5" s="1"/>
  <c r="V823" i="5"/>
  <c r="V827" i="5"/>
  <c r="P711" i="5"/>
  <c r="R711" i="5" s="1"/>
  <c r="P719" i="5"/>
  <c r="V756" i="5"/>
  <c r="V764" i="5"/>
  <c r="N772" i="5"/>
  <c r="O772" i="5" s="1"/>
  <c r="Q773" i="5"/>
  <c r="R773" i="5" s="1"/>
  <c r="Q775" i="5"/>
  <c r="P775" i="5"/>
  <c r="P778" i="5"/>
  <c r="Q778" i="5"/>
  <c r="V782" i="5"/>
  <c r="Q787" i="5"/>
  <c r="P790" i="5"/>
  <c r="R790" i="5" s="1"/>
  <c r="V797" i="5"/>
  <c r="V804" i="5"/>
  <c r="V820" i="5"/>
  <c r="V829" i="5"/>
  <c r="Q831" i="5"/>
  <c r="R831" i="5" s="1"/>
  <c r="V838" i="5"/>
  <c r="N660" i="5"/>
  <c r="O660" i="5" s="1"/>
  <c r="P660" i="5" s="1"/>
  <c r="N668" i="5"/>
  <c r="O668" i="5" s="1"/>
  <c r="N676" i="5"/>
  <c r="O676" i="5" s="1"/>
  <c r="P678" i="5"/>
  <c r="R678" i="5" s="1"/>
  <c r="N681" i="5"/>
  <c r="O681" i="5" s="1"/>
  <c r="N689" i="5"/>
  <c r="O689" i="5" s="1"/>
  <c r="P689" i="5" s="1"/>
  <c r="M692" i="5"/>
  <c r="W692" i="5" s="1"/>
  <c r="M694" i="5"/>
  <c r="W694" i="5" s="1"/>
  <c r="N696" i="5"/>
  <c r="O696" i="5" s="1"/>
  <c r="Q696" i="5" s="1"/>
  <c r="P698" i="5"/>
  <c r="R698" i="5" s="1"/>
  <c r="N704" i="5"/>
  <c r="O704" i="5" s="1"/>
  <c r="N712" i="5"/>
  <c r="O712" i="5" s="1"/>
  <c r="Q712" i="5" s="1"/>
  <c r="N720" i="5"/>
  <c r="O720" i="5" s="1"/>
  <c r="Q720" i="5" s="1"/>
  <c r="M732" i="5"/>
  <c r="W732" i="5" s="1"/>
  <c r="O740" i="5"/>
  <c r="N753" i="5"/>
  <c r="O753" i="5" s="1"/>
  <c r="P753" i="5" s="1"/>
  <c r="O755" i="5"/>
  <c r="Q755" i="5" s="1"/>
  <c r="O758" i="5"/>
  <c r="Q758" i="5" s="1"/>
  <c r="O763" i="5"/>
  <c r="Q763" i="5" s="1"/>
  <c r="O766" i="5"/>
  <c r="Q766" i="5" s="1"/>
  <c r="V767" i="5"/>
  <c r="V773" i="5"/>
  <c r="V811" i="5"/>
  <c r="P673" i="5"/>
  <c r="P686" i="5"/>
  <c r="N699" i="5"/>
  <c r="O699" i="5" s="1"/>
  <c r="P701" i="5"/>
  <c r="R701" i="5" s="1"/>
  <c r="N707" i="5"/>
  <c r="O707" i="5" s="1"/>
  <c r="P709" i="5"/>
  <c r="N715" i="5"/>
  <c r="O715" i="5" s="1"/>
  <c r="N723" i="5"/>
  <c r="O723" i="5" s="1"/>
  <c r="P725" i="5"/>
  <c r="R725" i="5" s="1"/>
  <c r="P727" i="5"/>
  <c r="P729" i="5"/>
  <c r="P734" i="5"/>
  <c r="M735" i="5"/>
  <c r="W735" i="5" s="1"/>
  <c r="O736" i="5"/>
  <c r="M740" i="5"/>
  <c r="W740" i="5" s="1"/>
  <c r="V743" i="5"/>
  <c r="P747" i="5"/>
  <c r="P749" i="5"/>
  <c r="R749" i="5" s="1"/>
  <c r="N750" i="5"/>
  <c r="O750" i="5" s="1"/>
  <c r="O751" i="5"/>
  <c r="Q751" i="5" s="1"/>
  <c r="Q752" i="5"/>
  <c r="R752" i="5" s="1"/>
  <c r="V759" i="5"/>
  <c r="V772" i="5"/>
  <c r="N780" i="5"/>
  <c r="O780" i="5" s="1"/>
  <c r="Q780" i="5" s="1"/>
  <c r="Q781" i="5"/>
  <c r="R781" i="5" s="1"/>
  <c r="Q783" i="5"/>
  <c r="P783" i="5"/>
  <c r="R784" i="5"/>
  <c r="P786" i="5"/>
  <c r="Q786" i="5"/>
  <c r="V790" i="5"/>
  <c r="V799" i="5"/>
  <c r="V806" i="5"/>
  <c r="V813" i="5"/>
  <c r="Q821" i="5"/>
  <c r="P821" i="5"/>
  <c r="V831" i="5"/>
  <c r="Q844" i="5"/>
  <c r="P844" i="5"/>
  <c r="P762" i="5"/>
  <c r="Q762" i="5"/>
  <c r="O774" i="5"/>
  <c r="Q774" i="5" s="1"/>
  <c r="V775" i="5"/>
  <c r="V781" i="5"/>
  <c r="V828" i="5"/>
  <c r="V837" i="5"/>
  <c r="P733" i="5"/>
  <c r="R733" i="5" s="1"/>
  <c r="V758" i="5"/>
  <c r="V766" i="5"/>
  <c r="Q768" i="5"/>
  <c r="R768" i="5" s="1"/>
  <c r="Q771" i="5"/>
  <c r="V780" i="5"/>
  <c r="N788" i="5"/>
  <c r="O788" i="5" s="1"/>
  <c r="Q789" i="5"/>
  <c r="R789" i="5" s="1"/>
  <c r="P810" i="5"/>
  <c r="R810" i="5" s="1"/>
  <c r="V815" i="5"/>
  <c r="Q742" i="5"/>
  <c r="P742" i="5"/>
  <c r="N756" i="5"/>
  <c r="O756" i="5" s="1"/>
  <c r="N764" i="5"/>
  <c r="O764" i="5" s="1"/>
  <c r="O782" i="5"/>
  <c r="Q782" i="5" s="1"/>
  <c r="V783" i="5"/>
  <c r="V789" i="5"/>
  <c r="V798" i="5"/>
  <c r="V805" i="5"/>
  <c r="V830" i="5"/>
  <c r="V839" i="5"/>
  <c r="N738" i="5"/>
  <c r="O738" i="5" s="1"/>
  <c r="P743" i="5"/>
  <c r="R743" i="5" s="1"/>
  <c r="O745" i="5"/>
  <c r="Q745" i="5" s="1"/>
  <c r="O746" i="5"/>
  <c r="N748" i="5"/>
  <c r="O748" i="5" s="1"/>
  <c r="Q757" i="5"/>
  <c r="R757" i="5" s="1"/>
  <c r="Q765" i="5"/>
  <c r="R765" i="5" s="1"/>
  <c r="P770" i="5"/>
  <c r="Q770" i="5"/>
  <c r="V774" i="5"/>
  <c r="Q776" i="5"/>
  <c r="R776" i="5" s="1"/>
  <c r="Q779" i="5"/>
  <c r="P782" i="5"/>
  <c r="R782" i="5" s="1"/>
  <c r="P794" i="5"/>
  <c r="R794" i="5" s="1"/>
  <c r="V834" i="5"/>
  <c r="V836" i="5"/>
  <c r="Q838" i="5"/>
  <c r="N803" i="5"/>
  <c r="O803" i="5" s="1"/>
  <c r="N811" i="5"/>
  <c r="O811" i="5" s="1"/>
  <c r="N819" i="5"/>
  <c r="O819" i="5" s="1"/>
  <c r="N827" i="5"/>
  <c r="O827" i="5" s="1"/>
  <c r="N835" i="5"/>
  <c r="O835" i="5" s="1"/>
  <c r="V844" i="5"/>
  <c r="N867" i="5"/>
  <c r="Q877" i="5"/>
  <c r="P877" i="5"/>
  <c r="N883" i="5"/>
  <c r="O883" i="5" s="1"/>
  <c r="Q883" i="5" s="1"/>
  <c r="N899" i="5"/>
  <c r="O899" i="5" s="1"/>
  <c r="Q899" i="5" s="1"/>
  <c r="Q905" i="5"/>
  <c r="V906" i="5"/>
  <c r="V916" i="5"/>
  <c r="P800" i="5"/>
  <c r="P808" i="5"/>
  <c r="P816" i="5"/>
  <c r="R816" i="5" s="1"/>
  <c r="P824" i="5"/>
  <c r="P832" i="5"/>
  <c r="V861" i="5"/>
  <c r="O863" i="5"/>
  <c r="V874" i="5"/>
  <c r="V877" i="5"/>
  <c r="V893" i="5"/>
  <c r="Q912" i="5"/>
  <c r="P912" i="5"/>
  <c r="N761" i="5"/>
  <c r="O761" i="5" s="1"/>
  <c r="Q761" i="5" s="1"/>
  <c r="N769" i="5"/>
  <c r="O769" i="5" s="1"/>
  <c r="P771" i="5"/>
  <c r="R771" i="5" s="1"/>
  <c r="N777" i="5"/>
  <c r="O777" i="5" s="1"/>
  <c r="Q777" i="5" s="1"/>
  <c r="P779" i="5"/>
  <c r="N785" i="5"/>
  <c r="O785" i="5" s="1"/>
  <c r="P787" i="5"/>
  <c r="N793" i="5"/>
  <c r="O793" i="5" s="1"/>
  <c r="N801" i="5"/>
  <c r="O801" i="5" s="1"/>
  <c r="N809" i="5"/>
  <c r="O809" i="5" s="1"/>
  <c r="N817" i="5"/>
  <c r="O817" i="5" s="1"/>
  <c r="Q824" i="5"/>
  <c r="N825" i="5"/>
  <c r="O825" i="5" s="1"/>
  <c r="Q832" i="5"/>
  <c r="N833" i="5"/>
  <c r="O833" i="5" s="1"/>
  <c r="V857" i="5"/>
  <c r="P869" i="5"/>
  <c r="R869" i="5" s="1"/>
  <c r="V870" i="5"/>
  <c r="O872" i="5"/>
  <c r="Q872" i="5" s="1"/>
  <c r="V873" i="5"/>
  <c r="P885" i="5"/>
  <c r="R885" i="5" s="1"/>
  <c r="V886" i="5"/>
  <c r="O888" i="5"/>
  <c r="Q888" i="5" s="1"/>
  <c r="V889" i="5"/>
  <c r="P901" i="5"/>
  <c r="R901" i="5" s="1"/>
  <c r="V902" i="5"/>
  <c r="O904" i="5"/>
  <c r="Q904" i="5" s="1"/>
  <c r="V905" i="5"/>
  <c r="V928" i="5"/>
  <c r="N804" i="5"/>
  <c r="O804" i="5" s="1"/>
  <c r="N812" i="5"/>
  <c r="O812" i="5" s="1"/>
  <c r="N820" i="5"/>
  <c r="O820" i="5" s="1"/>
  <c r="P822" i="5"/>
  <c r="R822" i="5" s="1"/>
  <c r="N828" i="5"/>
  <c r="O828" i="5" s="1"/>
  <c r="P830" i="5"/>
  <c r="N836" i="5"/>
  <c r="O836" i="5" s="1"/>
  <c r="Q836" i="5" s="1"/>
  <c r="P838" i="5"/>
  <c r="R838" i="5" s="1"/>
  <c r="Q839" i="5"/>
  <c r="R839" i="5" s="1"/>
  <c r="O841" i="5"/>
  <c r="Q841" i="5" s="1"/>
  <c r="V853" i="5"/>
  <c r="P859" i="5"/>
  <c r="Q862" i="5"/>
  <c r="P862" i="5"/>
  <c r="O875" i="5"/>
  <c r="P875" i="5" s="1"/>
  <c r="Q879" i="5"/>
  <c r="R879" i="5" s="1"/>
  <c r="Q895" i="5"/>
  <c r="R895" i="5" s="1"/>
  <c r="N907" i="5"/>
  <c r="O907" i="5" s="1"/>
  <c r="Q914" i="5"/>
  <c r="V920" i="5"/>
  <c r="N840" i="5"/>
  <c r="O840" i="5" s="1"/>
  <c r="Q847" i="5"/>
  <c r="P847" i="5"/>
  <c r="V848" i="5"/>
  <c r="N875" i="5"/>
  <c r="N891" i="5"/>
  <c r="O891" i="5" s="1"/>
  <c r="Q931" i="5"/>
  <c r="P931" i="5"/>
  <c r="N826" i="5"/>
  <c r="O826" i="5" s="1"/>
  <c r="Q826" i="5" s="1"/>
  <c r="N834" i="5"/>
  <c r="O834" i="5" s="1"/>
  <c r="Q834" i="5" s="1"/>
  <c r="P842" i="5"/>
  <c r="R842" i="5" s="1"/>
  <c r="N846" i="5"/>
  <c r="O846" i="5" s="1"/>
  <c r="O850" i="5"/>
  <c r="N851" i="5"/>
  <c r="O851" i="5" s="1"/>
  <c r="V856" i="5"/>
  <c r="O858" i="5"/>
  <c r="V866" i="5"/>
  <c r="V869" i="5"/>
  <c r="O871" i="5"/>
  <c r="V885" i="5"/>
  <c r="O887" i="5"/>
  <c r="V898" i="5"/>
  <c r="V914" i="5"/>
  <c r="O921" i="5"/>
  <c r="P921" i="5" s="1"/>
  <c r="P924" i="5"/>
  <c r="R924" i="5" s="1"/>
  <c r="V847" i="5"/>
  <c r="N854" i="5"/>
  <c r="O854" i="5" s="1"/>
  <c r="V862" i="5"/>
  <c r="V878" i="5"/>
  <c r="V881" i="5"/>
  <c r="V894" i="5"/>
  <c r="V897" i="5"/>
  <c r="N849" i="5"/>
  <c r="O849" i="5" s="1"/>
  <c r="Q857" i="5"/>
  <c r="P857" i="5"/>
  <c r="P864" i="5"/>
  <c r="O867" i="5"/>
  <c r="P867" i="5" s="1"/>
  <c r="P896" i="5"/>
  <c r="P906" i="5"/>
  <c r="R906" i="5" s="1"/>
  <c r="V911" i="5"/>
  <c r="Q915" i="5"/>
  <c r="P915" i="5"/>
  <c r="Q918" i="5"/>
  <c r="V924" i="5"/>
  <c r="Q926" i="5"/>
  <c r="Q859" i="5"/>
  <c r="Q864" i="5"/>
  <c r="Q896" i="5"/>
  <c r="V923" i="5"/>
  <c r="P925" i="5"/>
  <c r="R925" i="5" s="1"/>
  <c r="N937" i="5"/>
  <c r="O937" i="5" s="1"/>
  <c r="P937" i="5" s="1"/>
  <c r="Q939" i="5"/>
  <c r="P939" i="5"/>
  <c r="V944" i="5"/>
  <c r="N946" i="5"/>
  <c r="O946" i="5" s="1"/>
  <c r="Q946" i="5" s="1"/>
  <c r="V951" i="5"/>
  <c r="Q955" i="5"/>
  <c r="P955" i="5"/>
  <c r="P965" i="5"/>
  <c r="R965" i="5" s="1"/>
  <c r="V1010" i="5"/>
  <c r="N860" i="5"/>
  <c r="O860" i="5" s="1"/>
  <c r="N868" i="5"/>
  <c r="O868" i="5" s="1"/>
  <c r="N876" i="5"/>
  <c r="O876" i="5" s="1"/>
  <c r="N884" i="5"/>
  <c r="O884" i="5" s="1"/>
  <c r="N892" i="5"/>
  <c r="O892" i="5" s="1"/>
  <c r="N900" i="5"/>
  <c r="O900" i="5" s="1"/>
  <c r="N908" i="5"/>
  <c r="O908" i="5" s="1"/>
  <c r="P908" i="5" s="1"/>
  <c r="N911" i="5"/>
  <c r="O911" i="5" s="1"/>
  <c r="Q911" i="5" s="1"/>
  <c r="N922" i="5"/>
  <c r="O922" i="5" s="1"/>
  <c r="V931" i="5"/>
  <c r="V932" i="5"/>
  <c r="Q943" i="5"/>
  <c r="R943" i="5" s="1"/>
  <c r="V947" i="5"/>
  <c r="Q949" i="5"/>
  <c r="P949" i="5"/>
  <c r="V956" i="5"/>
  <c r="Q994" i="5"/>
  <c r="P994" i="5"/>
  <c r="V1004" i="5"/>
  <c r="P852" i="5"/>
  <c r="P865" i="5"/>
  <c r="P873" i="5"/>
  <c r="P881" i="5"/>
  <c r="P889" i="5"/>
  <c r="P897" i="5"/>
  <c r="N903" i="5"/>
  <c r="O903" i="5" s="1"/>
  <c r="P905" i="5"/>
  <c r="P918" i="5"/>
  <c r="N919" i="5"/>
  <c r="O919" i="5" s="1"/>
  <c r="V939" i="5"/>
  <c r="N958" i="5"/>
  <c r="O958" i="5" s="1"/>
  <c r="P958" i="5" s="1"/>
  <c r="R1003" i="5"/>
  <c r="N1011" i="5"/>
  <c r="O1011" i="5" s="1"/>
  <c r="Q1029" i="5"/>
  <c r="P1029" i="5"/>
  <c r="N848" i="5"/>
  <c r="O848" i="5" s="1"/>
  <c r="P848" i="5" s="1"/>
  <c r="N853" i="5"/>
  <c r="O853" i="5" s="1"/>
  <c r="P853" i="5" s="1"/>
  <c r="V927" i="5"/>
  <c r="O935" i="5"/>
  <c r="P935" i="5" s="1"/>
  <c r="P942" i="5"/>
  <c r="R942" i="5" s="1"/>
  <c r="V943" i="5"/>
  <c r="N945" i="5"/>
  <c r="O945" i="5" s="1"/>
  <c r="V958" i="5"/>
  <c r="P960" i="5"/>
  <c r="R960" i="5" s="1"/>
  <c r="V983" i="5"/>
  <c r="Q985" i="5"/>
  <c r="P993" i="5"/>
  <c r="Q993" i="5"/>
  <c r="N1013" i="5"/>
  <c r="O1013" i="5" s="1"/>
  <c r="M1013" i="5"/>
  <c r="W1013" i="5" s="1"/>
  <c r="Y1013" i="5" s="1"/>
  <c r="Q1016" i="5"/>
  <c r="P1016" i="5"/>
  <c r="V1041" i="5"/>
  <c r="V949" i="5"/>
  <c r="V952" i="5"/>
  <c r="V1033" i="5"/>
  <c r="N929" i="5"/>
  <c r="O929" i="5" s="1"/>
  <c r="Q929" i="5" s="1"/>
  <c r="N930" i="5"/>
  <c r="O930" i="5" s="1"/>
  <c r="Q930" i="5" s="1"/>
  <c r="P932" i="5"/>
  <c r="R932" i="5" s="1"/>
  <c r="V936" i="5"/>
  <c r="P940" i="5"/>
  <c r="R940" i="5" s="1"/>
  <c r="Q954" i="5"/>
  <c r="P954" i="5"/>
  <c r="V1013" i="5"/>
  <c r="N917" i="5"/>
  <c r="O917" i="5" s="1"/>
  <c r="Q920" i="5"/>
  <c r="O927" i="5"/>
  <c r="P927" i="5" s="1"/>
  <c r="N928" i="5"/>
  <c r="O928" i="5" s="1"/>
  <c r="P928" i="5" s="1"/>
  <c r="N934" i="5"/>
  <c r="O934" i="5" s="1"/>
  <c r="Q934" i="5" s="1"/>
  <c r="Q951" i="5"/>
  <c r="R951" i="5" s="1"/>
  <c r="Q957" i="5"/>
  <c r="P957" i="5"/>
  <c r="V960" i="5"/>
  <c r="V969" i="5"/>
  <c r="K1023" i="5"/>
  <c r="O1002" i="5"/>
  <c r="Q1002" i="5" s="1"/>
  <c r="R1004" i="5"/>
  <c r="R1005" i="5"/>
  <c r="V1008" i="5"/>
  <c r="Q1020" i="5"/>
  <c r="P1020" i="5"/>
  <c r="P914" i="5"/>
  <c r="R914" i="5" s="1"/>
  <c r="P926" i="5"/>
  <c r="R926" i="5" s="1"/>
  <c r="V935" i="5"/>
  <c r="N938" i="5"/>
  <c r="O938" i="5" s="1"/>
  <c r="Q938" i="5" s="1"/>
  <c r="V948" i="5"/>
  <c r="V959" i="5"/>
  <c r="N962" i="5"/>
  <c r="O962" i="5" s="1"/>
  <c r="Q962" i="5" s="1"/>
  <c r="P991" i="5"/>
  <c r="Q991" i="5"/>
  <c r="Q995" i="5"/>
  <c r="Q1017" i="5"/>
  <c r="P1038" i="5"/>
  <c r="Q1038" i="5"/>
  <c r="V1039" i="5"/>
  <c r="P1041" i="5"/>
  <c r="Q1041" i="5"/>
  <c r="R1047" i="5"/>
  <c r="V1048" i="5"/>
  <c r="V1053" i="5"/>
  <c r="O959" i="5"/>
  <c r="V964" i="5"/>
  <c r="V972" i="5"/>
  <c r="V976" i="5"/>
  <c r="P989" i="5"/>
  <c r="R989" i="5" s="1"/>
  <c r="Q990" i="5"/>
  <c r="P990" i="5"/>
  <c r="P1012" i="5"/>
  <c r="R1012" i="5" s="1"/>
  <c r="P1021" i="5"/>
  <c r="O1027" i="5"/>
  <c r="R1032" i="5"/>
  <c r="V965" i="5"/>
  <c r="V973" i="5"/>
  <c r="O980" i="5"/>
  <c r="Q980" i="5" s="1"/>
  <c r="N983" i="5"/>
  <c r="O983" i="5" s="1"/>
  <c r="P996" i="5"/>
  <c r="R996" i="5" s="1"/>
  <c r="V1005" i="5"/>
  <c r="V1017" i="5"/>
  <c r="V1029" i="5"/>
  <c r="Q1031" i="5"/>
  <c r="R1031" i="5" s="1"/>
  <c r="P1035" i="5"/>
  <c r="Q1035" i="5"/>
  <c r="P1037" i="5"/>
  <c r="Q1037" i="5"/>
  <c r="P1046" i="5"/>
  <c r="Q1046" i="5"/>
  <c r="V1047" i="5"/>
  <c r="P1049" i="5"/>
  <c r="Q1049" i="5"/>
  <c r="N936" i="5"/>
  <c r="O936" i="5" s="1"/>
  <c r="P936" i="5" s="1"/>
  <c r="N944" i="5"/>
  <c r="O944" i="5" s="1"/>
  <c r="P944" i="5" s="1"/>
  <c r="N952" i="5"/>
  <c r="O952" i="5" s="1"/>
  <c r="P952" i="5" s="1"/>
  <c r="N963" i="5"/>
  <c r="O963" i="5" s="1"/>
  <c r="Q963" i="5" s="1"/>
  <c r="N982" i="5"/>
  <c r="O982" i="5" s="1"/>
  <c r="O1010" i="5"/>
  <c r="P1010" i="5" s="1"/>
  <c r="N1015" i="5"/>
  <c r="O1015" i="5" s="1"/>
  <c r="P1015" i="5" s="1"/>
  <c r="V1016" i="5"/>
  <c r="Q1021" i="5"/>
  <c r="R1034" i="5"/>
  <c r="Q1052" i="5"/>
  <c r="R1052" i="5" s="1"/>
  <c r="V957" i="5"/>
  <c r="P964" i="5"/>
  <c r="R964" i="5" s="1"/>
  <c r="V968" i="5"/>
  <c r="Q976" i="5"/>
  <c r="R976" i="5" s="1"/>
  <c r="N977" i="5"/>
  <c r="O977" i="5" s="1"/>
  <c r="P977" i="5" s="1"/>
  <c r="N987" i="5"/>
  <c r="O987" i="5" s="1"/>
  <c r="Q987" i="5" s="1"/>
  <c r="N1019" i="5"/>
  <c r="O1019" i="5" s="1"/>
  <c r="V1027" i="5"/>
  <c r="R1030" i="5"/>
  <c r="V1037" i="5"/>
  <c r="P1043" i="5"/>
  <c r="Q1043" i="5"/>
  <c r="P1045" i="5"/>
  <c r="Q1045" i="5"/>
  <c r="N956" i="5"/>
  <c r="O956" i="5" s="1"/>
  <c r="Q956" i="5" s="1"/>
  <c r="N975" i="5"/>
  <c r="O975" i="5" s="1"/>
  <c r="R981" i="5"/>
  <c r="V984" i="5"/>
  <c r="P988" i="5"/>
  <c r="R988" i="5" s="1"/>
  <c r="M1006" i="5"/>
  <c r="R1007" i="5"/>
  <c r="V1015" i="5"/>
  <c r="J1023" i="5"/>
  <c r="M1023" i="5" s="1"/>
  <c r="W1023" i="5" s="1"/>
  <c r="Y1023" i="5" s="1"/>
  <c r="R1036" i="5"/>
  <c r="P1042" i="5"/>
  <c r="Q1042" i="5"/>
  <c r="V1043" i="5"/>
  <c r="P947" i="5"/>
  <c r="R947" i="5" s="1"/>
  <c r="N953" i="5"/>
  <c r="O953" i="5" s="1"/>
  <c r="P953" i="5" s="1"/>
  <c r="O967" i="5"/>
  <c r="P967" i="5" s="1"/>
  <c r="P971" i="5"/>
  <c r="R971" i="5" s="1"/>
  <c r="N974" i="5"/>
  <c r="O974" i="5" s="1"/>
  <c r="N986" i="5"/>
  <c r="O986" i="5" s="1"/>
  <c r="Q986" i="5" s="1"/>
  <c r="Q1033" i="5"/>
  <c r="P1033" i="5"/>
  <c r="R1039" i="5"/>
  <c r="V1045" i="5"/>
  <c r="P1051" i="5"/>
  <c r="Q1051" i="5"/>
  <c r="P1053" i="5"/>
  <c r="Q1053" i="5"/>
  <c r="Q968" i="5"/>
  <c r="R968" i="5" s="1"/>
  <c r="N969" i="5"/>
  <c r="O969" i="5" s="1"/>
  <c r="P969" i="5" s="1"/>
  <c r="P985" i="5"/>
  <c r="V988" i="5"/>
  <c r="P995" i="5"/>
  <c r="P1017" i="5"/>
  <c r="R1044" i="5"/>
  <c r="P1050" i="5"/>
  <c r="Q1050" i="5"/>
  <c r="V1051" i="5"/>
  <c r="Q1058" i="5"/>
  <c r="R1058" i="5" s="1"/>
  <c r="Q1064" i="5"/>
  <c r="R1064" i="5" s="1"/>
  <c r="V1065" i="5"/>
  <c r="V1067" i="5"/>
  <c r="Q1072" i="5"/>
  <c r="R1072" i="5" s="1"/>
  <c r="V1073" i="5"/>
  <c r="V1075" i="5"/>
  <c r="Q1080" i="5"/>
  <c r="R1080" i="5" s="1"/>
  <c r="V1081" i="5"/>
  <c r="V1083" i="5"/>
  <c r="R1087" i="5"/>
  <c r="V1092" i="5"/>
  <c r="R1094" i="5"/>
  <c r="Q1096" i="5"/>
  <c r="P1096" i="5"/>
  <c r="V1097" i="5"/>
  <c r="V1099" i="5"/>
  <c r="V1104" i="5"/>
  <c r="R1085" i="5"/>
  <c r="V1126" i="5"/>
  <c r="N1018" i="5"/>
  <c r="O1018" i="5" s="1"/>
  <c r="Q1056" i="5"/>
  <c r="R1056" i="5" s="1"/>
  <c r="Q1060" i="5"/>
  <c r="R1060" i="5" s="1"/>
  <c r="V1064" i="5"/>
  <c r="V1072" i="5"/>
  <c r="V1080" i="5"/>
  <c r="V1085" i="5"/>
  <c r="V1096" i="5"/>
  <c r="P1130" i="5"/>
  <c r="Q1130" i="5"/>
  <c r="Q1063" i="5"/>
  <c r="R1063" i="5" s="1"/>
  <c r="Q1066" i="5"/>
  <c r="R1066" i="5" s="1"/>
  <c r="R1069" i="5"/>
  <c r="Q1071" i="5"/>
  <c r="R1071" i="5" s="1"/>
  <c r="Q1074" i="5"/>
  <c r="R1074" i="5" s="1"/>
  <c r="R1077" i="5"/>
  <c r="Q1079" i="5"/>
  <c r="R1079" i="5" s="1"/>
  <c r="Q1082" i="5"/>
  <c r="R1082" i="5" s="1"/>
  <c r="Q1084" i="5"/>
  <c r="R1084" i="5" s="1"/>
  <c r="R1089" i="5"/>
  <c r="Q1091" i="5"/>
  <c r="R1091" i="5" s="1"/>
  <c r="Q1098" i="5"/>
  <c r="R1098" i="5" s="1"/>
  <c r="R1103" i="5"/>
  <c r="Q1055" i="5"/>
  <c r="R1055" i="5" s="1"/>
  <c r="R1059" i="5"/>
  <c r="V1060" i="5"/>
  <c r="V1061" i="5"/>
  <c r="V1063" i="5"/>
  <c r="Q1068" i="5"/>
  <c r="R1068" i="5" s="1"/>
  <c r="V1069" i="5"/>
  <c r="V1071" i="5"/>
  <c r="Q1076" i="5"/>
  <c r="R1076" i="5" s="1"/>
  <c r="V1077" i="5"/>
  <c r="V1079" i="5"/>
  <c r="V1084" i="5"/>
  <c r="Q1088" i="5"/>
  <c r="P1088" i="5"/>
  <c r="V1089" i="5"/>
  <c r="V1091" i="5"/>
  <c r="V1100" i="5"/>
  <c r="V1105" i="5"/>
  <c r="J1284" i="5"/>
  <c r="K1054" i="5"/>
  <c r="O1054" i="5" s="1"/>
  <c r="P1054" i="5" s="1"/>
  <c r="V1056" i="5"/>
  <c r="V1057" i="5"/>
  <c r="Q1086" i="5"/>
  <c r="R1086" i="5" s="1"/>
  <c r="R1093" i="5"/>
  <c r="Q1095" i="5"/>
  <c r="R1095" i="5" s="1"/>
  <c r="Q1109" i="5"/>
  <c r="R1109" i="5" s="1"/>
  <c r="R1113" i="5"/>
  <c r="P1120" i="5"/>
  <c r="Q1120" i="5"/>
  <c r="V1132" i="5"/>
  <c r="R1040" i="5"/>
  <c r="R1048" i="5"/>
  <c r="M1054" i="5"/>
  <c r="V1055" i="5"/>
  <c r="V1059" i="5"/>
  <c r="R1062" i="5"/>
  <c r="R1067" i="5"/>
  <c r="R1070" i="5"/>
  <c r="R1075" i="5"/>
  <c r="V1076" i="5"/>
  <c r="R1078" i="5"/>
  <c r="R1083" i="5"/>
  <c r="V1088" i="5"/>
  <c r="R1090" i="5"/>
  <c r="Q1092" i="5"/>
  <c r="P1092" i="5"/>
  <c r="V1093" i="5"/>
  <c r="V1095" i="5"/>
  <c r="R1099" i="5"/>
  <c r="V1137" i="5"/>
  <c r="Q1104" i="5"/>
  <c r="R1104" i="5" s="1"/>
  <c r="V1118" i="5"/>
  <c r="Q1126" i="5"/>
  <c r="R1126" i="5" s="1"/>
  <c r="V1129" i="5"/>
  <c r="R1132" i="5"/>
  <c r="V1145" i="5"/>
  <c r="N1153" i="5"/>
  <c r="O1153" i="5" s="1"/>
  <c r="Q1160" i="5"/>
  <c r="Q1166" i="5"/>
  <c r="P1166" i="5"/>
  <c r="R1166" i="5" s="1"/>
  <c r="N1169" i="5"/>
  <c r="O1169" i="5" s="1"/>
  <c r="O1106" i="5"/>
  <c r="P1106" i="5" s="1"/>
  <c r="N1116" i="5"/>
  <c r="O1116" i="5" s="1"/>
  <c r="R1124" i="5"/>
  <c r="V1142" i="5"/>
  <c r="Q1147" i="5"/>
  <c r="V1151" i="5"/>
  <c r="P1156" i="5"/>
  <c r="Q1156" i="5"/>
  <c r="Q1163" i="5"/>
  <c r="V1167" i="5"/>
  <c r="N1110" i="5"/>
  <c r="O1110" i="5" s="1"/>
  <c r="O1111" i="5"/>
  <c r="N1112" i="5"/>
  <c r="O1112" i="5" s="1"/>
  <c r="P1112" i="5" s="1"/>
  <c r="Q1114" i="5"/>
  <c r="R1114" i="5" s="1"/>
  <c r="P1133" i="5"/>
  <c r="R1133" i="5" s="1"/>
  <c r="Q1137" i="5"/>
  <c r="R1137" i="5" s="1"/>
  <c r="N1140" i="5"/>
  <c r="O1140" i="5" s="1"/>
  <c r="P1144" i="5"/>
  <c r="R1144" i="5" s="1"/>
  <c r="P1146" i="5"/>
  <c r="Q1146" i="5"/>
  <c r="V1172" i="5"/>
  <c r="Q1186" i="5"/>
  <c r="P1186" i="5"/>
  <c r="V1225" i="5"/>
  <c r="V1239" i="5"/>
  <c r="V1102" i="5"/>
  <c r="O1115" i="5"/>
  <c r="P1115" i="5" s="1"/>
  <c r="N1123" i="5"/>
  <c r="O1123" i="5" s="1"/>
  <c r="P1125" i="5"/>
  <c r="R1125" i="5" s="1"/>
  <c r="N1131" i="5"/>
  <c r="O1131" i="5" s="1"/>
  <c r="V1138" i="5"/>
  <c r="P1143" i="5"/>
  <c r="Q1143" i="5"/>
  <c r="V1156" i="5"/>
  <c r="Q1159" i="5"/>
  <c r="P1159" i="5"/>
  <c r="V1163" i="5"/>
  <c r="R1171" i="5"/>
  <c r="N1176" i="5"/>
  <c r="M1176" i="5"/>
  <c r="W1176" i="5" s="1"/>
  <c r="Q1180" i="5"/>
  <c r="P1180" i="5"/>
  <c r="Q1100" i="5"/>
  <c r="R1100" i="5" s="1"/>
  <c r="V1106" i="5"/>
  <c r="N1121" i="5"/>
  <c r="O1121" i="5" s="1"/>
  <c r="O1122" i="5"/>
  <c r="V1133" i="5"/>
  <c r="N1135" i="5"/>
  <c r="O1135" i="5" s="1"/>
  <c r="Q1152" i="5"/>
  <c r="N1161" i="5"/>
  <c r="O1161" i="5" s="1"/>
  <c r="P1165" i="5"/>
  <c r="R1165" i="5" s="1"/>
  <c r="Q1168" i="5"/>
  <c r="O1176" i="5"/>
  <c r="V1110" i="5"/>
  <c r="V1111" i="5"/>
  <c r="N1118" i="5"/>
  <c r="O1118" i="5" s="1"/>
  <c r="O1119" i="5"/>
  <c r="V1125" i="5"/>
  <c r="N1127" i="5"/>
  <c r="O1127" i="5" s="1"/>
  <c r="P1127" i="5" s="1"/>
  <c r="V1143" i="5"/>
  <c r="P1148" i="5"/>
  <c r="Q1148" i="5"/>
  <c r="Q1155" i="5"/>
  <c r="V1159" i="5"/>
  <c r="P1164" i="5"/>
  <c r="Q1164" i="5"/>
  <c r="Q1215" i="5"/>
  <c r="P1215" i="5"/>
  <c r="N1108" i="5"/>
  <c r="V1122" i="5"/>
  <c r="N1129" i="5"/>
  <c r="O1129" i="5" s="1"/>
  <c r="P1136" i="5"/>
  <c r="R1136" i="5" s="1"/>
  <c r="Q1139" i="5"/>
  <c r="O1142" i="5"/>
  <c r="Q1142" i="5" s="1"/>
  <c r="Q1145" i="5"/>
  <c r="P1145" i="5"/>
  <c r="R1154" i="5"/>
  <c r="R1178" i="5"/>
  <c r="N1181" i="5"/>
  <c r="O1181" i="5" s="1"/>
  <c r="M1181" i="5"/>
  <c r="W1181" i="5" s="1"/>
  <c r="Q1106" i="5"/>
  <c r="Q1107" i="5"/>
  <c r="R1107" i="5" s="1"/>
  <c r="V1119" i="5"/>
  <c r="V1121" i="5"/>
  <c r="R1128" i="5"/>
  <c r="V1130" i="5"/>
  <c r="V1148" i="5"/>
  <c r="Q1151" i="5"/>
  <c r="P1151" i="5"/>
  <c r="V1155" i="5"/>
  <c r="V1164" i="5"/>
  <c r="Q1167" i="5"/>
  <c r="P1167" i="5"/>
  <c r="Q1173" i="5"/>
  <c r="P1173" i="5"/>
  <c r="V1182" i="5"/>
  <c r="O1179" i="5"/>
  <c r="Q1179" i="5" s="1"/>
  <c r="V1180" i="5"/>
  <c r="O1188" i="5"/>
  <c r="Q1188" i="5" s="1"/>
  <c r="O1201" i="5"/>
  <c r="Q1201" i="5" s="1"/>
  <c r="Q1223" i="5"/>
  <c r="P1223" i="5"/>
  <c r="V1170" i="5"/>
  <c r="Q1174" i="5"/>
  <c r="N1175" i="5"/>
  <c r="O1175" i="5" s="1"/>
  <c r="M1175" i="5"/>
  <c r="W1175" i="5" s="1"/>
  <c r="P1185" i="5"/>
  <c r="R1185" i="5" s="1"/>
  <c r="N1187" i="5"/>
  <c r="O1187" i="5" s="1"/>
  <c r="Q1189" i="5"/>
  <c r="O1193" i="5"/>
  <c r="Q1193" i="5" s="1"/>
  <c r="P1194" i="5"/>
  <c r="R1194" i="5" s="1"/>
  <c r="V1202" i="5"/>
  <c r="V1231" i="5"/>
  <c r="P1139" i="5"/>
  <c r="P1152" i="5"/>
  <c r="P1160" i="5"/>
  <c r="R1160" i="5" s="1"/>
  <c r="P1168" i="5"/>
  <c r="N1196" i="5"/>
  <c r="O1196" i="5" s="1"/>
  <c r="P1200" i="5"/>
  <c r="R1200" i="5" s="1"/>
  <c r="V1201" i="5"/>
  <c r="V1210" i="5"/>
  <c r="Q1212" i="5"/>
  <c r="R1212" i="5" s="1"/>
  <c r="P1216" i="5"/>
  <c r="R1216" i="5" s="1"/>
  <c r="P1147" i="5"/>
  <c r="P1155" i="5"/>
  <c r="R1155" i="5" s="1"/>
  <c r="P1163" i="5"/>
  <c r="P1174" i="5"/>
  <c r="N1177" i="5"/>
  <c r="O1177" i="5" s="1"/>
  <c r="V1193" i="5"/>
  <c r="N1203" i="5"/>
  <c r="O1203" i="5" s="1"/>
  <c r="V1227" i="5"/>
  <c r="O1170" i="5"/>
  <c r="V1186" i="5"/>
  <c r="N1195" i="5"/>
  <c r="O1195" i="5" s="1"/>
  <c r="P1195" i="5" s="1"/>
  <c r="V1209" i="5"/>
  <c r="Q1221" i="5"/>
  <c r="P1221" i="5"/>
  <c r="V1232" i="5"/>
  <c r="O1172" i="5"/>
  <c r="Q1172" i="5" s="1"/>
  <c r="V1173" i="5"/>
  <c r="V1185" i="5"/>
  <c r="N1211" i="5"/>
  <c r="O1211" i="5" s="1"/>
  <c r="V1224" i="5"/>
  <c r="V1175" i="5"/>
  <c r="O1184" i="5"/>
  <c r="Q1184" i="5" s="1"/>
  <c r="P1229" i="5"/>
  <c r="R1229" i="5" s="1"/>
  <c r="P1189" i="5"/>
  <c r="R1189" i="5" s="1"/>
  <c r="V1215" i="5"/>
  <c r="P1224" i="5"/>
  <c r="N1225" i="5"/>
  <c r="P1231" i="5"/>
  <c r="O1236" i="5"/>
  <c r="N1237" i="5"/>
  <c r="O1237" i="5" s="1"/>
  <c r="Q1237" i="5" s="1"/>
  <c r="V1243" i="5"/>
  <c r="O1246" i="5"/>
  <c r="P1267" i="5"/>
  <c r="N1275" i="5"/>
  <c r="O1275" i="5" s="1"/>
  <c r="P1275" i="5" s="1"/>
  <c r="V1280" i="5"/>
  <c r="O1305" i="5"/>
  <c r="P1305" i="5" s="1"/>
  <c r="N1190" i="5"/>
  <c r="O1190" i="5" s="1"/>
  <c r="Q1190" i="5" s="1"/>
  <c r="N1198" i="5"/>
  <c r="O1198" i="5" s="1"/>
  <c r="P1198" i="5" s="1"/>
  <c r="N1206" i="5"/>
  <c r="O1206" i="5" s="1"/>
  <c r="P1206" i="5" s="1"/>
  <c r="N1214" i="5"/>
  <c r="O1214" i="5" s="1"/>
  <c r="Q1214" i="5" s="1"/>
  <c r="P1222" i="5"/>
  <c r="V1223" i="5"/>
  <c r="Q1224" i="5"/>
  <c r="Q1231" i="5"/>
  <c r="N1233" i="5"/>
  <c r="O1233" i="5" s="1"/>
  <c r="N1238" i="5"/>
  <c r="O1238" i="5" s="1"/>
  <c r="P1238" i="5" s="1"/>
  <c r="Q1239" i="5"/>
  <c r="P1239" i="5"/>
  <c r="N1240" i="5"/>
  <c r="O1240" i="5" s="1"/>
  <c r="P1240" i="5" s="1"/>
  <c r="N1241" i="5"/>
  <c r="O1241" i="5" s="1"/>
  <c r="P1241" i="5" s="1"/>
  <c r="O1245" i="5"/>
  <c r="Q1247" i="5"/>
  <c r="P1247" i="5"/>
  <c r="O1252" i="5"/>
  <c r="P1252" i="5" s="1"/>
  <c r="V1261" i="5"/>
  <c r="N1264" i="5"/>
  <c r="O1264" i="5" s="1"/>
  <c r="P1264" i="5" s="1"/>
  <c r="O1269" i="5"/>
  <c r="P1269" i="5" s="1"/>
  <c r="V1273" i="5"/>
  <c r="V1275" i="5"/>
  <c r="V1283" i="5"/>
  <c r="Q1291" i="5"/>
  <c r="P1291" i="5"/>
  <c r="V1292" i="5"/>
  <c r="Q1294" i="5"/>
  <c r="P1294" i="5"/>
  <c r="V1301" i="5"/>
  <c r="Q1303" i="5"/>
  <c r="O1318" i="5"/>
  <c r="P1318" i="5" s="1"/>
  <c r="R1318" i="5" s="1"/>
  <c r="Q1219" i="5"/>
  <c r="R1219" i="5" s="1"/>
  <c r="V1235" i="5"/>
  <c r="V1253" i="5"/>
  <c r="N1256" i="5"/>
  <c r="O1256" i="5" s="1"/>
  <c r="P1256" i="5" s="1"/>
  <c r="V1264" i="5"/>
  <c r="V1267" i="5"/>
  <c r="V1270" i="5"/>
  <c r="V1278" i="5"/>
  <c r="P1287" i="5"/>
  <c r="Q1289" i="5"/>
  <c r="R1289" i="5" s="1"/>
  <c r="V1236" i="5"/>
  <c r="N1242" i="5"/>
  <c r="O1242" i="5" s="1"/>
  <c r="V1248" i="5"/>
  <c r="V1281" i="5"/>
  <c r="L1309" i="5"/>
  <c r="V1291" i="5"/>
  <c r="V1296" i="5"/>
  <c r="O1306" i="5"/>
  <c r="P1306" i="5" s="1"/>
  <c r="N1191" i="5"/>
  <c r="O1191" i="5" s="1"/>
  <c r="N1199" i="5"/>
  <c r="O1199" i="5" s="1"/>
  <c r="N1207" i="5"/>
  <c r="O1207" i="5" s="1"/>
  <c r="Q1207" i="5" s="1"/>
  <c r="N1220" i="5"/>
  <c r="O1220" i="5" s="1"/>
  <c r="Q1220" i="5" s="1"/>
  <c r="Q1222" i="5"/>
  <c r="N1230" i="5"/>
  <c r="O1230" i="5" s="1"/>
  <c r="N1234" i="5"/>
  <c r="O1234" i="5" s="1"/>
  <c r="Q1241" i="5"/>
  <c r="N1244" i="5"/>
  <c r="O1244" i="5" s="1"/>
  <c r="O1250" i="5"/>
  <c r="P1250" i="5" s="1"/>
  <c r="P1251" i="5"/>
  <c r="V1252" i="5"/>
  <c r="P1255" i="5"/>
  <c r="N1263" i="5"/>
  <c r="O1263" i="5" s="1"/>
  <c r="P1263" i="5" s="1"/>
  <c r="O1265" i="5"/>
  <c r="P1265" i="5" s="1"/>
  <c r="O1271" i="5"/>
  <c r="P1271" i="5" s="1"/>
  <c r="N1274" i="5"/>
  <c r="O1274" i="5" s="1"/>
  <c r="P1274" i="5" s="1"/>
  <c r="V1276" i="5"/>
  <c r="O1217" i="5"/>
  <c r="P1235" i="5"/>
  <c r="R1235" i="5" s="1"/>
  <c r="V1240" i="5"/>
  <c r="V1245" i="5"/>
  <c r="N1250" i="5"/>
  <c r="V1259" i="5"/>
  <c r="V1274" i="5"/>
  <c r="V1279" i="5"/>
  <c r="V1293" i="5"/>
  <c r="Q1295" i="5"/>
  <c r="R1297" i="5"/>
  <c r="Q1299" i="5"/>
  <c r="P1299" i="5"/>
  <c r="V1300" i="5"/>
  <c r="Q1302" i="5"/>
  <c r="P1302" i="5"/>
  <c r="O1304" i="5"/>
  <c r="P1304" i="5" s="1"/>
  <c r="O1225" i="5"/>
  <c r="Q1225" i="5" s="1"/>
  <c r="N1227" i="5"/>
  <c r="O1227" i="5" s="1"/>
  <c r="Q1227" i="5" s="1"/>
  <c r="V1244" i="5"/>
  <c r="V1251" i="5"/>
  <c r="N1257" i="5"/>
  <c r="O1257" i="5" s="1"/>
  <c r="P1257" i="5" s="1"/>
  <c r="N1261" i="5"/>
  <c r="O1261" i="5" s="1"/>
  <c r="P1261" i="5" s="1"/>
  <c r="N1268" i="5"/>
  <c r="O1268" i="5" s="1"/>
  <c r="P1268" i="5" s="1"/>
  <c r="V1302" i="5"/>
  <c r="Q1232" i="5"/>
  <c r="R1232" i="5" s="1"/>
  <c r="N1253" i="5"/>
  <c r="O1253" i="5" s="1"/>
  <c r="P1253" i="5" s="1"/>
  <c r="V1268" i="5"/>
  <c r="V1277" i="5"/>
  <c r="V1288" i="5"/>
  <c r="V1299" i="5"/>
  <c r="O1288" i="5"/>
  <c r="P1288" i="5" s="1"/>
  <c r="O1296" i="5"/>
  <c r="P1296" i="5" s="1"/>
  <c r="M1307" i="5"/>
  <c r="W1307" i="5" s="1"/>
  <c r="Y1307" i="5" s="1"/>
  <c r="O1315" i="5"/>
  <c r="Q1248" i="5"/>
  <c r="R1248" i="5" s="1"/>
  <c r="N1249" i="5"/>
  <c r="O1249" i="5" s="1"/>
  <c r="N1321" i="5"/>
  <c r="O1321" i="5" s="1"/>
  <c r="P1321" i="5" s="1"/>
  <c r="R1321" i="5" s="1"/>
  <c r="N1320" i="5"/>
  <c r="O1320" i="5" s="1"/>
  <c r="P1320" i="5" s="1"/>
  <c r="R1320" i="5" s="1"/>
  <c r="N1319" i="5"/>
  <c r="O1319" i="5" s="1"/>
  <c r="P1319" i="5" s="1"/>
  <c r="R1319" i="5" s="1"/>
  <c r="N1290" i="5"/>
  <c r="O1290" i="5" s="1"/>
  <c r="P1292" i="5"/>
  <c r="R1292" i="5" s="1"/>
  <c r="N1298" i="5"/>
  <c r="O1298" i="5" s="1"/>
  <c r="P1300" i="5"/>
  <c r="R1300" i="5" s="1"/>
  <c r="N1293" i="5"/>
  <c r="O1293" i="5" s="1"/>
  <c r="P1295" i="5"/>
  <c r="N1301" i="5"/>
  <c r="O1301" i="5" s="1"/>
  <c r="P1303" i="5"/>
  <c r="N1317" i="5"/>
  <c r="Q979" i="5" l="1"/>
  <c r="P979" i="5"/>
  <c r="R979" i="5" s="1"/>
  <c r="Q890" i="5"/>
  <c r="P890" i="5"/>
  <c r="P731" i="5"/>
  <c r="Q731" i="5"/>
  <c r="P1204" i="5"/>
  <c r="Q1204" i="5"/>
  <c r="R1204" i="5" s="1"/>
  <c r="P229" i="5"/>
  <c r="Q229" i="5"/>
  <c r="P196" i="5"/>
  <c r="Q196" i="5"/>
  <c r="R196" i="5" s="1"/>
  <c r="P961" i="5"/>
  <c r="Q961" i="5"/>
  <c r="R961" i="5" s="1"/>
  <c r="Q972" i="5"/>
  <c r="P972" i="5"/>
  <c r="R972" i="5" s="1"/>
  <c r="Q1197" i="5"/>
  <c r="P1197" i="5"/>
  <c r="Q880" i="5"/>
  <c r="P880" i="5"/>
  <c r="V34" i="5"/>
  <c r="Y34" i="5"/>
  <c r="V196" i="5"/>
  <c r="Y196" i="5"/>
  <c r="V317" i="5"/>
  <c r="Y317" i="5"/>
  <c r="V379" i="5"/>
  <c r="Y379" i="5"/>
  <c r="V538" i="5"/>
  <c r="Y538" i="5"/>
  <c r="V611" i="5"/>
  <c r="Y611" i="5"/>
  <c r="V665" i="5"/>
  <c r="Y665" i="5"/>
  <c r="V1183" i="5"/>
  <c r="Y1183" i="5"/>
  <c r="V1208" i="5"/>
  <c r="Y1208" i="5"/>
  <c r="V1272" i="5"/>
  <c r="Y1272" i="5"/>
  <c r="V981" i="5"/>
  <c r="V1269" i="5"/>
  <c r="V1219" i="5"/>
  <c r="V1107" i="5"/>
  <c r="V812" i="5"/>
  <c r="V645" i="5"/>
  <c r="V601" i="5"/>
  <c r="V718" i="5"/>
  <c r="V502" i="5"/>
  <c r="V353" i="5"/>
  <c r="V262" i="5"/>
  <c r="V130" i="5"/>
  <c r="V98" i="5"/>
  <c r="V53" i="5"/>
  <c r="Y53" i="5"/>
  <c r="V8" i="5"/>
  <c r="Y8" i="5"/>
  <c r="V10" i="5"/>
  <c r="Y10" i="5"/>
  <c r="M93" i="5"/>
  <c r="W93" i="5" s="1"/>
  <c r="Y93" i="5" s="1"/>
  <c r="W33" i="5"/>
  <c r="V81" i="5"/>
  <c r="Y81" i="5"/>
  <c r="V158" i="5"/>
  <c r="Y158" i="5"/>
  <c r="V62" i="5"/>
  <c r="Y62" i="5"/>
  <c r="V206" i="5"/>
  <c r="Y206" i="5"/>
  <c r="V57" i="5"/>
  <c r="Y57" i="5"/>
  <c r="V119" i="5"/>
  <c r="Y119" i="5"/>
  <c r="V315" i="5"/>
  <c r="Y315" i="5"/>
  <c r="V52" i="5"/>
  <c r="Y52" i="5"/>
  <c r="V120" i="5"/>
  <c r="Y120" i="5"/>
  <c r="V152" i="5"/>
  <c r="Y152" i="5"/>
  <c r="V195" i="5"/>
  <c r="Y195" i="5"/>
  <c r="V32" i="5"/>
  <c r="Y32" i="5"/>
  <c r="V171" i="5"/>
  <c r="Y171" i="5"/>
  <c r="V125" i="5"/>
  <c r="Y125" i="5"/>
  <c r="V157" i="5"/>
  <c r="Y157" i="5"/>
  <c r="V320" i="5"/>
  <c r="Y320" i="5"/>
  <c r="V359" i="5"/>
  <c r="Y359" i="5"/>
  <c r="V326" i="5"/>
  <c r="Y326" i="5"/>
  <c r="V246" i="5"/>
  <c r="Y246" i="5"/>
  <c r="V308" i="5"/>
  <c r="Y308" i="5"/>
  <c r="V351" i="5"/>
  <c r="Y351" i="5"/>
  <c r="V271" i="5"/>
  <c r="Y271" i="5"/>
  <c r="V247" i="5"/>
  <c r="Y247" i="5"/>
  <c r="V309" i="5"/>
  <c r="Y309" i="5"/>
  <c r="V217" i="5"/>
  <c r="Y217" i="5"/>
  <c r="V280" i="5"/>
  <c r="Y280" i="5"/>
  <c r="V367" i="5"/>
  <c r="Y367" i="5"/>
  <c r="V431" i="5"/>
  <c r="Y431" i="5"/>
  <c r="V515" i="5"/>
  <c r="Y515" i="5"/>
  <c r="V503" i="5"/>
  <c r="Y503" i="5"/>
  <c r="V368" i="5"/>
  <c r="Y368" i="5"/>
  <c r="V371" i="5"/>
  <c r="Y371" i="5"/>
  <c r="V435" i="5"/>
  <c r="Y435" i="5"/>
  <c r="V491" i="5"/>
  <c r="Y491" i="5"/>
  <c r="V625" i="5"/>
  <c r="Y625" i="5"/>
  <c r="V488" i="5"/>
  <c r="Y488" i="5"/>
  <c r="V534" i="5"/>
  <c r="Y534" i="5"/>
  <c r="V566" i="5"/>
  <c r="Y566" i="5"/>
  <c r="V614" i="5"/>
  <c r="Y614" i="5"/>
  <c r="V492" i="5"/>
  <c r="Y492" i="5"/>
  <c r="V528" i="5"/>
  <c r="Y528" i="5"/>
  <c r="V560" i="5"/>
  <c r="Y560" i="5"/>
  <c r="V668" i="5"/>
  <c r="Y668" i="5"/>
  <c r="V735" i="5"/>
  <c r="Y735" i="5"/>
  <c r="V640" i="5"/>
  <c r="Y640" i="5"/>
  <c r="V697" i="5"/>
  <c r="Y697" i="5"/>
  <c r="V742" i="5"/>
  <c r="Y742" i="5"/>
  <c r="V651" i="5"/>
  <c r="Y651" i="5"/>
  <c r="V627" i="5"/>
  <c r="Y627" i="5"/>
  <c r="V688" i="5"/>
  <c r="Y688" i="5"/>
  <c r="V744" i="5"/>
  <c r="Y744" i="5"/>
  <c r="V678" i="5"/>
  <c r="Y678" i="5"/>
  <c r="V652" i="5"/>
  <c r="Y652" i="5"/>
  <c r="V727" i="5"/>
  <c r="V793" i="5"/>
  <c r="Y793" i="5"/>
  <c r="V849" i="5"/>
  <c r="Y849" i="5"/>
  <c r="V741" i="5"/>
  <c r="Y741" i="5"/>
  <c r="V802" i="5"/>
  <c r="Y802" i="5"/>
  <c r="V768" i="5"/>
  <c r="Y768" i="5"/>
  <c r="V832" i="5"/>
  <c r="Y832" i="5"/>
  <c r="V850" i="5"/>
  <c r="Y850" i="5"/>
  <c r="V912" i="5"/>
  <c r="Y912" i="5"/>
  <c r="V929" i="5"/>
  <c r="Y929" i="5"/>
  <c r="V851" i="5"/>
  <c r="Y851" i="5"/>
  <c r="V913" i="5"/>
  <c r="Y913" i="5"/>
  <c r="V907" i="5"/>
  <c r="Y907" i="5"/>
  <c r="V892" i="5"/>
  <c r="Y892" i="5"/>
  <c r="V974" i="5"/>
  <c r="Y974" i="5"/>
  <c r="V977" i="5"/>
  <c r="Y977" i="5"/>
  <c r="V967" i="5"/>
  <c r="Y967" i="5"/>
  <c r="V979" i="5"/>
  <c r="Y979" i="5"/>
  <c r="V1036" i="5"/>
  <c r="Y1036" i="5"/>
  <c r="V1140" i="5"/>
  <c r="Y1140" i="5"/>
  <c r="V1086" i="5"/>
  <c r="Y1086" i="5"/>
  <c r="V1131" i="5"/>
  <c r="Y1131" i="5"/>
  <c r="V1154" i="5"/>
  <c r="Y1154" i="5"/>
  <c r="V1165" i="5"/>
  <c r="Y1165" i="5"/>
  <c r="V1152" i="5"/>
  <c r="Y1152" i="5"/>
  <c r="V1249" i="5"/>
  <c r="Y1249" i="5"/>
  <c r="V1189" i="5"/>
  <c r="Y1189" i="5"/>
  <c r="V1200" i="5"/>
  <c r="Y1200" i="5"/>
  <c r="V1214" i="5"/>
  <c r="Y1214" i="5"/>
  <c r="V1229" i="5"/>
  <c r="Y1229" i="5"/>
  <c r="V1297" i="5"/>
  <c r="Y1297" i="5"/>
  <c r="V1266" i="5"/>
  <c r="Y1266" i="5"/>
  <c r="V1262" i="5"/>
  <c r="Y1262" i="5"/>
  <c r="V25" i="5"/>
  <c r="Y25" i="5"/>
  <c r="Q727" i="5"/>
  <c r="R727" i="5" s="1"/>
  <c r="W727" i="5"/>
  <c r="Y727" i="5" s="1"/>
  <c r="V17" i="5"/>
  <c r="Y17" i="5"/>
  <c r="V201" i="5"/>
  <c r="Y201" i="5"/>
  <c r="V252" i="5"/>
  <c r="Y252" i="5"/>
  <c r="V253" i="5"/>
  <c r="Y253" i="5"/>
  <c r="V439" i="5"/>
  <c r="Y439" i="5"/>
  <c r="V691" i="5"/>
  <c r="Y691" i="5"/>
  <c r="V835" i="5"/>
  <c r="Y835" i="5"/>
  <c r="V900" i="5"/>
  <c r="Y900" i="5"/>
  <c r="V1058" i="5"/>
  <c r="Y1058" i="5"/>
  <c r="V1150" i="5"/>
  <c r="Y1150" i="5"/>
  <c r="V1226" i="5"/>
  <c r="Y1226" i="5"/>
  <c r="V1040" i="5"/>
  <c r="V449" i="5"/>
  <c r="V327" i="5"/>
  <c r="V79" i="5"/>
  <c r="Y79" i="5"/>
  <c r="V358" i="5"/>
  <c r="Y358" i="5"/>
  <c r="V160" i="5"/>
  <c r="Y160" i="5"/>
  <c r="V133" i="5"/>
  <c r="Y133" i="5"/>
  <c r="V260" i="5"/>
  <c r="Y260" i="5"/>
  <c r="V296" i="5"/>
  <c r="Y296" i="5"/>
  <c r="V524" i="5"/>
  <c r="Y524" i="5"/>
  <c r="V387" i="5"/>
  <c r="Y387" i="5"/>
  <c r="V440" i="5"/>
  <c r="Y440" i="5"/>
  <c r="V542" i="5"/>
  <c r="Y542" i="5"/>
  <c r="V536" i="5"/>
  <c r="Y536" i="5"/>
  <c r="V681" i="5"/>
  <c r="Y681" i="5"/>
  <c r="V606" i="5"/>
  <c r="Y606" i="5"/>
  <c r="V693" i="5"/>
  <c r="Y693" i="5"/>
  <c r="V698" i="5"/>
  <c r="Y698" i="5"/>
  <c r="V809" i="5"/>
  <c r="Y809" i="5"/>
  <c r="V818" i="5"/>
  <c r="Y818" i="5"/>
  <c r="V784" i="5"/>
  <c r="Y784" i="5"/>
  <c r="V779" i="5"/>
  <c r="Y779" i="5"/>
  <c r="V863" i="5"/>
  <c r="Y863" i="5"/>
  <c r="V941" i="5"/>
  <c r="Y941" i="5"/>
  <c r="V864" i="5"/>
  <c r="Y864" i="5"/>
  <c r="V937" i="5"/>
  <c r="Y937" i="5"/>
  <c r="V925" i="5"/>
  <c r="Y925" i="5"/>
  <c r="V842" i="5"/>
  <c r="Y842" i="5"/>
  <c r="V908" i="5"/>
  <c r="Y908" i="5"/>
  <c r="V970" i="5"/>
  <c r="Y970" i="5"/>
  <c r="V962" i="5"/>
  <c r="Y962" i="5"/>
  <c r="V1007" i="5"/>
  <c r="Y1007" i="5"/>
  <c r="V1002" i="5"/>
  <c r="Y1002" i="5"/>
  <c r="V1044" i="5"/>
  <c r="Y1044" i="5"/>
  <c r="V1127" i="5"/>
  <c r="Y1127" i="5"/>
  <c r="V1153" i="5"/>
  <c r="Y1153" i="5"/>
  <c r="V1030" i="5"/>
  <c r="Y1030" i="5"/>
  <c r="V1062" i="5"/>
  <c r="Y1062" i="5"/>
  <c r="V1094" i="5"/>
  <c r="Y1094" i="5"/>
  <c r="V1035" i="5"/>
  <c r="Y1035" i="5"/>
  <c r="V1161" i="5"/>
  <c r="Y1161" i="5"/>
  <c r="Y1175" i="5"/>
  <c r="V1158" i="5"/>
  <c r="Y1158" i="5"/>
  <c r="V1103" i="5"/>
  <c r="Y1103" i="5"/>
  <c r="V1184" i="5"/>
  <c r="Y1184" i="5"/>
  <c r="V1179" i="5"/>
  <c r="Y1179" i="5"/>
  <c r="V1168" i="5"/>
  <c r="Y1168" i="5"/>
  <c r="V1250" i="5"/>
  <c r="Y1250" i="5"/>
  <c r="V1230" i="5"/>
  <c r="Y1230" i="5"/>
  <c r="V1205" i="5"/>
  <c r="Y1205" i="5"/>
  <c r="V1221" i="5"/>
  <c r="Y1221" i="5"/>
  <c r="V1242" i="5"/>
  <c r="Y1242" i="5"/>
  <c r="V1257" i="5"/>
  <c r="Y1257" i="5"/>
  <c r="V1290" i="5"/>
  <c r="Y1290" i="5"/>
  <c r="V37" i="5"/>
  <c r="Y37" i="5"/>
  <c r="V14" i="5"/>
  <c r="Y14" i="5"/>
  <c r="P318" i="5"/>
  <c r="Q203" i="5"/>
  <c r="R203" i="5" s="1"/>
  <c r="V69" i="5"/>
  <c r="Y69" i="5"/>
  <c r="V446" i="5"/>
  <c r="Y446" i="5"/>
  <c r="V622" i="5"/>
  <c r="Y622" i="5"/>
  <c r="V564" i="5"/>
  <c r="Y564" i="5"/>
  <c r="V776" i="5"/>
  <c r="Y776" i="5"/>
  <c r="V1090" i="5"/>
  <c r="Y1090" i="5"/>
  <c r="V1197" i="5"/>
  <c r="Y1197" i="5"/>
  <c r="V1146" i="5"/>
  <c r="V134" i="5"/>
  <c r="Y134" i="5"/>
  <c r="V390" i="5"/>
  <c r="Y390" i="5"/>
  <c r="V231" i="5"/>
  <c r="Y231" i="5"/>
  <c r="V450" i="5"/>
  <c r="Y450" i="5"/>
  <c r="V454" i="5"/>
  <c r="Y454" i="5"/>
  <c r="V451" i="5"/>
  <c r="Y451" i="5"/>
  <c r="V495" i="5"/>
  <c r="Y495" i="5"/>
  <c r="V508" i="5"/>
  <c r="Y508" i="5"/>
  <c r="V568" i="5"/>
  <c r="Y568" i="5"/>
  <c r="V656" i="5"/>
  <c r="Y656" i="5"/>
  <c r="V713" i="5"/>
  <c r="Y713" i="5"/>
  <c r="V672" i="5"/>
  <c r="Y672" i="5"/>
  <c r="V646" i="5"/>
  <c r="Y646" i="5"/>
  <c r="V638" i="5"/>
  <c r="Y638" i="5"/>
  <c r="V673" i="5"/>
  <c r="Y673" i="5"/>
  <c r="V739" i="5"/>
  <c r="Y739" i="5"/>
  <c r="R1295" i="5"/>
  <c r="V1282" i="5"/>
  <c r="V1228" i="5"/>
  <c r="V1087" i="5"/>
  <c r="V865" i="5"/>
  <c r="V901" i="5"/>
  <c r="R830" i="5"/>
  <c r="V890" i="5"/>
  <c r="V746" i="5"/>
  <c r="V585" i="5"/>
  <c r="R380" i="5"/>
  <c r="V531" i="5"/>
  <c r="V567" i="5"/>
  <c r="V525" i="5"/>
  <c r="V365" i="5"/>
  <c r="V429" i="5"/>
  <c r="V346" i="5"/>
  <c r="V394" i="5"/>
  <c r="V386" i="5"/>
  <c r="V254" i="5"/>
  <c r="V245" i="5"/>
  <c r="V281" i="5"/>
  <c r="V75" i="5"/>
  <c r="Y75" i="5"/>
  <c r="V207" i="5"/>
  <c r="V123" i="5"/>
  <c r="V35" i="5"/>
  <c r="Y35" i="5"/>
  <c r="V28" i="5"/>
  <c r="Y28" i="5"/>
  <c r="V106" i="5"/>
  <c r="Y106" i="5"/>
  <c r="V138" i="5"/>
  <c r="Y138" i="5"/>
  <c r="V23" i="5"/>
  <c r="Y23" i="5"/>
  <c r="V175" i="5"/>
  <c r="Y175" i="5"/>
  <c r="V328" i="5"/>
  <c r="Y328" i="5"/>
  <c r="V99" i="5"/>
  <c r="Y99" i="5"/>
  <c r="V131" i="5"/>
  <c r="Y131" i="5"/>
  <c r="V163" i="5"/>
  <c r="Y163" i="5"/>
  <c r="V13" i="5"/>
  <c r="Y13" i="5"/>
  <c r="V74" i="5"/>
  <c r="Y74" i="5"/>
  <c r="V283" i="5"/>
  <c r="Y283" i="5"/>
  <c r="V50" i="5"/>
  <c r="Y50" i="5"/>
  <c r="V105" i="5"/>
  <c r="Y105" i="5"/>
  <c r="V137" i="5"/>
  <c r="Y137" i="5"/>
  <c r="V174" i="5"/>
  <c r="Y174" i="5"/>
  <c r="V64" i="5"/>
  <c r="Y64" i="5"/>
  <c r="V226" i="5"/>
  <c r="Y226" i="5"/>
  <c r="V194" i="5"/>
  <c r="Y194" i="5"/>
  <c r="V268" i="5"/>
  <c r="Y268" i="5"/>
  <c r="V329" i="5"/>
  <c r="Y329" i="5"/>
  <c r="V374" i="5"/>
  <c r="Y374" i="5"/>
  <c r="V269" i="5"/>
  <c r="Y269" i="5"/>
  <c r="V330" i="5"/>
  <c r="Y330" i="5"/>
  <c r="V242" i="5"/>
  <c r="Y242" i="5"/>
  <c r="V304" i="5"/>
  <c r="Y304" i="5"/>
  <c r="V391" i="5"/>
  <c r="Y391" i="5"/>
  <c r="V395" i="5"/>
  <c r="Y395" i="5"/>
  <c r="V466" i="5"/>
  <c r="Y466" i="5"/>
  <c r="V490" i="5"/>
  <c r="Y490" i="5"/>
  <c r="V455" i="5"/>
  <c r="Y455" i="5"/>
  <c r="V348" i="5"/>
  <c r="Y348" i="5"/>
  <c r="V647" i="5"/>
  <c r="Y647" i="5"/>
  <c r="V546" i="5"/>
  <c r="Y546" i="5"/>
  <c r="V578" i="5"/>
  <c r="Y578" i="5"/>
  <c r="V516" i="5"/>
  <c r="Y516" i="5"/>
  <c r="V540" i="5"/>
  <c r="Y540" i="5"/>
  <c r="V689" i="5"/>
  <c r="Y689" i="5"/>
  <c r="Y692" i="5"/>
  <c r="Y658" i="5"/>
  <c r="V661" i="5"/>
  <c r="Y661" i="5"/>
  <c r="V721" i="5"/>
  <c r="Y721" i="5"/>
  <c r="V610" i="5"/>
  <c r="Y610" i="5"/>
  <c r="V685" i="5"/>
  <c r="Y685" i="5"/>
  <c r="V755" i="5"/>
  <c r="Y755" i="5"/>
  <c r="V654" i="5"/>
  <c r="Y654" i="5"/>
  <c r="V695" i="5"/>
  <c r="Y695" i="5"/>
  <c r="V641" i="5"/>
  <c r="Y641" i="5"/>
  <c r="V686" i="5"/>
  <c r="Y686" i="5"/>
  <c r="V750" i="5"/>
  <c r="Y750" i="5"/>
  <c r="V817" i="5"/>
  <c r="Y817" i="5"/>
  <c r="V762" i="5"/>
  <c r="Y762" i="5"/>
  <c r="V826" i="5"/>
  <c r="Y826" i="5"/>
  <c r="V792" i="5"/>
  <c r="Y792" i="5"/>
  <c r="V787" i="5"/>
  <c r="Y787" i="5"/>
  <c r="V871" i="5"/>
  <c r="Y871" i="5"/>
  <c r="V872" i="5"/>
  <c r="Y872" i="5"/>
  <c r="V867" i="5"/>
  <c r="Y867" i="5"/>
  <c r="V955" i="5"/>
  <c r="Y955" i="5"/>
  <c r="V855" i="5"/>
  <c r="Y855" i="5"/>
  <c r="V919" i="5"/>
  <c r="Y919" i="5"/>
  <c r="V926" i="5"/>
  <c r="Y926" i="5"/>
  <c r="V1003" i="5"/>
  <c r="Y1003" i="5"/>
  <c r="V982" i="5"/>
  <c r="Y982" i="5"/>
  <c r="V987" i="5"/>
  <c r="Y987" i="5"/>
  <c r="V1006" i="5"/>
  <c r="Y1006" i="5"/>
  <c r="V1177" i="5"/>
  <c r="Y1177" i="5"/>
  <c r="V1034" i="5"/>
  <c r="Y1034" i="5"/>
  <c r="V1066" i="5"/>
  <c r="Y1066" i="5"/>
  <c r="V1098" i="5"/>
  <c r="Y1098" i="5"/>
  <c r="V1199" i="5"/>
  <c r="Y1199" i="5"/>
  <c r="V1166" i="5"/>
  <c r="Y1166" i="5"/>
  <c r="V1109" i="5"/>
  <c r="Y1109" i="5"/>
  <c r="V1187" i="5"/>
  <c r="Y1187" i="5"/>
  <c r="V1178" i="5"/>
  <c r="Y1178" i="5"/>
  <c r="V1234" i="5"/>
  <c r="Y1234" i="5"/>
  <c r="V1213" i="5"/>
  <c r="Y1213" i="5"/>
  <c r="V1241" i="5"/>
  <c r="Y1241" i="5"/>
  <c r="V1265" i="5"/>
  <c r="Y1265" i="5"/>
  <c r="V1298" i="5"/>
  <c r="Y1298" i="5"/>
  <c r="P845" i="5"/>
  <c r="R845" i="5" s="1"/>
  <c r="R342" i="5"/>
  <c r="V30" i="5"/>
  <c r="Y30" i="5"/>
  <c r="V7" i="5"/>
  <c r="Y7" i="5"/>
  <c r="V129" i="5"/>
  <c r="Y129" i="5"/>
  <c r="V210" i="5"/>
  <c r="Y210" i="5"/>
  <c r="V200" i="5"/>
  <c r="Y200" i="5"/>
  <c r="V288" i="5"/>
  <c r="Y288" i="5"/>
  <c r="V511" i="5"/>
  <c r="Y511" i="5"/>
  <c r="V676" i="5"/>
  <c r="Y676" i="5"/>
  <c r="V705" i="5"/>
  <c r="Y705" i="5"/>
  <c r="V683" i="5"/>
  <c r="Y683" i="5"/>
  <c r="V810" i="5"/>
  <c r="Y810" i="5"/>
  <c r="V1108" i="5"/>
  <c r="Y1108" i="5"/>
  <c r="V1247" i="5"/>
  <c r="Y1247" i="5"/>
  <c r="V166" i="5"/>
  <c r="Y166" i="5"/>
  <c r="V127" i="5"/>
  <c r="Y127" i="5"/>
  <c r="V42" i="5"/>
  <c r="Y42" i="5"/>
  <c r="V366" i="5"/>
  <c r="Y366" i="5"/>
  <c r="V261" i="5"/>
  <c r="Y261" i="5"/>
  <c r="V452" i="5"/>
  <c r="Y452" i="5"/>
  <c r="V504" i="5"/>
  <c r="Y504" i="5"/>
  <c r="V754" i="5"/>
  <c r="Y754" i="5"/>
  <c r="Q1306" i="5"/>
  <c r="V1194" i="5"/>
  <c r="R1092" i="5"/>
  <c r="V954" i="5"/>
  <c r="V922" i="5"/>
  <c r="R673" i="5"/>
  <c r="V814" i="5"/>
  <c r="V612" i="5"/>
  <c r="V628" i="5"/>
  <c r="V563" i="5"/>
  <c r="V500" i="5"/>
  <c r="V438" i="5"/>
  <c r="V323" i="5"/>
  <c r="V197" i="5"/>
  <c r="V373" i="5"/>
  <c r="V273" i="5"/>
  <c r="V176" i="5"/>
  <c r="V76" i="5"/>
  <c r="V151" i="5"/>
  <c r="V126" i="5"/>
  <c r="V203" i="5"/>
  <c r="V12" i="5"/>
  <c r="Y12" i="5"/>
  <c r="V180" i="5"/>
  <c r="Y180" i="5"/>
  <c r="Y33" i="5"/>
  <c r="V187" i="5"/>
  <c r="Y187" i="5"/>
  <c r="V26" i="5"/>
  <c r="Y26" i="5"/>
  <c r="V173" i="5"/>
  <c r="Y173" i="5"/>
  <c r="V24" i="5"/>
  <c r="Y24" i="5"/>
  <c r="V104" i="5"/>
  <c r="Y104" i="5"/>
  <c r="V136" i="5"/>
  <c r="Y136" i="5"/>
  <c r="V168" i="5"/>
  <c r="Y168" i="5"/>
  <c r="V299" i="5"/>
  <c r="Y299" i="5"/>
  <c r="V58" i="5"/>
  <c r="Y58" i="5"/>
  <c r="V109" i="5"/>
  <c r="Y109" i="5"/>
  <c r="V141" i="5"/>
  <c r="Y141" i="5"/>
  <c r="V182" i="5"/>
  <c r="Y182" i="5"/>
  <c r="V398" i="5"/>
  <c r="Y398" i="5"/>
  <c r="V232" i="5"/>
  <c r="Y232" i="5"/>
  <c r="V276" i="5"/>
  <c r="Y276" i="5"/>
  <c r="V333" i="5"/>
  <c r="Y333" i="5"/>
  <c r="V214" i="5"/>
  <c r="Y214" i="5"/>
  <c r="V277" i="5"/>
  <c r="Y277" i="5"/>
  <c r="V342" i="5"/>
  <c r="Y342" i="5"/>
  <c r="V250" i="5"/>
  <c r="Y250" i="5"/>
  <c r="V312" i="5"/>
  <c r="Y312" i="5"/>
  <c r="V399" i="5"/>
  <c r="Y399" i="5"/>
  <c r="V498" i="5"/>
  <c r="Y498" i="5"/>
  <c r="V475" i="5"/>
  <c r="Y475" i="5"/>
  <c r="V336" i="5"/>
  <c r="Y336" i="5"/>
  <c r="V459" i="5"/>
  <c r="Y459" i="5"/>
  <c r="V339" i="5"/>
  <c r="Y339" i="5"/>
  <c r="V403" i="5"/>
  <c r="Y403" i="5"/>
  <c r="V483" i="5"/>
  <c r="Y483" i="5"/>
  <c r="V507" i="5"/>
  <c r="Y507" i="5"/>
  <c r="V467" i="5"/>
  <c r="Y467" i="5"/>
  <c r="V420" i="5"/>
  <c r="Y420" i="5"/>
  <c r="V655" i="5"/>
  <c r="Y655" i="5"/>
  <c r="V550" i="5"/>
  <c r="Y550" i="5"/>
  <c r="V582" i="5"/>
  <c r="Y582" i="5"/>
  <c r="V633" i="5"/>
  <c r="Y633" i="5"/>
  <c r="V460" i="5"/>
  <c r="Y460" i="5"/>
  <c r="V544" i="5"/>
  <c r="Y544" i="5"/>
  <c r="V596" i="5"/>
  <c r="Y596" i="5"/>
  <c r="V696" i="5"/>
  <c r="Y696" i="5"/>
  <c r="Y694" i="5"/>
  <c r="V669" i="5"/>
  <c r="Y669" i="5"/>
  <c r="V726" i="5"/>
  <c r="Y726" i="5"/>
  <c r="V613" i="5"/>
  <c r="Y613" i="5"/>
  <c r="V700" i="5"/>
  <c r="Y700" i="5"/>
  <c r="V763" i="5"/>
  <c r="Y763" i="5"/>
  <c r="V659" i="5"/>
  <c r="Y659" i="5"/>
  <c r="V703" i="5"/>
  <c r="Y703" i="5"/>
  <c r="V649" i="5"/>
  <c r="Y649" i="5"/>
  <c r="V701" i="5"/>
  <c r="Y701" i="5"/>
  <c r="V761" i="5"/>
  <c r="Y761" i="5"/>
  <c r="V825" i="5"/>
  <c r="Y825" i="5"/>
  <c r="V770" i="5"/>
  <c r="Y770" i="5"/>
  <c r="V800" i="5"/>
  <c r="Y800" i="5"/>
  <c r="V795" i="5"/>
  <c r="Y795" i="5"/>
  <c r="V879" i="5"/>
  <c r="Y879" i="5"/>
  <c r="V978" i="5"/>
  <c r="Y978" i="5"/>
  <c r="V880" i="5"/>
  <c r="Y880" i="5"/>
  <c r="V875" i="5"/>
  <c r="Y875" i="5"/>
  <c r="V860" i="5"/>
  <c r="Y860" i="5"/>
  <c r="V934" i="5"/>
  <c r="Y934" i="5"/>
  <c r="V1032" i="5"/>
  <c r="Y1032" i="5"/>
  <c r="V1011" i="5"/>
  <c r="Y1011" i="5"/>
  <c r="V1012" i="5"/>
  <c r="Y1012" i="5"/>
  <c r="V1052" i="5"/>
  <c r="Y1052" i="5"/>
  <c r="V1038" i="5"/>
  <c r="Y1038" i="5"/>
  <c r="V1070" i="5"/>
  <c r="Y1070" i="5"/>
  <c r="V1176" i="5"/>
  <c r="Y1176" i="5"/>
  <c r="V1117" i="5"/>
  <c r="Y1117" i="5"/>
  <c r="V1136" i="5"/>
  <c r="Y1136" i="5"/>
  <c r="V1206" i="5"/>
  <c r="Y1206" i="5"/>
  <c r="V1188" i="5"/>
  <c r="Y1188" i="5"/>
  <c r="V1207" i="5"/>
  <c r="Y1207" i="5"/>
  <c r="V1217" i="5"/>
  <c r="Y1217" i="5"/>
  <c r="V1271" i="5"/>
  <c r="Y1271" i="5"/>
  <c r="Q730" i="5"/>
  <c r="R730" i="5" s="1"/>
  <c r="Y1318" i="5"/>
  <c r="V60" i="5"/>
  <c r="Y60" i="5"/>
  <c r="V279" i="5"/>
  <c r="Y279" i="5"/>
  <c r="V441" i="5"/>
  <c r="Y441" i="5"/>
  <c r="V376" i="5"/>
  <c r="Y376" i="5"/>
  <c r="V494" i="5"/>
  <c r="Y494" i="5"/>
  <c r="V648" i="5"/>
  <c r="Y648" i="5"/>
  <c r="V630" i="5"/>
  <c r="Y630" i="5"/>
  <c r="V771" i="5"/>
  <c r="Y771" i="5"/>
  <c r="V859" i="5"/>
  <c r="Y859" i="5"/>
  <c r="V1198" i="5"/>
  <c r="Y1198" i="5"/>
  <c r="V1174" i="5"/>
  <c r="Y1174" i="5"/>
  <c r="V1233" i="5"/>
  <c r="Y1233" i="5"/>
  <c r="Q1054" i="5"/>
  <c r="W1054" i="5"/>
  <c r="V266" i="5"/>
  <c r="V179" i="5"/>
  <c r="V159" i="5"/>
  <c r="Y159" i="5"/>
  <c r="V128" i="5"/>
  <c r="Y128" i="5"/>
  <c r="V56" i="5"/>
  <c r="Y56" i="5"/>
  <c r="V332" i="5"/>
  <c r="Y332" i="5"/>
  <c r="V383" i="5"/>
  <c r="Y383" i="5"/>
  <c r="V574" i="5"/>
  <c r="Y574" i="5"/>
  <c r="V1068" i="5"/>
  <c r="V553" i="5"/>
  <c r="V521" i="5"/>
  <c r="V396" i="5"/>
  <c r="V436" i="5"/>
  <c r="V267" i="5"/>
  <c r="R92" i="5"/>
  <c r="V45" i="5"/>
  <c r="Y45" i="5"/>
  <c r="V124" i="5"/>
  <c r="V71" i="5"/>
  <c r="V9" i="5"/>
  <c r="Y9" i="5"/>
  <c r="V114" i="5"/>
  <c r="Y114" i="5"/>
  <c r="V146" i="5"/>
  <c r="Y146" i="5"/>
  <c r="V183" i="5"/>
  <c r="Y183" i="5"/>
  <c r="V38" i="5"/>
  <c r="Y38" i="5"/>
  <c r="V191" i="5"/>
  <c r="Y191" i="5"/>
  <c r="V31" i="5"/>
  <c r="Y31" i="5"/>
  <c r="V107" i="5"/>
  <c r="Y107" i="5"/>
  <c r="V170" i="5"/>
  <c r="Y170" i="5"/>
  <c r="V29" i="5"/>
  <c r="Y29" i="5"/>
  <c r="V181" i="5"/>
  <c r="Y181" i="5"/>
  <c r="V108" i="5"/>
  <c r="Y108" i="5"/>
  <c r="V11" i="5"/>
  <c r="Y11" i="5"/>
  <c r="V66" i="5"/>
  <c r="Y66" i="5"/>
  <c r="V113" i="5"/>
  <c r="Y113" i="5"/>
  <c r="V145" i="5"/>
  <c r="Y145" i="5"/>
  <c r="V186" i="5"/>
  <c r="Y186" i="5"/>
  <c r="V169" i="5"/>
  <c r="Y169" i="5"/>
  <c r="V406" i="5"/>
  <c r="Y406" i="5"/>
  <c r="V235" i="5"/>
  <c r="Y235" i="5"/>
  <c r="V213" i="5"/>
  <c r="Y213" i="5"/>
  <c r="V284" i="5"/>
  <c r="Y284" i="5"/>
  <c r="V222" i="5"/>
  <c r="Y222" i="5"/>
  <c r="V285" i="5"/>
  <c r="Y285" i="5"/>
  <c r="V343" i="5"/>
  <c r="Y343" i="5"/>
  <c r="V256" i="5"/>
  <c r="Y256" i="5"/>
  <c r="V325" i="5"/>
  <c r="Y325" i="5"/>
  <c r="V407" i="5"/>
  <c r="Y407" i="5"/>
  <c r="V514" i="5"/>
  <c r="Y514" i="5"/>
  <c r="V344" i="5"/>
  <c r="Y344" i="5"/>
  <c r="V347" i="5"/>
  <c r="Y347" i="5"/>
  <c r="V411" i="5"/>
  <c r="Y411" i="5"/>
  <c r="V364" i="5"/>
  <c r="Y364" i="5"/>
  <c r="V428" i="5"/>
  <c r="Y428" i="5"/>
  <c r="V522" i="5"/>
  <c r="Y522" i="5"/>
  <c r="V554" i="5"/>
  <c r="Y554" i="5"/>
  <c r="V586" i="5"/>
  <c r="Y586" i="5"/>
  <c r="V462" i="5"/>
  <c r="Y462" i="5"/>
  <c r="V644" i="5"/>
  <c r="Y644" i="5"/>
  <c r="V594" i="5"/>
  <c r="Y594" i="5"/>
  <c r="V548" i="5"/>
  <c r="Y548" i="5"/>
  <c r="V607" i="5"/>
  <c r="Y607" i="5"/>
  <c r="V704" i="5"/>
  <c r="Y704" i="5"/>
  <c r="V621" i="5"/>
  <c r="Y621" i="5"/>
  <c r="V677" i="5"/>
  <c r="Y677" i="5"/>
  <c r="V728" i="5"/>
  <c r="Y728" i="5"/>
  <c r="V624" i="5"/>
  <c r="Y624" i="5"/>
  <c r="V708" i="5"/>
  <c r="Y708" i="5"/>
  <c r="V667" i="5"/>
  <c r="Y667" i="5"/>
  <c r="V711" i="5"/>
  <c r="Y711" i="5"/>
  <c r="V657" i="5"/>
  <c r="Y657" i="5"/>
  <c r="V709" i="5"/>
  <c r="Y709" i="5"/>
  <c r="V769" i="5"/>
  <c r="Y769" i="5"/>
  <c r="V833" i="5"/>
  <c r="Y833" i="5"/>
  <c r="V841" i="5"/>
  <c r="Y841" i="5"/>
  <c r="V778" i="5"/>
  <c r="Y778" i="5"/>
  <c r="V808" i="5"/>
  <c r="Y808" i="5"/>
  <c r="V803" i="5"/>
  <c r="Y803" i="5"/>
  <c r="V887" i="5"/>
  <c r="Y887" i="5"/>
  <c r="V888" i="5"/>
  <c r="Y888" i="5"/>
  <c r="V883" i="5"/>
  <c r="Y883" i="5"/>
  <c r="V868" i="5"/>
  <c r="Y868" i="5"/>
  <c r="V942" i="5"/>
  <c r="Y942" i="5"/>
  <c r="V945" i="5"/>
  <c r="Y945" i="5"/>
  <c r="V930" i="5"/>
  <c r="Y930" i="5"/>
  <c r="V1054" i="5"/>
  <c r="Y1054" i="5"/>
  <c r="V1042" i="5"/>
  <c r="Y1042" i="5"/>
  <c r="V1074" i="5"/>
  <c r="Y1074" i="5"/>
  <c r="V1113" i="5"/>
  <c r="Y1113" i="5"/>
  <c r="V1181" i="5"/>
  <c r="Y1181" i="5"/>
  <c r="V1171" i="5"/>
  <c r="Y1171" i="5"/>
  <c r="V1120" i="5"/>
  <c r="Y1120" i="5"/>
  <c r="V1144" i="5"/>
  <c r="Y1144" i="5"/>
  <c r="V1196" i="5"/>
  <c r="Y1196" i="5"/>
  <c r="V1216" i="5"/>
  <c r="Y1216" i="5"/>
  <c r="V1195" i="5"/>
  <c r="Y1195" i="5"/>
  <c r="V1255" i="5"/>
  <c r="Y1255" i="5"/>
  <c r="V1287" i="5"/>
  <c r="Y1287" i="5"/>
  <c r="V1238" i="5"/>
  <c r="Y1238" i="5"/>
  <c r="V22" i="5"/>
  <c r="Y22" i="5"/>
  <c r="V1320" i="5"/>
  <c r="Y1320" i="5"/>
  <c r="V161" i="5"/>
  <c r="Y161" i="5"/>
  <c r="V225" i="5"/>
  <c r="Y225" i="5"/>
  <c r="V740" i="5"/>
  <c r="Y740" i="5"/>
  <c r="V664" i="5"/>
  <c r="Y664" i="5"/>
  <c r="V801" i="5"/>
  <c r="Y801" i="5"/>
  <c r="V858" i="5"/>
  <c r="Y858" i="5"/>
  <c r="V921" i="5"/>
  <c r="Y921" i="5"/>
  <c r="V966" i="5"/>
  <c r="Y966" i="5"/>
  <c r="V985" i="5"/>
  <c r="Y985" i="5"/>
  <c r="V1294" i="5"/>
  <c r="V338" i="5"/>
  <c r="V102" i="5"/>
  <c r="Y102" i="5"/>
  <c r="V291" i="5"/>
  <c r="Y291" i="5"/>
  <c r="V77" i="5"/>
  <c r="Y77" i="5"/>
  <c r="V101" i="5"/>
  <c r="Y101" i="5"/>
  <c r="V218" i="5"/>
  <c r="Y218" i="5"/>
  <c r="V321" i="5"/>
  <c r="Y321" i="5"/>
  <c r="V322" i="5"/>
  <c r="Y322" i="5"/>
  <c r="V807" i="5"/>
  <c r="V636" i="5"/>
  <c r="V1256" i="5"/>
  <c r="V1114" i="5"/>
  <c r="V1009" i="5"/>
  <c r="Q1006" i="5"/>
  <c r="R1006" i="5" s="1"/>
  <c r="W1006" i="5"/>
  <c r="Q977" i="5"/>
  <c r="R977" i="5" s="1"/>
  <c r="V915" i="5"/>
  <c r="Q958" i="5"/>
  <c r="V986" i="5"/>
  <c r="V909" i="5"/>
  <c r="V796" i="5"/>
  <c r="V639" i="5"/>
  <c r="V745" i="5"/>
  <c r="V653" i="5"/>
  <c r="P484" i="5"/>
  <c r="V493" i="5"/>
  <c r="V599" i="5"/>
  <c r="V496" i="5"/>
  <c r="V224" i="5"/>
  <c r="V265" i="5"/>
  <c r="V39" i="5"/>
  <c r="V70" i="5"/>
  <c r="V162" i="5"/>
  <c r="V139" i="5"/>
  <c r="V61" i="5"/>
  <c r="Y61" i="5"/>
  <c r="V65" i="5"/>
  <c r="V48" i="5"/>
  <c r="Y48" i="5"/>
  <c r="V199" i="5"/>
  <c r="Y199" i="5"/>
  <c r="V202" i="5"/>
  <c r="Y202" i="5"/>
  <c r="V36" i="5"/>
  <c r="Y36" i="5"/>
  <c r="V188" i="5"/>
  <c r="Y188" i="5"/>
  <c r="V19" i="5"/>
  <c r="Y19" i="5"/>
  <c r="V72" i="5"/>
  <c r="Y72" i="5"/>
  <c r="V117" i="5"/>
  <c r="Y117" i="5"/>
  <c r="V149" i="5"/>
  <c r="Y149" i="5"/>
  <c r="V177" i="5"/>
  <c r="Y177" i="5"/>
  <c r="V414" i="5"/>
  <c r="Y414" i="5"/>
  <c r="V243" i="5"/>
  <c r="Y243" i="5"/>
  <c r="V221" i="5"/>
  <c r="Y221" i="5"/>
  <c r="V292" i="5"/>
  <c r="Y292" i="5"/>
  <c r="V255" i="5"/>
  <c r="Y255" i="5"/>
  <c r="V228" i="5"/>
  <c r="Y228" i="5"/>
  <c r="V293" i="5"/>
  <c r="Y293" i="5"/>
  <c r="V264" i="5"/>
  <c r="Y264" i="5"/>
  <c r="V415" i="5"/>
  <c r="Y415" i="5"/>
  <c r="V479" i="5"/>
  <c r="Y479" i="5"/>
  <c r="V499" i="5"/>
  <c r="Y499" i="5"/>
  <c r="V352" i="5"/>
  <c r="Y352" i="5"/>
  <c r="V463" i="5"/>
  <c r="Y463" i="5"/>
  <c r="V355" i="5"/>
  <c r="Y355" i="5"/>
  <c r="V419" i="5"/>
  <c r="Y419" i="5"/>
  <c r="V487" i="5"/>
  <c r="Y487" i="5"/>
  <c r="V471" i="5"/>
  <c r="Y471" i="5"/>
  <c r="V444" i="5"/>
  <c r="Y444" i="5"/>
  <c r="V590" i="5"/>
  <c r="Y590" i="5"/>
  <c r="V472" i="5"/>
  <c r="Y472" i="5"/>
  <c r="V603" i="5"/>
  <c r="Y603" i="5"/>
  <c r="V526" i="5"/>
  <c r="Y526" i="5"/>
  <c r="V558" i="5"/>
  <c r="Y558" i="5"/>
  <c r="V592" i="5"/>
  <c r="Y592" i="5"/>
  <c r="V476" i="5"/>
  <c r="Y476" i="5"/>
  <c r="V552" i="5"/>
  <c r="Y552" i="5"/>
  <c r="V712" i="5"/>
  <c r="Y712" i="5"/>
  <c r="V629" i="5"/>
  <c r="Y629" i="5"/>
  <c r="V682" i="5"/>
  <c r="Y682" i="5"/>
  <c r="V733" i="5"/>
  <c r="Y733" i="5"/>
  <c r="V632" i="5"/>
  <c r="Y632" i="5"/>
  <c r="V716" i="5"/>
  <c r="Y716" i="5"/>
  <c r="V616" i="5"/>
  <c r="Y616" i="5"/>
  <c r="V675" i="5"/>
  <c r="Y675" i="5"/>
  <c r="V719" i="5"/>
  <c r="Y719" i="5"/>
  <c r="V662" i="5"/>
  <c r="Y662" i="5"/>
  <c r="V753" i="5"/>
  <c r="Y753" i="5"/>
  <c r="V717" i="5"/>
  <c r="Y717" i="5"/>
  <c r="V777" i="5"/>
  <c r="Y777" i="5"/>
  <c r="V840" i="5"/>
  <c r="Y840" i="5"/>
  <c r="Y732" i="5"/>
  <c r="V786" i="5"/>
  <c r="Y786" i="5"/>
  <c r="V752" i="5"/>
  <c r="Y752" i="5"/>
  <c r="V816" i="5"/>
  <c r="Y816" i="5"/>
  <c r="V895" i="5"/>
  <c r="Y895" i="5"/>
  <c r="V933" i="5"/>
  <c r="Y933" i="5"/>
  <c r="V896" i="5"/>
  <c r="Y896" i="5"/>
  <c r="V891" i="5"/>
  <c r="Y891" i="5"/>
  <c r="V963" i="5"/>
  <c r="Y963" i="5"/>
  <c r="V876" i="5"/>
  <c r="Y876" i="5"/>
  <c r="V950" i="5"/>
  <c r="Y950" i="5"/>
  <c r="V961" i="5"/>
  <c r="Y961" i="5"/>
  <c r="V938" i="5"/>
  <c r="Y938" i="5"/>
  <c r="V1031" i="5"/>
  <c r="Y1031" i="5"/>
  <c r="V1046" i="5"/>
  <c r="Y1046" i="5"/>
  <c r="V1078" i="5"/>
  <c r="Y1078" i="5"/>
  <c r="V1112" i="5"/>
  <c r="Y1112" i="5"/>
  <c r="V1124" i="5"/>
  <c r="Y1124" i="5"/>
  <c r="V1191" i="5"/>
  <c r="Y1191" i="5"/>
  <c r="V1128" i="5"/>
  <c r="Y1128" i="5"/>
  <c r="V1149" i="5"/>
  <c r="Y1149" i="5"/>
  <c r="V1134" i="5"/>
  <c r="Y1134" i="5"/>
  <c r="V1204" i="5"/>
  <c r="Y1204" i="5"/>
  <c r="V1220" i="5"/>
  <c r="Y1220" i="5"/>
  <c r="V1237" i="5"/>
  <c r="Y1237" i="5"/>
  <c r="V1203" i="5"/>
  <c r="Y1203" i="5"/>
  <c r="V1263" i="5"/>
  <c r="Y1263" i="5"/>
  <c r="V1258" i="5"/>
  <c r="Y1258" i="5"/>
  <c r="V1218" i="5"/>
  <c r="Y1218" i="5"/>
  <c r="V1295" i="5"/>
  <c r="Y1295" i="5"/>
  <c r="V1246" i="5"/>
  <c r="Y1246" i="5"/>
  <c r="V18" i="5"/>
  <c r="Y18" i="5"/>
  <c r="Q729" i="5"/>
  <c r="R729" i="5" s="1"/>
  <c r="W729" i="5"/>
  <c r="P284" i="5"/>
  <c r="R284" i="5" s="1"/>
  <c r="V1316" i="5"/>
  <c r="Y1316" i="5"/>
  <c r="V331" i="5"/>
  <c r="Y331" i="5"/>
  <c r="V316" i="5"/>
  <c r="Y316" i="5"/>
  <c r="V375" i="5"/>
  <c r="Y375" i="5"/>
  <c r="V570" i="5"/>
  <c r="Y570" i="5"/>
  <c r="V532" i="5"/>
  <c r="Y532" i="5"/>
  <c r="V635" i="5"/>
  <c r="Y635" i="5"/>
  <c r="V729" i="5"/>
  <c r="Y729" i="5"/>
  <c r="V749" i="5"/>
  <c r="Y749" i="5"/>
  <c r="V917" i="5"/>
  <c r="Y917" i="5"/>
  <c r="V910" i="5"/>
  <c r="Y910" i="5"/>
  <c r="V1123" i="5"/>
  <c r="Y1123" i="5"/>
  <c r="V1162" i="5"/>
  <c r="Y1162" i="5"/>
  <c r="V1160" i="5"/>
  <c r="Y1160" i="5"/>
  <c r="V40" i="5"/>
  <c r="Y40" i="5"/>
  <c r="V15" i="5"/>
  <c r="Y15" i="5"/>
  <c r="V68" i="5"/>
  <c r="Y68" i="5"/>
  <c r="V165" i="5"/>
  <c r="Y165" i="5"/>
  <c r="V443" i="5"/>
  <c r="Y443" i="5"/>
  <c r="V1260" i="5"/>
  <c r="V1101" i="5"/>
  <c r="V940" i="5"/>
  <c r="V852" i="5"/>
  <c r="R372" i="5"/>
  <c r="V1169" i="5"/>
  <c r="R1120" i="5"/>
  <c r="R995" i="5"/>
  <c r="V980" i="5"/>
  <c r="R1043" i="5"/>
  <c r="V975" i="5"/>
  <c r="V882" i="5"/>
  <c r="V843" i="5"/>
  <c r="V918" i="5"/>
  <c r="V788" i="5"/>
  <c r="V821" i="5"/>
  <c r="V822" i="5"/>
  <c r="P758" i="5"/>
  <c r="R758" i="5" s="1"/>
  <c r="V736" i="5"/>
  <c r="V650" i="5"/>
  <c r="V620" i="5"/>
  <c r="V465" i="5"/>
  <c r="V597" i="5"/>
  <c r="V457" i="5"/>
  <c r="V377" i="5"/>
  <c r="V430" i="5"/>
  <c r="V237" i="5"/>
  <c r="V208" i="5"/>
  <c r="V274" i="5"/>
  <c r="V118" i="5"/>
  <c r="V97" i="5"/>
  <c r="Y97" i="5"/>
  <c r="V167" i="5"/>
  <c r="V140" i="5"/>
  <c r="V43" i="5"/>
  <c r="Y43" i="5"/>
  <c r="V122" i="5"/>
  <c r="Y122" i="5"/>
  <c r="V154" i="5"/>
  <c r="Y154" i="5"/>
  <c r="V54" i="5"/>
  <c r="Y54" i="5"/>
  <c r="V115" i="5"/>
  <c r="Y115" i="5"/>
  <c r="V147" i="5"/>
  <c r="Y147" i="5"/>
  <c r="V44" i="5"/>
  <c r="Y44" i="5"/>
  <c r="V209" i="5"/>
  <c r="Y209" i="5"/>
  <c r="V27" i="5"/>
  <c r="Y27" i="5"/>
  <c r="V80" i="5"/>
  <c r="Y80" i="5"/>
  <c r="V121" i="5"/>
  <c r="Y121" i="5"/>
  <c r="V153" i="5"/>
  <c r="Y153" i="5"/>
  <c r="V198" i="5"/>
  <c r="Y198" i="5"/>
  <c r="V190" i="5"/>
  <c r="Y190" i="5"/>
  <c r="V307" i="5"/>
  <c r="Y307" i="5"/>
  <c r="V318" i="5"/>
  <c r="Y318" i="5"/>
  <c r="V238" i="5"/>
  <c r="Y238" i="5"/>
  <c r="V300" i="5"/>
  <c r="Y300" i="5"/>
  <c r="V350" i="5"/>
  <c r="Y350" i="5"/>
  <c r="V263" i="5"/>
  <c r="Y263" i="5"/>
  <c r="V239" i="5"/>
  <c r="Y239" i="5"/>
  <c r="V301" i="5"/>
  <c r="Y301" i="5"/>
  <c r="V272" i="5"/>
  <c r="Y272" i="5"/>
  <c r="V382" i="5"/>
  <c r="Y382" i="5"/>
  <c r="V423" i="5"/>
  <c r="Y423" i="5"/>
  <c r="V360" i="5"/>
  <c r="Y360" i="5"/>
  <c r="V363" i="5"/>
  <c r="Y363" i="5"/>
  <c r="V427" i="5"/>
  <c r="Y427" i="5"/>
  <c r="V474" i="5"/>
  <c r="Y474" i="5"/>
  <c r="V598" i="5"/>
  <c r="Y598" i="5"/>
  <c r="V530" i="5"/>
  <c r="Y530" i="5"/>
  <c r="V562" i="5"/>
  <c r="Y562" i="5"/>
  <c r="V602" i="5"/>
  <c r="Y602" i="5"/>
  <c r="V478" i="5"/>
  <c r="Y478" i="5"/>
  <c r="V556" i="5"/>
  <c r="Y556" i="5"/>
  <c r="V660" i="5"/>
  <c r="Y660" i="5"/>
  <c r="V720" i="5"/>
  <c r="Y720" i="5"/>
  <c r="V637" i="5"/>
  <c r="Y637" i="5"/>
  <c r="V690" i="5"/>
  <c r="Y690" i="5"/>
  <c r="V738" i="5"/>
  <c r="Y738" i="5"/>
  <c r="V643" i="5"/>
  <c r="Y643" i="5"/>
  <c r="V724" i="5"/>
  <c r="Y724" i="5"/>
  <c r="V619" i="5"/>
  <c r="Y619" i="5"/>
  <c r="V680" i="5"/>
  <c r="Y680" i="5"/>
  <c r="V731" i="5"/>
  <c r="Y731" i="5"/>
  <c r="V670" i="5"/>
  <c r="Y670" i="5"/>
  <c r="V725" i="5"/>
  <c r="Y725" i="5"/>
  <c r="V785" i="5"/>
  <c r="Y785" i="5"/>
  <c r="V854" i="5"/>
  <c r="Y854" i="5"/>
  <c r="V845" i="5"/>
  <c r="Y845" i="5"/>
  <c r="V794" i="5"/>
  <c r="Y794" i="5"/>
  <c r="V760" i="5"/>
  <c r="Y760" i="5"/>
  <c r="V824" i="5"/>
  <c r="Y824" i="5"/>
  <c r="V819" i="5"/>
  <c r="Y819" i="5"/>
  <c r="V903" i="5"/>
  <c r="Y903" i="5"/>
  <c r="V846" i="5"/>
  <c r="Y846" i="5"/>
  <c r="V904" i="5"/>
  <c r="Y904" i="5"/>
  <c r="V899" i="5"/>
  <c r="Y899" i="5"/>
  <c r="V884" i="5"/>
  <c r="Y884" i="5"/>
  <c r="V953" i="5"/>
  <c r="Y953" i="5"/>
  <c r="V946" i="5"/>
  <c r="Y946" i="5"/>
  <c r="V1028" i="5"/>
  <c r="Y1028" i="5"/>
  <c r="V971" i="5"/>
  <c r="Y971" i="5"/>
  <c r="V1135" i="5"/>
  <c r="Y1135" i="5"/>
  <c r="V1049" i="5"/>
  <c r="Y1049" i="5"/>
  <c r="V1050" i="5"/>
  <c r="Y1050" i="5"/>
  <c r="V1082" i="5"/>
  <c r="Y1082" i="5"/>
  <c r="V1115" i="5"/>
  <c r="Y1115" i="5"/>
  <c r="V1116" i="5"/>
  <c r="Y1116" i="5"/>
  <c r="V1190" i="5"/>
  <c r="Y1190" i="5"/>
  <c r="V1141" i="5"/>
  <c r="Y1141" i="5"/>
  <c r="V1157" i="5"/>
  <c r="Y1157" i="5"/>
  <c r="V1139" i="5"/>
  <c r="Y1139" i="5"/>
  <c r="V1212" i="5"/>
  <c r="Y1212" i="5"/>
  <c r="Y1223" i="5"/>
  <c r="V1192" i="5"/>
  <c r="Y1192" i="5"/>
  <c r="V1211" i="5"/>
  <c r="Y1211" i="5"/>
  <c r="V1222" i="5"/>
  <c r="Y1222" i="5"/>
  <c r="V1289" i="5"/>
  <c r="Y1289" i="5"/>
  <c r="V1303" i="5"/>
  <c r="Y1303" i="5"/>
  <c r="V1254" i="5"/>
  <c r="Y1254" i="5"/>
  <c r="P861" i="5"/>
  <c r="R861" i="5" s="1"/>
  <c r="R609" i="5"/>
  <c r="Y1014" i="5"/>
  <c r="P345" i="5"/>
  <c r="Q345" i="5"/>
  <c r="P1134" i="5"/>
  <c r="Q1134" i="5"/>
  <c r="P208" i="5"/>
  <c r="Q208" i="5"/>
  <c r="Q334" i="5"/>
  <c r="P334" i="5"/>
  <c r="R334" i="5" s="1"/>
  <c r="V1147" i="5"/>
  <c r="P888" i="5"/>
  <c r="R786" i="5"/>
  <c r="Q468" i="5"/>
  <c r="R1303" i="5"/>
  <c r="Q1304" i="5"/>
  <c r="R1294" i="5"/>
  <c r="R1152" i="5"/>
  <c r="R985" i="5"/>
  <c r="R1045" i="5"/>
  <c r="P987" i="5"/>
  <c r="R719" i="5"/>
  <c r="R502" i="5"/>
  <c r="P411" i="5"/>
  <c r="Q438" i="5"/>
  <c r="R331" i="5"/>
  <c r="R325" i="5"/>
  <c r="P45" i="5"/>
  <c r="R24" i="5"/>
  <c r="R667" i="5"/>
  <c r="P1201" i="5"/>
  <c r="R1201" i="5" s="1"/>
  <c r="P1188" i="5"/>
  <c r="R1188" i="5" s="1"/>
  <c r="P1179" i="5"/>
  <c r="R918" i="5"/>
  <c r="Q921" i="5"/>
  <c r="R921" i="5" s="1"/>
  <c r="R857" i="5"/>
  <c r="P763" i="5"/>
  <c r="Q658" i="5"/>
  <c r="Q487" i="5"/>
  <c r="R487" i="5" s="1"/>
  <c r="R286" i="5"/>
  <c r="R405" i="5"/>
  <c r="R236" i="5"/>
  <c r="P80" i="5"/>
  <c r="R80" i="5" s="1"/>
  <c r="P513" i="5"/>
  <c r="Q513" i="5"/>
  <c r="R513" i="5" s="1"/>
  <c r="P983" i="5"/>
  <c r="Q983" i="5"/>
  <c r="P1228" i="5"/>
  <c r="Q1228" i="5"/>
  <c r="Q319" i="5"/>
  <c r="P319" i="5"/>
  <c r="Q716" i="5"/>
  <c r="P716" i="5"/>
  <c r="P815" i="5"/>
  <c r="Q815" i="5"/>
  <c r="P637" i="5"/>
  <c r="Q637" i="5"/>
  <c r="Q312" i="5"/>
  <c r="P312" i="5"/>
  <c r="R312" i="5" s="1"/>
  <c r="Q290" i="5"/>
  <c r="P290" i="5"/>
  <c r="R290" i="5" s="1"/>
  <c r="Q289" i="5"/>
  <c r="P289" i="5"/>
  <c r="R289" i="5" s="1"/>
  <c r="Q349" i="5"/>
  <c r="P349" i="5"/>
  <c r="P66" i="5"/>
  <c r="Q66" i="5"/>
  <c r="R66" i="5" s="1"/>
  <c r="Q50" i="5"/>
  <c r="P50" i="5"/>
  <c r="P19" i="5"/>
  <c r="Q19" i="5"/>
  <c r="P690" i="5"/>
  <c r="Q690" i="5"/>
  <c r="P412" i="5"/>
  <c r="Q412" i="5"/>
  <c r="Q670" i="5"/>
  <c r="P670" i="5"/>
  <c r="R670" i="5" s="1"/>
  <c r="Q365" i="5"/>
  <c r="P365" i="5"/>
  <c r="P677" i="5"/>
  <c r="Q677" i="5"/>
  <c r="R709" i="5"/>
  <c r="R1143" i="5"/>
  <c r="Q928" i="5"/>
  <c r="R939" i="5"/>
  <c r="P496" i="5"/>
  <c r="R496" i="5" s="1"/>
  <c r="R368" i="5"/>
  <c r="R392" i="5"/>
  <c r="Q651" i="5"/>
  <c r="Q44" i="5"/>
  <c r="R44" i="5" s="1"/>
  <c r="R865" i="5"/>
  <c r="Q689" i="5"/>
  <c r="R1102" i="5"/>
  <c r="Q494" i="5"/>
  <c r="R494" i="5" s="1"/>
  <c r="P1142" i="5"/>
  <c r="R1142" i="5" s="1"/>
  <c r="R1164" i="5"/>
  <c r="P938" i="5"/>
  <c r="R938" i="5" s="1"/>
  <c r="Q25" i="5"/>
  <c r="P893" i="5"/>
  <c r="R893" i="5" s="1"/>
  <c r="Q1117" i="5"/>
  <c r="R1117" i="5" s="1"/>
  <c r="R874" i="5"/>
  <c r="R1222" i="5"/>
  <c r="R969" i="5"/>
  <c r="R1042" i="5"/>
  <c r="P458" i="5"/>
  <c r="R458" i="5" s="1"/>
  <c r="P498" i="5"/>
  <c r="R498" i="5" s="1"/>
  <c r="R1239" i="5"/>
  <c r="Q969" i="5"/>
  <c r="Q927" i="5"/>
  <c r="R994" i="5"/>
  <c r="P340" i="5"/>
  <c r="R340" i="5" s="1"/>
  <c r="P364" i="5"/>
  <c r="R272" i="5"/>
  <c r="R215" i="5"/>
  <c r="R170" i="5"/>
  <c r="P409" i="5"/>
  <c r="R409" i="5" s="1"/>
  <c r="Q1305" i="5"/>
  <c r="R915" i="5"/>
  <c r="R787" i="5"/>
  <c r="P423" i="5"/>
  <c r="R423" i="5" s="1"/>
  <c r="R1291" i="5"/>
  <c r="R742" i="5"/>
  <c r="J1309" i="5"/>
  <c r="Q403" i="5"/>
  <c r="R413" i="5"/>
  <c r="R42" i="5"/>
  <c r="Q984" i="5"/>
  <c r="R984" i="5" s="1"/>
  <c r="Q40" i="5"/>
  <c r="P40" i="5"/>
  <c r="R40" i="5" s="1"/>
  <c r="Q1243" i="5"/>
  <c r="P1243" i="5"/>
  <c r="P878" i="5"/>
  <c r="Q878" i="5"/>
  <c r="Q708" i="5"/>
  <c r="P708" i="5"/>
  <c r="R708" i="5" s="1"/>
  <c r="Q674" i="5"/>
  <c r="P674" i="5"/>
  <c r="R674" i="5" s="1"/>
  <c r="Q1014" i="5"/>
  <c r="P1014" i="5"/>
  <c r="P823" i="5"/>
  <c r="Q823" i="5"/>
  <c r="Q717" i="5"/>
  <c r="P717" i="5"/>
  <c r="R717" i="5" s="1"/>
  <c r="Q296" i="5"/>
  <c r="P296" i="5"/>
  <c r="P1270" i="5"/>
  <c r="Q1270" i="5"/>
  <c r="R1270" i="5" s="1"/>
  <c r="Q829" i="5"/>
  <c r="P829" i="5"/>
  <c r="P223" i="5"/>
  <c r="Q223" i="5"/>
  <c r="P1140" i="5"/>
  <c r="Q1140" i="5"/>
  <c r="Q817" i="5"/>
  <c r="P817" i="5"/>
  <c r="R817" i="5" s="1"/>
  <c r="P744" i="5"/>
  <c r="Q744" i="5"/>
  <c r="Q813" i="5"/>
  <c r="P813" i="5"/>
  <c r="R813" i="5" s="1"/>
  <c r="P207" i="5"/>
  <c r="Q207" i="5"/>
  <c r="R207" i="5" s="1"/>
  <c r="P11" i="5"/>
  <c r="Q11" i="5"/>
  <c r="P462" i="5"/>
  <c r="Q462" i="5"/>
  <c r="Q282" i="5"/>
  <c r="P282" i="5"/>
  <c r="R282" i="5" s="1"/>
  <c r="Q171" i="5"/>
  <c r="P171" i="5"/>
  <c r="R171" i="5" s="1"/>
  <c r="Q1208" i="5"/>
  <c r="P1208" i="5"/>
  <c r="P683" i="5"/>
  <c r="Q683" i="5"/>
  <c r="P275" i="5"/>
  <c r="Q275" i="5"/>
  <c r="P799" i="5"/>
  <c r="Q799" i="5"/>
  <c r="R799" i="5" s="1"/>
  <c r="Q741" i="5"/>
  <c r="P741" i="5"/>
  <c r="P666" i="5"/>
  <c r="Q666" i="5"/>
  <c r="Q843" i="5"/>
  <c r="P843" i="5"/>
  <c r="P626" i="5"/>
  <c r="Q626" i="5"/>
  <c r="R626" i="5" s="1"/>
  <c r="P388" i="5"/>
  <c r="Q388" i="5"/>
  <c r="R388" i="5" s="1"/>
  <c r="Q79" i="5"/>
  <c r="P79" i="5"/>
  <c r="R79" i="5" s="1"/>
  <c r="Q404" i="5"/>
  <c r="P404" i="5"/>
  <c r="R404" i="5" s="1"/>
  <c r="P71" i="5"/>
  <c r="Q71" i="5"/>
  <c r="P204" i="5"/>
  <c r="Q204" i="5"/>
  <c r="R204" i="5" s="1"/>
  <c r="Q837" i="5"/>
  <c r="P837" i="5"/>
  <c r="R837" i="5" s="1"/>
  <c r="P688" i="5"/>
  <c r="Q688" i="5"/>
  <c r="P703" i="5"/>
  <c r="Q703" i="5"/>
  <c r="Q65" i="5"/>
  <c r="P65" i="5"/>
  <c r="Q381" i="5"/>
  <c r="P381" i="5"/>
  <c r="Q257" i="5"/>
  <c r="P257" i="5"/>
  <c r="R257" i="5" s="1"/>
  <c r="Q58" i="5"/>
  <c r="P58" i="5"/>
  <c r="R58" i="5" s="1"/>
  <c r="Q344" i="5"/>
  <c r="P344" i="5"/>
  <c r="Q243" i="5"/>
  <c r="P243" i="5"/>
  <c r="Q179" i="5"/>
  <c r="P179" i="5"/>
  <c r="R179" i="5" s="1"/>
  <c r="P652" i="5"/>
  <c r="Q652" i="5"/>
  <c r="Q341" i="5"/>
  <c r="P341" i="5"/>
  <c r="Q266" i="5"/>
  <c r="P266" i="5"/>
  <c r="R266" i="5" s="1"/>
  <c r="Q337" i="5"/>
  <c r="P337" i="5"/>
  <c r="R337" i="5" s="1"/>
  <c r="Q1218" i="5"/>
  <c r="P1218" i="5"/>
  <c r="P420" i="5"/>
  <c r="Q420" i="5"/>
  <c r="Q34" i="5"/>
  <c r="P34" i="5"/>
  <c r="R34" i="5" s="1"/>
  <c r="Q305" i="5"/>
  <c r="P305" i="5"/>
  <c r="R305" i="5" s="1"/>
  <c r="Q1205" i="5"/>
  <c r="P1205" i="5"/>
  <c r="P682" i="5"/>
  <c r="Q682" i="5"/>
  <c r="Q697" i="5"/>
  <c r="P697" i="5"/>
  <c r="R697" i="5" s="1"/>
  <c r="Q1213" i="5"/>
  <c r="P1213" i="5"/>
  <c r="R1213" i="5" s="1"/>
  <c r="P807" i="5"/>
  <c r="Q807" i="5"/>
  <c r="P675" i="5"/>
  <c r="Q675" i="5"/>
  <c r="P713" i="5"/>
  <c r="Q713" i="5"/>
  <c r="P645" i="5"/>
  <c r="Q645" i="5"/>
  <c r="R645" i="5" s="1"/>
  <c r="P791" i="5"/>
  <c r="Q791" i="5"/>
  <c r="Q1149" i="5"/>
  <c r="P1149" i="5"/>
  <c r="Q903" i="5"/>
  <c r="P903" i="5"/>
  <c r="R903" i="5" s="1"/>
  <c r="Q846" i="5"/>
  <c r="P846" i="5"/>
  <c r="R846" i="5" s="1"/>
  <c r="Q1009" i="5"/>
  <c r="P1009" i="5"/>
  <c r="R1009" i="5" s="1"/>
  <c r="Q855" i="5"/>
  <c r="P855" i="5"/>
  <c r="P646" i="5"/>
  <c r="Q646" i="5"/>
  <c r="P1298" i="5"/>
  <c r="Q1298" i="5"/>
  <c r="P1226" i="5"/>
  <c r="Q1226" i="5"/>
  <c r="Q1158" i="5"/>
  <c r="P1158" i="5"/>
  <c r="R1158" i="5" s="1"/>
  <c r="P916" i="5"/>
  <c r="Q916" i="5"/>
  <c r="Q805" i="5"/>
  <c r="P805" i="5"/>
  <c r="R805" i="5" s="1"/>
  <c r="Q1150" i="5"/>
  <c r="P1150" i="5"/>
  <c r="Q767" i="5"/>
  <c r="P767" i="5"/>
  <c r="R767" i="5" s="1"/>
  <c r="P705" i="5"/>
  <c r="Q705" i="5"/>
  <c r="Q632" i="5"/>
  <c r="P632" i="5"/>
  <c r="R632" i="5" s="1"/>
  <c r="Q913" i="5"/>
  <c r="P913" i="5"/>
  <c r="R913" i="5" s="1"/>
  <c r="P797" i="5"/>
  <c r="Q797" i="5"/>
  <c r="Q327" i="5"/>
  <c r="P327" i="5"/>
  <c r="R327" i="5" s="1"/>
  <c r="Q233" i="5"/>
  <c r="P233" i="5"/>
  <c r="R233" i="5" s="1"/>
  <c r="Q39" i="5"/>
  <c r="P39" i="5"/>
  <c r="R39" i="5" s="1"/>
  <c r="P1172" i="5"/>
  <c r="Q944" i="5"/>
  <c r="R944" i="5" s="1"/>
  <c r="R889" i="5"/>
  <c r="Q875" i="5"/>
  <c r="R875" i="5" s="1"/>
  <c r="R888" i="5"/>
  <c r="P745" i="5"/>
  <c r="R745" i="5" s="1"/>
  <c r="Q358" i="5"/>
  <c r="Q680" i="5"/>
  <c r="P680" i="5"/>
  <c r="Q966" i="5"/>
  <c r="P966" i="5"/>
  <c r="R1162" i="5"/>
  <c r="R656" i="5"/>
  <c r="P401" i="5"/>
  <c r="R401" i="5" s="1"/>
  <c r="P41" i="5"/>
  <c r="R41" i="5" s="1"/>
  <c r="N1322" i="5"/>
  <c r="O1317" i="5"/>
  <c r="P1317" i="5" s="1"/>
  <c r="R1317" i="5" s="1"/>
  <c r="R1167" i="5"/>
  <c r="R1146" i="5"/>
  <c r="R1046" i="5"/>
  <c r="P963" i="5"/>
  <c r="R963" i="5" s="1"/>
  <c r="R954" i="5"/>
  <c r="R881" i="5"/>
  <c r="R949" i="5"/>
  <c r="P946" i="5"/>
  <c r="R808" i="5"/>
  <c r="P883" i="5"/>
  <c r="R883" i="5" s="1"/>
  <c r="P826" i="5"/>
  <c r="R826" i="5" s="1"/>
  <c r="R775" i="5"/>
  <c r="R795" i="5"/>
  <c r="R613" i="5"/>
  <c r="P451" i="5"/>
  <c r="R453" i="5"/>
  <c r="R387" i="5"/>
  <c r="R302" i="5"/>
  <c r="P429" i="5"/>
  <c r="R429" i="5" s="1"/>
  <c r="R371" i="5"/>
  <c r="P446" i="5"/>
  <c r="R446" i="5" s="1"/>
  <c r="R280" i="5"/>
  <c r="Q195" i="5"/>
  <c r="N93" i="5"/>
  <c r="R178" i="5"/>
  <c r="P1192" i="5"/>
  <c r="Q1192" i="5"/>
  <c r="P1182" i="5"/>
  <c r="Q1182" i="5"/>
  <c r="P1210" i="5"/>
  <c r="R1210" i="5" s="1"/>
  <c r="Q910" i="5"/>
  <c r="R910" i="5" s="1"/>
  <c r="Q886" i="5"/>
  <c r="R886" i="5" s="1"/>
  <c r="R618" i="5"/>
  <c r="P1214" i="5"/>
  <c r="R1214" i="5" s="1"/>
  <c r="Q1240" i="5"/>
  <c r="R1241" i="5"/>
  <c r="Q1010" i="5"/>
  <c r="R1010" i="5" s="1"/>
  <c r="R1029" i="5"/>
  <c r="Q936" i="5"/>
  <c r="R873" i="5"/>
  <c r="R800" i="5"/>
  <c r="P834" i="5"/>
  <c r="R834" i="5" s="1"/>
  <c r="R700" i="5"/>
  <c r="R258" i="5"/>
  <c r="R330" i="5"/>
  <c r="R189" i="5"/>
  <c r="R21" i="5"/>
  <c r="Q894" i="5"/>
  <c r="R894" i="5" s="1"/>
  <c r="P726" i="5"/>
  <c r="Q726" i="5"/>
  <c r="P933" i="5"/>
  <c r="Q933" i="5"/>
  <c r="Q734" i="5"/>
  <c r="R734" i="5" s="1"/>
  <c r="R721" i="5"/>
  <c r="P950" i="5"/>
  <c r="R950" i="5" s="1"/>
  <c r="P909" i="5"/>
  <c r="R909" i="5" s="1"/>
  <c r="R428" i="5"/>
  <c r="Q318" i="5"/>
  <c r="R318" i="5" s="1"/>
  <c r="Q355" i="5"/>
  <c r="R355" i="5" s="1"/>
  <c r="P49" i="5"/>
  <c r="R49" i="5" s="1"/>
  <c r="R983" i="5"/>
  <c r="P755" i="5"/>
  <c r="R755" i="5" s="1"/>
  <c r="P415" i="5"/>
  <c r="R415" i="5" s="1"/>
  <c r="R200" i="5"/>
  <c r="Q870" i="5"/>
  <c r="R870" i="5" s="1"/>
  <c r="P978" i="5"/>
  <c r="R978" i="5" s="1"/>
  <c r="R651" i="5"/>
  <c r="R605" i="5"/>
  <c r="Q84" i="5"/>
  <c r="R84" i="5" s="1"/>
  <c r="P1220" i="5"/>
  <c r="R1220" i="5" s="1"/>
  <c r="N1284" i="5"/>
  <c r="R1148" i="5"/>
  <c r="R1041" i="5"/>
  <c r="R991" i="5"/>
  <c r="Q935" i="5"/>
  <c r="R935" i="5" s="1"/>
  <c r="R852" i="5"/>
  <c r="R880" i="5"/>
  <c r="P872" i="5"/>
  <c r="P774" i="5"/>
  <c r="R774" i="5" s="1"/>
  <c r="R718" i="5"/>
  <c r="P514" i="5"/>
  <c r="R514" i="5" s="1"/>
  <c r="Q444" i="5"/>
  <c r="R444" i="5" s="1"/>
  <c r="R403" i="5"/>
  <c r="R384" i="5"/>
  <c r="R265" i="5"/>
  <c r="Q247" i="5"/>
  <c r="R87" i="5"/>
  <c r="Q941" i="5"/>
  <c r="R941" i="5" s="1"/>
  <c r="R890" i="5"/>
  <c r="R1151" i="5"/>
  <c r="R1145" i="5"/>
  <c r="R1035" i="5"/>
  <c r="P962" i="5"/>
  <c r="R920" i="5"/>
  <c r="R905" i="5"/>
  <c r="R931" i="5"/>
  <c r="P904" i="5"/>
  <c r="R904" i="5" s="1"/>
  <c r="R779" i="5"/>
  <c r="Q867" i="5"/>
  <c r="R867" i="5" s="1"/>
  <c r="R844" i="5"/>
  <c r="R722" i="5"/>
  <c r="Q472" i="5"/>
  <c r="R472" i="5" s="1"/>
  <c r="R468" i="5"/>
  <c r="R270" i="5"/>
  <c r="R379" i="5"/>
  <c r="R408" i="5"/>
  <c r="R297" i="5"/>
  <c r="R389" i="5"/>
  <c r="R301" i="5"/>
  <c r="R232" i="5"/>
  <c r="Q1202" i="5"/>
  <c r="P1202" i="5"/>
  <c r="R1202" i="5" s="1"/>
  <c r="P1157" i="5"/>
  <c r="R1157" i="5" s="1"/>
  <c r="P948" i="5"/>
  <c r="R948" i="5" s="1"/>
  <c r="R276" i="5"/>
  <c r="R90" i="5"/>
  <c r="P1209" i="5"/>
  <c r="R1209" i="5" s="1"/>
  <c r="Q970" i="5"/>
  <c r="R970" i="5" s="1"/>
  <c r="Q695" i="5"/>
  <c r="P695" i="5"/>
  <c r="R695" i="5" s="1"/>
  <c r="Q693" i="5"/>
  <c r="P693" i="5"/>
  <c r="R336" i="5"/>
  <c r="Q186" i="5"/>
  <c r="R186" i="5" s="1"/>
  <c r="Q1296" i="5"/>
  <c r="R1180" i="5"/>
  <c r="R1053" i="5"/>
  <c r="R1038" i="5"/>
  <c r="R958" i="5"/>
  <c r="R897" i="5"/>
  <c r="R864" i="5"/>
  <c r="R824" i="5"/>
  <c r="P899" i="5"/>
  <c r="R783" i="5"/>
  <c r="Q753" i="5"/>
  <c r="R753" i="5" s="1"/>
  <c r="R702" i="5"/>
  <c r="R687" i="5"/>
  <c r="P751" i="5"/>
  <c r="R751" i="5" s="1"/>
  <c r="P449" i="5"/>
  <c r="R449" i="5" s="1"/>
  <c r="R594" i="5"/>
  <c r="Q488" i="5"/>
  <c r="R488" i="5" s="1"/>
  <c r="R624" i="5"/>
  <c r="Q427" i="5"/>
  <c r="R427" i="5" s="1"/>
  <c r="R400" i="5"/>
  <c r="P347" i="5"/>
  <c r="R347" i="5" s="1"/>
  <c r="P348" i="5"/>
  <c r="R348" i="5" s="1"/>
  <c r="R397" i="5"/>
  <c r="R181" i="5"/>
  <c r="P759" i="5"/>
  <c r="R759" i="5" s="1"/>
  <c r="Q902" i="5"/>
  <c r="R902" i="5" s="1"/>
  <c r="P728" i="5"/>
  <c r="Q728" i="5"/>
  <c r="Q621" i="5"/>
  <c r="P621" i="5"/>
  <c r="R621" i="5" s="1"/>
  <c r="R55" i="5"/>
  <c r="R349" i="5"/>
  <c r="Q263" i="5"/>
  <c r="P263" i="5"/>
  <c r="Q1123" i="5"/>
  <c r="P1123" i="5"/>
  <c r="Q1169" i="5"/>
  <c r="P1169" i="5"/>
  <c r="R1169" i="5" s="1"/>
  <c r="P982" i="5"/>
  <c r="Q982" i="5"/>
  <c r="Q922" i="5"/>
  <c r="P922" i="5"/>
  <c r="Q868" i="5"/>
  <c r="P868" i="5"/>
  <c r="P851" i="5"/>
  <c r="Q851" i="5"/>
  <c r="Q891" i="5"/>
  <c r="P891" i="5"/>
  <c r="Q828" i="5"/>
  <c r="P828" i="5"/>
  <c r="Q756" i="5"/>
  <c r="P756" i="5"/>
  <c r="Q715" i="5"/>
  <c r="P715" i="5"/>
  <c r="Q676" i="5"/>
  <c r="P676" i="5"/>
  <c r="P434" i="5"/>
  <c r="Q434" i="5"/>
  <c r="Q407" i="5"/>
  <c r="P407" i="5"/>
  <c r="P447" i="5"/>
  <c r="Q447" i="5"/>
  <c r="Q279" i="5"/>
  <c r="P279" i="5"/>
  <c r="Q362" i="5"/>
  <c r="P362" i="5"/>
  <c r="P328" i="5"/>
  <c r="Q328" i="5"/>
  <c r="P299" i="5"/>
  <c r="Q299" i="5"/>
  <c r="P267" i="5"/>
  <c r="Q267" i="5"/>
  <c r="P12" i="5"/>
  <c r="Q12" i="5"/>
  <c r="P75" i="5"/>
  <c r="Q75" i="5"/>
  <c r="P22" i="5"/>
  <c r="Q22" i="5"/>
  <c r="Q1191" i="5"/>
  <c r="P1191" i="5"/>
  <c r="Q1203" i="5"/>
  <c r="P1203" i="5"/>
  <c r="Q801" i="5"/>
  <c r="P801" i="5"/>
  <c r="P406" i="5"/>
  <c r="Q406" i="5"/>
  <c r="P354" i="5"/>
  <c r="Q354" i="5"/>
  <c r="P190" i="5"/>
  <c r="Q190" i="5"/>
  <c r="P1249" i="5"/>
  <c r="Q1249" i="5"/>
  <c r="Q1199" i="5"/>
  <c r="P1199" i="5"/>
  <c r="Q1196" i="5"/>
  <c r="P1196" i="5"/>
  <c r="P1135" i="5"/>
  <c r="Q1135" i="5"/>
  <c r="Q1018" i="5"/>
  <c r="P1018" i="5"/>
  <c r="Q860" i="5"/>
  <c r="P860" i="5"/>
  <c r="Q809" i="5"/>
  <c r="P809" i="5"/>
  <c r="Q769" i="5"/>
  <c r="P769" i="5"/>
  <c r="R769" i="5" s="1"/>
  <c r="Q835" i="5"/>
  <c r="P835" i="5"/>
  <c r="R835" i="5" s="1"/>
  <c r="P738" i="5"/>
  <c r="Q738" i="5"/>
  <c r="P647" i="5"/>
  <c r="Q647" i="5"/>
  <c r="Q671" i="5"/>
  <c r="P671" i="5"/>
  <c r="R671" i="5" s="1"/>
  <c r="Q642" i="5"/>
  <c r="P642" i="5"/>
  <c r="R642" i="5" s="1"/>
  <c r="Q483" i="5"/>
  <c r="P483" i="5"/>
  <c r="Q474" i="5"/>
  <c r="P474" i="5"/>
  <c r="P426" i="5"/>
  <c r="Q426" i="5"/>
  <c r="Q399" i="5"/>
  <c r="P399" i="5"/>
  <c r="R399" i="5" s="1"/>
  <c r="Q271" i="5"/>
  <c r="P271" i="5"/>
  <c r="Q439" i="5"/>
  <c r="P439" i="5"/>
  <c r="Q343" i="5"/>
  <c r="P343" i="5"/>
  <c r="R343" i="5" s="1"/>
  <c r="P188" i="5"/>
  <c r="Q188" i="5"/>
  <c r="Q199" i="5"/>
  <c r="P199" i="5"/>
  <c r="Q61" i="5"/>
  <c r="P61" i="5"/>
  <c r="Q1290" i="5"/>
  <c r="P1290" i="5"/>
  <c r="O1307" i="5"/>
  <c r="Q1307" i="5" s="1"/>
  <c r="Q1244" i="5"/>
  <c r="P1244" i="5"/>
  <c r="Q974" i="5"/>
  <c r="P974" i="5"/>
  <c r="Q820" i="5"/>
  <c r="P820" i="5"/>
  <c r="Q827" i="5"/>
  <c r="P827" i="5"/>
  <c r="Q668" i="5"/>
  <c r="P668" i="5"/>
  <c r="Q18" i="5"/>
  <c r="P18" i="5"/>
  <c r="P1129" i="5"/>
  <c r="Q1129" i="5"/>
  <c r="Q1118" i="5"/>
  <c r="P1118" i="5"/>
  <c r="P1161" i="5"/>
  <c r="Q1161" i="5"/>
  <c r="P945" i="5"/>
  <c r="Q945" i="5"/>
  <c r="Q849" i="5"/>
  <c r="P849" i="5"/>
  <c r="Q812" i="5"/>
  <c r="P812" i="5"/>
  <c r="Q793" i="5"/>
  <c r="P793" i="5"/>
  <c r="Q819" i="5"/>
  <c r="P819" i="5"/>
  <c r="Q788" i="5"/>
  <c r="P788" i="5"/>
  <c r="Q750" i="5"/>
  <c r="P750" i="5"/>
  <c r="Q684" i="5"/>
  <c r="P684" i="5"/>
  <c r="P636" i="5"/>
  <c r="Q636" i="5"/>
  <c r="P511" i="5"/>
  <c r="Q511" i="5"/>
  <c r="Q482" i="5"/>
  <c r="P482" i="5"/>
  <c r="Q410" i="5"/>
  <c r="P410" i="5"/>
  <c r="Q378" i="5"/>
  <c r="P378" i="5"/>
  <c r="Q383" i="5"/>
  <c r="P383" i="5"/>
  <c r="Q324" i="5"/>
  <c r="P324" i="5"/>
  <c r="Q255" i="5"/>
  <c r="P255" i="5"/>
  <c r="Q359" i="5"/>
  <c r="P359" i="5"/>
  <c r="P231" i="5"/>
  <c r="Q231" i="5"/>
  <c r="Q176" i="5"/>
  <c r="P176" i="5"/>
  <c r="P307" i="5"/>
  <c r="Q307" i="5"/>
  <c r="P320" i="5"/>
  <c r="Q320" i="5"/>
  <c r="P220" i="5"/>
  <c r="Q220" i="5"/>
  <c r="P180" i="5"/>
  <c r="Q180" i="5"/>
  <c r="P242" i="5"/>
  <c r="Q242" i="5"/>
  <c r="P59" i="5"/>
  <c r="Q59" i="5"/>
  <c r="Q53" i="5"/>
  <c r="P53" i="5"/>
  <c r="Q1301" i="5"/>
  <c r="P1301" i="5"/>
  <c r="P1234" i="5"/>
  <c r="Q1234" i="5"/>
  <c r="Q1211" i="5"/>
  <c r="P1211" i="5"/>
  <c r="Q1121" i="5"/>
  <c r="P1121" i="5"/>
  <c r="P1153" i="5"/>
  <c r="Q1153" i="5"/>
  <c r="Q919" i="5"/>
  <c r="P919" i="5"/>
  <c r="Q900" i="5"/>
  <c r="P900" i="5"/>
  <c r="Q804" i="5"/>
  <c r="P804" i="5"/>
  <c r="Q833" i="5"/>
  <c r="P833" i="5"/>
  <c r="Q811" i="5"/>
  <c r="P811" i="5"/>
  <c r="Q699" i="5"/>
  <c r="P699" i="5"/>
  <c r="P623" i="5"/>
  <c r="Q623" i="5"/>
  <c r="Q639" i="5"/>
  <c r="P639" i="5"/>
  <c r="Q515" i="5"/>
  <c r="P515" i="5"/>
  <c r="P495" i="5"/>
  <c r="Q495" i="5"/>
  <c r="Q471" i="5"/>
  <c r="P471" i="5"/>
  <c r="Q375" i="5"/>
  <c r="P375" i="5"/>
  <c r="Q430" i="5"/>
  <c r="P430" i="5"/>
  <c r="Q311" i="5"/>
  <c r="P311" i="5"/>
  <c r="Q249" i="5"/>
  <c r="P249" i="5"/>
  <c r="P450" i="5"/>
  <c r="Q450" i="5"/>
  <c r="Q374" i="5"/>
  <c r="P374" i="5"/>
  <c r="Q346" i="5"/>
  <c r="P346" i="5"/>
  <c r="Q216" i="5"/>
  <c r="P216" i="5"/>
  <c r="P183" i="5"/>
  <c r="Q183" i="5"/>
  <c r="P172" i="5"/>
  <c r="Q172" i="5"/>
  <c r="P51" i="5"/>
  <c r="Q51" i="5"/>
  <c r="P35" i="5"/>
  <c r="Q35" i="5"/>
  <c r="Q391" i="5"/>
  <c r="P391" i="5"/>
  <c r="P1116" i="5"/>
  <c r="Q1116" i="5"/>
  <c r="Q892" i="5"/>
  <c r="P892" i="5"/>
  <c r="Q854" i="5"/>
  <c r="P854" i="5"/>
  <c r="Q907" i="5"/>
  <c r="P907" i="5"/>
  <c r="Q785" i="5"/>
  <c r="P785" i="5"/>
  <c r="Q803" i="5"/>
  <c r="P803" i="5"/>
  <c r="Q748" i="5"/>
  <c r="P748" i="5"/>
  <c r="Q772" i="5"/>
  <c r="P772" i="5"/>
  <c r="P620" i="5"/>
  <c r="Q620" i="5"/>
  <c r="Q506" i="5"/>
  <c r="P506" i="5"/>
  <c r="Q475" i="5"/>
  <c r="P475" i="5"/>
  <c r="Q452" i="5"/>
  <c r="P452" i="5"/>
  <c r="Q370" i="5"/>
  <c r="P370" i="5"/>
  <c r="Q469" i="5"/>
  <c r="P469" i="5"/>
  <c r="P414" i="5"/>
  <c r="Q414" i="5"/>
  <c r="Q422" i="5"/>
  <c r="P422" i="5"/>
  <c r="Q241" i="5"/>
  <c r="P241" i="5"/>
  <c r="P217" i="5"/>
  <c r="Q217" i="5"/>
  <c r="P237" i="5"/>
  <c r="Q237" i="5"/>
  <c r="P212" i="5"/>
  <c r="Q212" i="5"/>
  <c r="P81" i="5"/>
  <c r="Q81" i="5"/>
  <c r="P283" i="5"/>
  <c r="Q283" i="5"/>
  <c r="Q28" i="5"/>
  <c r="P28" i="5"/>
  <c r="Q1293" i="5"/>
  <c r="P1293" i="5"/>
  <c r="P1242" i="5"/>
  <c r="Q1242" i="5"/>
  <c r="Q975" i="5"/>
  <c r="P975" i="5"/>
  <c r="Q884" i="5"/>
  <c r="P884" i="5"/>
  <c r="Q825" i="5"/>
  <c r="P825" i="5"/>
  <c r="Q681" i="5"/>
  <c r="P681" i="5"/>
  <c r="P463" i="5"/>
  <c r="Q463" i="5"/>
  <c r="P503" i="5"/>
  <c r="Q503" i="5"/>
  <c r="P441" i="5"/>
  <c r="Q441" i="5"/>
  <c r="Q369" i="5"/>
  <c r="P369" i="5"/>
  <c r="Q230" i="5"/>
  <c r="P230" i="5"/>
  <c r="Q338" i="5"/>
  <c r="P338" i="5"/>
  <c r="P291" i="5"/>
  <c r="Q291" i="5"/>
  <c r="Q31" i="5"/>
  <c r="P31" i="5"/>
  <c r="P73" i="5"/>
  <c r="Q73" i="5"/>
  <c r="P69" i="5"/>
  <c r="Q69" i="5"/>
  <c r="P43" i="5"/>
  <c r="Q43" i="5"/>
  <c r="Q26" i="5"/>
  <c r="P26" i="5"/>
  <c r="Q418" i="5"/>
  <c r="P418" i="5"/>
  <c r="P1230" i="5"/>
  <c r="Q1230" i="5"/>
  <c r="Q1019" i="5"/>
  <c r="P1019" i="5"/>
  <c r="P917" i="5"/>
  <c r="Q917" i="5"/>
  <c r="Q876" i="5"/>
  <c r="P876" i="5"/>
  <c r="P840" i="5"/>
  <c r="Q840" i="5"/>
  <c r="Q764" i="5"/>
  <c r="P764" i="5"/>
  <c r="Q704" i="5"/>
  <c r="P704" i="5"/>
  <c r="P655" i="5"/>
  <c r="Q655" i="5"/>
  <c r="Q663" i="5"/>
  <c r="P663" i="5"/>
  <c r="Q437" i="5"/>
  <c r="P437" i="5"/>
  <c r="Q394" i="5"/>
  <c r="P394" i="5"/>
  <c r="Q490" i="5"/>
  <c r="P490" i="5"/>
  <c r="P398" i="5"/>
  <c r="Q398" i="5"/>
  <c r="Q351" i="5"/>
  <c r="P351" i="5"/>
  <c r="P67" i="5"/>
  <c r="Q67" i="5"/>
  <c r="Q56" i="5"/>
  <c r="P56" i="5"/>
  <c r="Q1177" i="5"/>
  <c r="P1177" i="5"/>
  <c r="Q1110" i="5"/>
  <c r="P1110" i="5"/>
  <c r="P1027" i="5"/>
  <c r="Q1027" i="5"/>
  <c r="O1322" i="5"/>
  <c r="P1315" i="5"/>
  <c r="R1299" i="5"/>
  <c r="P1225" i="5"/>
  <c r="R1225" i="5" s="1"/>
  <c r="Q1195" i="5"/>
  <c r="R1195" i="5" s="1"/>
  <c r="Q1206" i="5"/>
  <c r="R1206" i="5" s="1"/>
  <c r="R1174" i="5"/>
  <c r="R1139" i="5"/>
  <c r="R1173" i="5"/>
  <c r="O1108" i="5"/>
  <c r="O1284" i="5" s="1"/>
  <c r="R1054" i="5"/>
  <c r="M1284" i="5"/>
  <c r="W1284" i="5" s="1"/>
  <c r="Y1284" i="5" s="1"/>
  <c r="R1130" i="5"/>
  <c r="R1050" i="5"/>
  <c r="R1033" i="5"/>
  <c r="R1037" i="5"/>
  <c r="K1284" i="5"/>
  <c r="P934" i="5"/>
  <c r="R934" i="5" s="1"/>
  <c r="R955" i="5"/>
  <c r="Q908" i="5"/>
  <c r="R908" i="5" s="1"/>
  <c r="R847" i="5"/>
  <c r="R912" i="5"/>
  <c r="P720" i="5"/>
  <c r="R720" i="5" s="1"/>
  <c r="P735" i="5"/>
  <c r="Q735" i="5"/>
  <c r="P796" i="5"/>
  <c r="R796" i="5" s="1"/>
  <c r="R731" i="5"/>
  <c r="P480" i="5"/>
  <c r="R480" i="5" s="1"/>
  <c r="Q479" i="5"/>
  <c r="R479" i="5" s="1"/>
  <c r="Q477" i="5"/>
  <c r="P477" i="5"/>
  <c r="P433" i="5"/>
  <c r="R433" i="5" s="1"/>
  <c r="Q382" i="5"/>
  <c r="R382" i="5" s="1"/>
  <c r="R432" i="5"/>
  <c r="Q218" i="5"/>
  <c r="P218" i="5"/>
  <c r="R281" i="5"/>
  <c r="Q222" i="5"/>
  <c r="R222" i="5" s="1"/>
  <c r="R25" i="5"/>
  <c r="N518" i="5"/>
  <c r="Q63" i="5"/>
  <c r="P63" i="5"/>
  <c r="R52" i="5"/>
  <c r="Q1111" i="5"/>
  <c r="P1111" i="5"/>
  <c r="N1307" i="5"/>
  <c r="P1227" i="5"/>
  <c r="R1227" i="5" s="1"/>
  <c r="R1224" i="5"/>
  <c r="Q1198" i="5"/>
  <c r="R1198" i="5" s="1"/>
  <c r="R1221" i="5"/>
  <c r="R1163" i="5"/>
  <c r="Q1187" i="5"/>
  <c r="P1187" i="5"/>
  <c r="R1215" i="5"/>
  <c r="P1119" i="5"/>
  <c r="Q1119" i="5"/>
  <c r="R1159" i="5"/>
  <c r="R1186" i="5"/>
  <c r="R1140" i="5"/>
  <c r="R1150" i="5"/>
  <c r="R1088" i="5"/>
  <c r="Q1112" i="5"/>
  <c r="R1112" i="5" s="1"/>
  <c r="P956" i="5"/>
  <c r="R956" i="5" s="1"/>
  <c r="N1023" i="5"/>
  <c r="R936" i="5"/>
  <c r="P1013" i="5"/>
  <c r="Q1013" i="5"/>
  <c r="P836" i="5"/>
  <c r="R836" i="5" s="1"/>
  <c r="P780" i="5"/>
  <c r="R780" i="5" s="1"/>
  <c r="P712" i="5"/>
  <c r="R712" i="5" s="1"/>
  <c r="Q723" i="5"/>
  <c r="P723" i="5"/>
  <c r="R723" i="5" s="1"/>
  <c r="R658" i="5"/>
  <c r="R724" i="5"/>
  <c r="R608" i="5"/>
  <c r="Q644" i="5"/>
  <c r="R644" i="5" s="1"/>
  <c r="Q509" i="5"/>
  <c r="P509" i="5"/>
  <c r="P504" i="5"/>
  <c r="R504" i="5" s="1"/>
  <c r="P442" i="5"/>
  <c r="R442" i="5" s="1"/>
  <c r="Q517" i="5"/>
  <c r="P517" i="5"/>
  <c r="Q466" i="5"/>
  <c r="R466" i="5" s="1"/>
  <c r="R373" i="5"/>
  <c r="R510" i="5"/>
  <c r="R395" i="5"/>
  <c r="P367" i="5"/>
  <c r="R367" i="5" s="1"/>
  <c r="Q332" i="5"/>
  <c r="R332" i="5" s="1"/>
  <c r="R438" i="5"/>
  <c r="R445" i="5"/>
  <c r="P421" i="5"/>
  <c r="R421" i="5" s="1"/>
  <c r="R364" i="5"/>
  <c r="P455" i="5"/>
  <c r="R455" i="5" s="1"/>
  <c r="R296" i="5"/>
  <c r="R244" i="5"/>
  <c r="R243" i="5"/>
  <c r="R313" i="5"/>
  <c r="Q261" i="5"/>
  <c r="R261" i="5" s="1"/>
  <c r="R304" i="5"/>
  <c r="Q191" i="5"/>
  <c r="P191" i="5"/>
  <c r="R273" i="5"/>
  <c r="R219" i="5"/>
  <c r="Q77" i="5"/>
  <c r="P77" i="5"/>
  <c r="R50" i="5"/>
  <c r="R45" i="5"/>
  <c r="Q20" i="5"/>
  <c r="P20" i="5"/>
  <c r="R91" i="5"/>
  <c r="Q33" i="5"/>
  <c r="R33" i="5" s="1"/>
  <c r="R29" i="5"/>
  <c r="Q952" i="5"/>
  <c r="Q1011" i="5"/>
  <c r="P1011" i="5"/>
  <c r="R1011" i="5" s="1"/>
  <c r="P863" i="5"/>
  <c r="Q863" i="5"/>
  <c r="Q694" i="5"/>
  <c r="P694" i="5"/>
  <c r="R694" i="5" s="1"/>
  <c r="Q679" i="5"/>
  <c r="P679" i="5"/>
  <c r="Q707" i="5"/>
  <c r="P707" i="5"/>
  <c r="M997" i="5"/>
  <c r="Q493" i="5"/>
  <c r="P493" i="5"/>
  <c r="R366" i="5"/>
  <c r="Q491" i="5"/>
  <c r="P491" i="5"/>
  <c r="P448" i="5"/>
  <c r="R448" i="5" s="1"/>
  <c r="Q287" i="5"/>
  <c r="P287" i="5"/>
  <c r="P210" i="5"/>
  <c r="Q210" i="5"/>
  <c r="Q303" i="5"/>
  <c r="P303" i="5"/>
  <c r="Q224" i="5"/>
  <c r="P224" i="5"/>
  <c r="R78" i="5"/>
  <c r="Q317" i="5"/>
  <c r="P317" i="5"/>
  <c r="R97" i="5"/>
  <c r="R1306" i="5"/>
  <c r="R1240" i="5"/>
  <c r="Q1246" i="5"/>
  <c r="P1246" i="5"/>
  <c r="Q1170" i="5"/>
  <c r="P1170" i="5"/>
  <c r="R1147" i="5"/>
  <c r="P1237" i="5"/>
  <c r="R1237" i="5" s="1"/>
  <c r="Q1181" i="5"/>
  <c r="P1181" i="5"/>
  <c r="R1181" i="5" s="1"/>
  <c r="P1193" i="5"/>
  <c r="R1193" i="5" s="1"/>
  <c r="P986" i="5"/>
  <c r="R986" i="5" s="1"/>
  <c r="Q953" i="5"/>
  <c r="R1049" i="5"/>
  <c r="R962" i="5"/>
  <c r="P929" i="5"/>
  <c r="R929" i="5" s="1"/>
  <c r="P930" i="5"/>
  <c r="R930" i="5" s="1"/>
  <c r="P911" i="5"/>
  <c r="R911" i="5" s="1"/>
  <c r="P871" i="5"/>
  <c r="Q871" i="5"/>
  <c r="R872" i="5"/>
  <c r="R763" i="5"/>
  <c r="R770" i="5"/>
  <c r="P696" i="5"/>
  <c r="R696" i="5" s="1"/>
  <c r="P766" i="5"/>
  <c r="R766" i="5" s="1"/>
  <c r="Q692" i="5"/>
  <c r="P692" i="5"/>
  <c r="Q660" i="5"/>
  <c r="R660" i="5" s="1"/>
  <c r="Q633" i="5"/>
  <c r="R633" i="5" s="1"/>
  <c r="Q467" i="5"/>
  <c r="P467" i="5"/>
  <c r="P500" i="5"/>
  <c r="R500" i="5" s="1"/>
  <c r="Q461" i="5"/>
  <c r="P461" i="5"/>
  <c r="Q473" i="5"/>
  <c r="Q443" i="5"/>
  <c r="P443" i="5"/>
  <c r="R411" i="5"/>
  <c r="P425" i="5"/>
  <c r="R425" i="5" s="1"/>
  <c r="R358" i="5"/>
  <c r="R416" i="5"/>
  <c r="R424" i="5"/>
  <c r="K998" i="5"/>
  <c r="Q315" i="5"/>
  <c r="R315" i="5" s="1"/>
  <c r="R173" i="5"/>
  <c r="Q30" i="5"/>
  <c r="R30" i="5" s="1"/>
  <c r="O518" i="5"/>
  <c r="P48" i="5"/>
  <c r="R48" i="5" s="1"/>
  <c r="R1287" i="5"/>
  <c r="R1296" i="5"/>
  <c r="Q1250" i="5"/>
  <c r="R1250" i="5" s="1"/>
  <c r="R1304" i="5"/>
  <c r="P1190" i="5"/>
  <c r="R1190" i="5" s="1"/>
  <c r="R1305" i="5"/>
  <c r="R1172" i="5"/>
  <c r="R1223" i="5"/>
  <c r="Q1115" i="5"/>
  <c r="R1115" i="5" s="1"/>
  <c r="R1156" i="5"/>
  <c r="R1051" i="5"/>
  <c r="P980" i="5"/>
  <c r="R980" i="5" s="1"/>
  <c r="R990" i="5"/>
  <c r="Q959" i="5"/>
  <c r="P959" i="5"/>
  <c r="R957" i="5"/>
  <c r="R928" i="5"/>
  <c r="R993" i="5"/>
  <c r="Q967" i="5"/>
  <c r="R967" i="5" s="1"/>
  <c r="Q937" i="5"/>
  <c r="R937" i="5" s="1"/>
  <c r="R896" i="5"/>
  <c r="P850" i="5"/>
  <c r="Q850" i="5"/>
  <c r="R862" i="5"/>
  <c r="Q746" i="5"/>
  <c r="P746" i="5"/>
  <c r="R829" i="5"/>
  <c r="P761" i="5"/>
  <c r="R761" i="5" s="1"/>
  <c r="R689" i="5"/>
  <c r="R821" i="5"/>
  <c r="R747" i="5"/>
  <c r="R686" i="5"/>
  <c r="Q732" i="5"/>
  <c r="P732" i="5"/>
  <c r="R739" i="5"/>
  <c r="Q614" i="5"/>
  <c r="R614" i="5" s="1"/>
  <c r="Q625" i="5"/>
  <c r="R625" i="5" s="1"/>
  <c r="P512" i="5"/>
  <c r="R512" i="5" s="1"/>
  <c r="Q390" i="5"/>
  <c r="R390" i="5" s="1"/>
  <c r="P431" i="5"/>
  <c r="R431" i="5" s="1"/>
  <c r="R381" i="5"/>
  <c r="Q169" i="5"/>
  <c r="R14" i="5"/>
  <c r="R192" i="5"/>
  <c r="P76" i="5"/>
  <c r="R76" i="5" s="1"/>
  <c r="Q1131" i="5"/>
  <c r="P1131" i="5"/>
  <c r="Q1288" i="5"/>
  <c r="R1288" i="5" s="1"/>
  <c r="R1302" i="5"/>
  <c r="R1247" i="5"/>
  <c r="R1205" i="5"/>
  <c r="Q1238" i="5"/>
  <c r="R1238" i="5" s="1"/>
  <c r="R1168" i="5"/>
  <c r="P1207" i="5"/>
  <c r="R1207" i="5" s="1"/>
  <c r="Q1127" i="5"/>
  <c r="R1127" i="5" s="1"/>
  <c r="Q1176" i="5"/>
  <c r="P1176" i="5"/>
  <c r="R946" i="5"/>
  <c r="Q848" i="5"/>
  <c r="R848" i="5" s="1"/>
  <c r="Q853" i="5"/>
  <c r="R853" i="5" s="1"/>
  <c r="N997" i="5"/>
  <c r="Q650" i="5"/>
  <c r="P650" i="5"/>
  <c r="Q631" i="5"/>
  <c r="P631" i="5"/>
  <c r="Q501" i="5"/>
  <c r="P501" i="5"/>
  <c r="R470" i="5"/>
  <c r="Q454" i="5"/>
  <c r="P454" i="5"/>
  <c r="P435" i="5"/>
  <c r="R435" i="5" s="1"/>
  <c r="P419" i="5"/>
  <c r="R419" i="5" s="1"/>
  <c r="Q335" i="5"/>
  <c r="P335" i="5"/>
  <c r="P377" i="5"/>
  <c r="R377" i="5" s="1"/>
  <c r="Q269" i="5"/>
  <c r="R269" i="5" s="1"/>
  <c r="Q234" i="5"/>
  <c r="R234" i="5" s="1"/>
  <c r="R195" i="5"/>
  <c r="P198" i="5"/>
  <c r="Q198" i="5"/>
  <c r="P339" i="5"/>
  <c r="R339" i="5" s="1"/>
  <c r="Q239" i="5"/>
  <c r="R239" i="5" s="1"/>
  <c r="Q214" i="5"/>
  <c r="R214" i="5" s="1"/>
  <c r="R9" i="5"/>
  <c r="Q1217" i="5"/>
  <c r="P1217" i="5"/>
  <c r="P1184" i="5"/>
  <c r="R1184" i="5" s="1"/>
  <c r="Q1233" i="5"/>
  <c r="P1233" i="5"/>
  <c r="Q1236" i="5"/>
  <c r="P1236" i="5"/>
  <c r="R1197" i="5"/>
  <c r="P1122" i="5"/>
  <c r="Q1122" i="5"/>
  <c r="R1096" i="5"/>
  <c r="Q1015" i="5"/>
  <c r="R1015" i="5" s="1"/>
  <c r="R927" i="5"/>
  <c r="R859" i="5"/>
  <c r="R832" i="5"/>
  <c r="R877" i="5"/>
  <c r="P777" i="5"/>
  <c r="R777" i="5" s="1"/>
  <c r="R762" i="5"/>
  <c r="Q740" i="5"/>
  <c r="P740" i="5"/>
  <c r="R778" i="5"/>
  <c r="O612" i="5"/>
  <c r="R737" i="5"/>
  <c r="Q628" i="5"/>
  <c r="R628" i="5" s="1"/>
  <c r="R716" i="5"/>
  <c r="P464" i="5"/>
  <c r="R464" i="5" s="1"/>
  <c r="Q507" i="5"/>
  <c r="P507" i="5"/>
  <c r="Q485" i="5"/>
  <c r="P485" i="5"/>
  <c r="R451" i="5"/>
  <c r="R356" i="5"/>
  <c r="P333" i="5"/>
  <c r="R333" i="5" s="1"/>
  <c r="Q259" i="5"/>
  <c r="R259" i="5" s="1"/>
  <c r="Q226" i="5"/>
  <c r="P226" i="5"/>
  <c r="Q309" i="5"/>
  <c r="P309" i="5"/>
  <c r="Q322" i="5"/>
  <c r="P322" i="5"/>
  <c r="R288" i="5"/>
  <c r="Q206" i="5"/>
  <c r="R206" i="5" s="1"/>
  <c r="R247" i="5"/>
  <c r="Q245" i="5"/>
  <c r="R245" i="5" s="1"/>
  <c r="R293" i="5"/>
  <c r="Q253" i="5"/>
  <c r="R253" i="5" s="1"/>
  <c r="R211" i="5"/>
  <c r="R182" i="5"/>
  <c r="Q37" i="5"/>
  <c r="R37" i="5" s="1"/>
  <c r="Q225" i="5"/>
  <c r="R225" i="5" s="1"/>
  <c r="R47" i="5"/>
  <c r="Q1245" i="5"/>
  <c r="P1245" i="5"/>
  <c r="R1231" i="5"/>
  <c r="Q1175" i="5"/>
  <c r="P1175" i="5"/>
  <c r="R1179" i="5"/>
  <c r="R1106" i="5"/>
  <c r="R987" i="5"/>
  <c r="R952" i="5"/>
  <c r="O1023" i="5"/>
  <c r="Q1023" i="5" s="1"/>
  <c r="P1002" i="5"/>
  <c r="R953" i="5"/>
  <c r="P887" i="5"/>
  <c r="Q887" i="5"/>
  <c r="P858" i="5"/>
  <c r="Q858" i="5"/>
  <c r="P841" i="5"/>
  <c r="R841" i="5" s="1"/>
  <c r="R899" i="5"/>
  <c r="Q736" i="5"/>
  <c r="P736" i="5"/>
  <c r="R484" i="5"/>
  <c r="P459" i="5"/>
  <c r="Q459" i="5"/>
  <c r="Q499" i="5"/>
  <c r="P499" i="5"/>
  <c r="R505" i="5"/>
  <c r="Q386" i="5"/>
  <c r="P386" i="5"/>
  <c r="R473" i="5"/>
  <c r="Q402" i="5"/>
  <c r="P402" i="5"/>
  <c r="R402" i="5" s="1"/>
  <c r="Q285" i="5"/>
  <c r="P285" i="5"/>
  <c r="Q202" i="5"/>
  <c r="P202" i="5"/>
  <c r="Q295" i="5"/>
  <c r="P295" i="5"/>
  <c r="P10" i="5"/>
  <c r="Q10" i="5"/>
  <c r="Q197" i="5"/>
  <c r="P197" i="5"/>
  <c r="R169" i="5"/>
  <c r="O93" i="5"/>
  <c r="Q93" i="5" s="1"/>
  <c r="P6" i="5"/>
  <c r="R71" i="5"/>
  <c r="M998" i="5" l="1"/>
  <c r="W998" i="5" s="1"/>
  <c r="Y998" i="5" s="1"/>
  <c r="W997" i="5"/>
  <c r="Y997" i="5" s="1"/>
  <c r="R1176" i="5"/>
  <c r="R1134" i="5"/>
  <c r="R493" i="5"/>
  <c r="R693" i="5"/>
  <c r="R229" i="5"/>
  <c r="R223" i="5"/>
  <c r="R19" i="5"/>
  <c r="R815" i="5"/>
  <c r="R67" i="5"/>
  <c r="R398" i="5"/>
  <c r="R503" i="5"/>
  <c r="R237" i="5"/>
  <c r="R414" i="5"/>
  <c r="R623" i="5"/>
  <c r="R1234" i="5"/>
  <c r="R242" i="5"/>
  <c r="R307" i="5"/>
  <c r="R1161" i="5"/>
  <c r="R933" i="5"/>
  <c r="R202" i="5"/>
  <c r="R1110" i="5"/>
  <c r="R56" i="5"/>
  <c r="R490" i="5"/>
  <c r="R764" i="5"/>
  <c r="R230" i="5"/>
  <c r="R825" i="5"/>
  <c r="R975" i="5"/>
  <c r="R1293" i="5"/>
  <c r="R422" i="5"/>
  <c r="R469" i="5"/>
  <c r="R452" i="5"/>
  <c r="R506" i="5"/>
  <c r="R772" i="5"/>
  <c r="R803" i="5"/>
  <c r="R907" i="5"/>
  <c r="R346" i="5"/>
  <c r="R311" i="5"/>
  <c r="R1211" i="5"/>
  <c r="R1301" i="5"/>
  <c r="R176" i="5"/>
  <c r="R359" i="5"/>
  <c r="R324" i="5"/>
  <c r="R378" i="5"/>
  <c r="R482" i="5"/>
  <c r="R750" i="5"/>
  <c r="R819" i="5"/>
  <c r="R812" i="5"/>
  <c r="R1118" i="5"/>
  <c r="R18" i="5"/>
  <c r="R827" i="5"/>
  <c r="R974" i="5"/>
  <c r="R966" i="5"/>
  <c r="R677" i="5"/>
  <c r="R208" i="5"/>
  <c r="R345" i="5"/>
  <c r="R61" i="5"/>
  <c r="R439" i="5"/>
  <c r="R474" i="5"/>
  <c r="R809" i="5"/>
  <c r="R1196" i="5"/>
  <c r="R1191" i="5"/>
  <c r="R279" i="5"/>
  <c r="R676" i="5"/>
  <c r="R891" i="5"/>
  <c r="R680" i="5"/>
  <c r="R855" i="5"/>
  <c r="R1149" i="5"/>
  <c r="R420" i="5"/>
  <c r="R341" i="5"/>
  <c r="R344" i="5"/>
  <c r="R65" i="5"/>
  <c r="R741" i="5"/>
  <c r="R1208" i="5"/>
  <c r="R1014" i="5"/>
  <c r="R1243" i="5"/>
  <c r="R412" i="5"/>
  <c r="R319" i="5"/>
  <c r="R871" i="5"/>
  <c r="R863" i="5"/>
  <c r="R1119" i="5"/>
  <c r="R738" i="5"/>
  <c r="R406" i="5"/>
  <c r="R22" i="5"/>
  <c r="R299" i="5"/>
  <c r="R447" i="5"/>
  <c r="R690" i="5"/>
  <c r="R637" i="5"/>
  <c r="R1228" i="5"/>
  <c r="R843" i="5"/>
  <c r="R365" i="5"/>
  <c r="R1013" i="5"/>
  <c r="R275" i="5"/>
  <c r="R459" i="5"/>
  <c r="R726" i="5"/>
  <c r="R10" i="5"/>
  <c r="R858" i="5"/>
  <c r="R454" i="5"/>
  <c r="R650" i="5"/>
  <c r="Q518" i="5"/>
  <c r="R732" i="5"/>
  <c r="R746" i="5"/>
  <c r="R43" i="5"/>
  <c r="R291" i="5"/>
  <c r="R183" i="5"/>
  <c r="R450" i="5"/>
  <c r="R328" i="5"/>
  <c r="R728" i="5"/>
  <c r="R1298" i="5"/>
  <c r="R688" i="5"/>
  <c r="R295" i="5"/>
  <c r="R467" i="5"/>
  <c r="R20" i="5"/>
  <c r="R191" i="5"/>
  <c r="R509" i="5"/>
  <c r="R663" i="5"/>
  <c r="R338" i="5"/>
  <c r="R216" i="5"/>
  <c r="R249" i="5"/>
  <c r="R1121" i="5"/>
  <c r="R53" i="5"/>
  <c r="R383" i="5"/>
  <c r="R788" i="5"/>
  <c r="R849" i="5"/>
  <c r="R820" i="5"/>
  <c r="R190" i="5"/>
  <c r="R12" i="5"/>
  <c r="R434" i="5"/>
  <c r="R705" i="5"/>
  <c r="R916" i="5"/>
  <c r="R646" i="5"/>
  <c r="R713" i="5"/>
  <c r="R666" i="5"/>
  <c r="R683" i="5"/>
  <c r="R462" i="5"/>
  <c r="R744" i="5"/>
  <c r="R823" i="5"/>
  <c r="R878" i="5"/>
  <c r="R443" i="5"/>
  <c r="R303" i="5"/>
  <c r="R707" i="5"/>
  <c r="R198" i="5"/>
  <c r="R1249" i="5"/>
  <c r="R1182" i="5"/>
  <c r="R797" i="5"/>
  <c r="R675" i="5"/>
  <c r="R682" i="5"/>
  <c r="R11" i="5"/>
  <c r="R75" i="5"/>
  <c r="R197" i="5"/>
  <c r="R335" i="5"/>
  <c r="R959" i="5"/>
  <c r="R1170" i="5"/>
  <c r="R491" i="5"/>
  <c r="R655" i="5"/>
  <c r="R73" i="5"/>
  <c r="R495" i="5"/>
  <c r="R1245" i="5"/>
  <c r="P1307" i="5"/>
  <c r="R692" i="5"/>
  <c r="R517" i="5"/>
  <c r="R704" i="5"/>
  <c r="R369" i="5"/>
  <c r="R681" i="5"/>
  <c r="R241" i="5"/>
  <c r="R370" i="5"/>
  <c r="R785" i="5"/>
  <c r="R374" i="5"/>
  <c r="R430" i="5"/>
  <c r="R515" i="5"/>
  <c r="R811" i="5"/>
  <c r="R1192" i="5"/>
  <c r="R1226" i="5"/>
  <c r="R791" i="5"/>
  <c r="R807" i="5"/>
  <c r="R1218" i="5"/>
  <c r="R652" i="5"/>
  <c r="R703" i="5"/>
  <c r="M1309" i="5"/>
  <c r="W1309" i="5" s="1"/>
  <c r="Y1309" i="5" s="1"/>
  <c r="R210" i="5"/>
  <c r="R840" i="5"/>
  <c r="R441" i="5"/>
  <c r="R212" i="5"/>
  <c r="R1116" i="5"/>
  <c r="R172" i="5"/>
  <c r="R919" i="5"/>
  <c r="R59" i="5"/>
  <c r="R320" i="5"/>
  <c r="R636" i="5"/>
  <c r="R945" i="5"/>
  <c r="R647" i="5"/>
  <c r="R285" i="5"/>
  <c r="R386" i="5"/>
  <c r="R309" i="5"/>
  <c r="R485" i="5"/>
  <c r="P612" i="5"/>
  <c r="Q612" i="5"/>
  <c r="O997" i="5"/>
  <c r="Q997" i="5" s="1"/>
  <c r="R1122" i="5"/>
  <c r="R1217" i="5"/>
  <c r="R1131" i="5"/>
  <c r="R461" i="5"/>
  <c r="R1246" i="5"/>
  <c r="R224" i="5"/>
  <c r="R287" i="5"/>
  <c r="R679" i="5"/>
  <c r="R218" i="5"/>
  <c r="R1027" i="5"/>
  <c r="R876" i="5"/>
  <c r="R1230" i="5"/>
  <c r="R69" i="5"/>
  <c r="R884" i="5"/>
  <c r="R28" i="5"/>
  <c r="R475" i="5"/>
  <c r="R748" i="5"/>
  <c r="R854" i="5"/>
  <c r="R391" i="5"/>
  <c r="R255" i="5"/>
  <c r="R410" i="5"/>
  <c r="R684" i="5"/>
  <c r="R793" i="5"/>
  <c r="R668" i="5"/>
  <c r="R1244" i="5"/>
  <c r="R199" i="5"/>
  <c r="R271" i="5"/>
  <c r="R483" i="5"/>
  <c r="R860" i="5"/>
  <c r="R1199" i="5"/>
  <c r="R354" i="5"/>
  <c r="R267" i="5"/>
  <c r="R982" i="5"/>
  <c r="R631" i="5"/>
  <c r="R63" i="5"/>
  <c r="R394" i="5"/>
  <c r="R418" i="5"/>
  <c r="R375" i="5"/>
  <c r="R639" i="5"/>
  <c r="R833" i="5"/>
  <c r="R715" i="5"/>
  <c r="P93" i="5"/>
  <c r="R93" i="5" s="1"/>
  <c r="R6" i="5"/>
  <c r="R226" i="5"/>
  <c r="R507" i="5"/>
  <c r="R1236" i="5"/>
  <c r="R317" i="5"/>
  <c r="R77" i="5"/>
  <c r="R851" i="5"/>
  <c r="N998" i="5"/>
  <c r="Q1284" i="5"/>
  <c r="R351" i="5"/>
  <c r="R437" i="5"/>
  <c r="R917" i="5"/>
  <c r="R26" i="5"/>
  <c r="R31" i="5"/>
  <c r="R463" i="5"/>
  <c r="R283" i="5"/>
  <c r="R217" i="5"/>
  <c r="R892" i="5"/>
  <c r="R35" i="5"/>
  <c r="R471" i="5"/>
  <c r="R804" i="5"/>
  <c r="R1153" i="5"/>
  <c r="R180" i="5"/>
  <c r="R1290" i="5"/>
  <c r="R188" i="5"/>
  <c r="R801" i="5"/>
  <c r="R407" i="5"/>
  <c r="R756" i="5"/>
  <c r="R868" i="5"/>
  <c r="R1123" i="5"/>
  <c r="R499" i="5"/>
  <c r="R736" i="5"/>
  <c r="R887" i="5"/>
  <c r="R1175" i="5"/>
  <c r="R740" i="5"/>
  <c r="R1233" i="5"/>
  <c r="R850" i="5"/>
  <c r="N1309" i="5"/>
  <c r="R1307" i="5"/>
  <c r="P518" i="5"/>
  <c r="R1187" i="5"/>
  <c r="R1111" i="5"/>
  <c r="R477" i="5"/>
  <c r="R735" i="5"/>
  <c r="K1309" i="5"/>
  <c r="P1108" i="5"/>
  <c r="Q1108" i="5"/>
  <c r="P1322" i="5"/>
  <c r="R1322" i="5" s="1"/>
  <c r="R1315" i="5"/>
  <c r="R1177" i="5"/>
  <c r="R1242" i="5"/>
  <c r="R81" i="5"/>
  <c r="R620" i="5"/>
  <c r="R51" i="5"/>
  <c r="R699" i="5"/>
  <c r="R900" i="5"/>
  <c r="R220" i="5"/>
  <c r="R231" i="5"/>
  <c r="R511" i="5"/>
  <c r="R1129" i="5"/>
  <c r="R426" i="5"/>
  <c r="R1135" i="5"/>
  <c r="R1203" i="5"/>
  <c r="R362" i="5"/>
  <c r="R828" i="5"/>
  <c r="R922" i="5"/>
  <c r="R263" i="5"/>
  <c r="P1023" i="5"/>
  <c r="R1023" i="5" s="1"/>
  <c r="R1002" i="5"/>
  <c r="R322" i="5"/>
  <c r="R501" i="5"/>
  <c r="R1108" i="5" l="1"/>
  <c r="O1310" i="5"/>
  <c r="P1284" i="5"/>
  <c r="R612" i="5"/>
  <c r="P997" i="5"/>
  <c r="R997" i="5" s="1"/>
  <c r="R518" i="5"/>
  <c r="O998" i="5"/>
  <c r="P998" i="5" l="1"/>
  <c r="Q998" i="5"/>
  <c r="O1309" i="5"/>
  <c r="O1311" i="5" s="1"/>
  <c r="R1284" i="5"/>
  <c r="R998" i="5" l="1"/>
  <c r="P1309" i="5"/>
</calcChain>
</file>

<file path=xl/sharedStrings.xml><?xml version="1.0" encoding="utf-8"?>
<sst xmlns="http://schemas.openxmlformats.org/spreadsheetml/2006/main" count="11653" uniqueCount="1406">
  <si>
    <t>ID</t>
  </si>
  <si>
    <t>Company</t>
  </si>
  <si>
    <t>Item Code</t>
  </si>
  <si>
    <t>Asset Name</t>
  </si>
  <si>
    <t>Location</t>
  </si>
  <si>
    <t>Available-for-use Date</t>
  </si>
  <si>
    <t>Gross Purchase Amount</t>
  </si>
  <si>
    <t>Purchase Date</t>
  </si>
  <si>
    <t>Is Existing Asset</t>
  </si>
  <si>
    <t>Item Name</t>
  </si>
  <si>
    <t>Asset Owner</t>
  </si>
  <si>
    <t>Asset Owner Company</t>
  </si>
  <si>
    <t>Supplier</t>
  </si>
  <si>
    <t>Customer</t>
  </si>
  <si>
    <t>Image</t>
  </si>
  <si>
    <t>Journal Entry for Scrap</t>
  </si>
  <si>
    <t>Naming Series</t>
  </si>
  <si>
    <t>Asset Category</t>
  </si>
  <si>
    <t>Purchase Receipt</t>
  </si>
  <si>
    <t>Purchase Invoice</t>
  </si>
  <si>
    <t>Asset Quantity</t>
  </si>
  <si>
    <t>Calculate Depreciation</t>
  </si>
  <si>
    <t>Opening Accumulated Depreciation</t>
  </si>
  <si>
    <t>Number of Depreciations Booked</t>
  </si>
  <si>
    <t>Is Fully Depreciated</t>
  </si>
  <si>
    <t>Depreciation Method</t>
  </si>
  <si>
    <t>Value After Depreciation</t>
  </si>
  <si>
    <t>Total Number of Depreciations</t>
  </si>
  <si>
    <t>Frequency of Depreciation (Months)</t>
  </si>
  <si>
    <t>Next Depreciation Date</t>
  </si>
  <si>
    <t>Policy number</t>
  </si>
  <si>
    <t>Insurer</t>
  </si>
  <si>
    <t>Insured value</t>
  </si>
  <si>
    <t>Insurance Start Date</t>
  </si>
  <si>
    <t>Insurance End Date</t>
  </si>
  <si>
    <t>Comprehensive Insurance</t>
  </si>
  <si>
    <t>Maintenance Required</t>
  </si>
  <si>
    <t>Status</t>
  </si>
  <si>
    <t>Booked Fixed Asset</t>
  </si>
  <si>
    <t>Purchase Receipt Amount</t>
  </si>
  <si>
    <t>Default Finance Book</t>
  </si>
  <si>
    <t>Depreciation Entry Posting Status</t>
  </si>
  <si>
    <t>Amended From</t>
  </si>
  <si>
    <t>ID (Finance Books)</t>
  </si>
  <si>
    <t>Finance Book (Finance Books)</t>
  </si>
  <si>
    <t>Depreciation Method (Finance Books)</t>
  </si>
  <si>
    <t>Total Number of Depreciations (Finance Books)</t>
  </si>
  <si>
    <t>Daily Depreciation (Finance Books)</t>
  </si>
  <si>
    <t>Frequency of Depreciation (Months) (Finance Books)</t>
  </si>
  <si>
    <t>Depreciation Posting Date (Finance Books)</t>
  </si>
  <si>
    <t>Salvage Value Percentage (Finance Books)</t>
  </si>
  <si>
    <t>Expected Value After Useful Life (Finance Books)</t>
  </si>
  <si>
    <t>Value After Depreciation (Finance Books)</t>
  </si>
  <si>
    <t>Rate of Depreciation (Finance Books)</t>
  </si>
  <si>
    <t>ID (Depreciation Schedule)</t>
  </si>
  <si>
    <t>Finance Book (Depreciation Schedule)</t>
  </si>
  <si>
    <t>Schedule Date (Depreciation Schedule)</t>
  </si>
  <si>
    <t>Depreciation Amount (Depreciation Schedule)</t>
  </si>
  <si>
    <t>Accumulated Depreciation Amount (Depreciation Schedule)</t>
  </si>
  <si>
    <t>Journal Entry (Depreciation Schedule)</t>
  </si>
  <si>
    <t>Finance Book Id (Depreciation Schedule)</t>
  </si>
  <si>
    <t>Depreciation Method (Depreciation Schedule)</t>
  </si>
  <si>
    <t>BANGUNAN</t>
  </si>
  <si>
    <t>Straight Line</t>
  </si>
  <si>
    <t>30-09-2023</t>
  </si>
  <si>
    <t>NO.</t>
  </si>
  <si>
    <t>JENIS AKTIVA TETAP</t>
  </si>
  <si>
    <t>Ket</t>
  </si>
  <si>
    <t>ASSET CATEGORY</t>
  </si>
  <si>
    <t>AREA</t>
  </si>
  <si>
    <t>UNIT</t>
  </si>
  <si>
    <t>%</t>
  </si>
  <si>
    <t>PENAMBAHAN</t>
  </si>
  <si>
    <t>PENYUSUTAN</t>
  </si>
  <si>
    <t>NILAI BUKU</t>
  </si>
  <si>
    <t>PEROLEHAN</t>
  </si>
  <si>
    <t>tanggal start depre</t>
  </si>
  <si>
    <t>Total Depre</t>
  </si>
  <si>
    <t>Sudah depre</t>
  </si>
  <si>
    <t>Sisa Depre</t>
  </si>
  <si>
    <t>Depre sampai berapa</t>
  </si>
  <si>
    <t>A</t>
  </si>
  <si>
    <t>TANAH</t>
  </si>
  <si>
    <t>Tanah tambak sawah</t>
  </si>
  <si>
    <t>B</t>
  </si>
  <si>
    <t>Blower (Km Mandi)</t>
  </si>
  <si>
    <t>Blower</t>
  </si>
  <si>
    <t>Blower Swavel</t>
  </si>
  <si>
    <t>Cerobong AC</t>
  </si>
  <si>
    <t>Pintu Kaca + Plat alm + Kusen alm Putih</t>
  </si>
  <si>
    <t>Pintu PE-K1 + bongkar pasang</t>
  </si>
  <si>
    <t>Panel SDP, MDP (Utuh jaya)</t>
  </si>
  <si>
    <t>Power listrik (Surya jaya)</t>
  </si>
  <si>
    <t>Biaya gambar + Jaminan instalasi PLN</t>
  </si>
  <si>
    <t>Tambah Daya</t>
  </si>
  <si>
    <t>NYY 4 x 70 mm --40 m u. tambah daya listri gd 2</t>
  </si>
  <si>
    <t>Perubahan daya PLN Ke 131.000 va ( Teguh), Jasa pengurusan tambah daya 8,5 jt 3/2/14 Jasa pengurusan tambah daya 8,95 jt 5/6/14</t>
  </si>
  <si>
    <t xml:space="preserve">Bangunan tambak sawah </t>
  </si>
  <si>
    <t>Uang muka water treatment 13/10/17 lunas 14/12/17</t>
  </si>
  <si>
    <t>Pekerjaan listrik ruang Lab PT. Lestari Omega elektra</t>
  </si>
  <si>
    <t>Kaca, gibsum, kusen, dll PT. Lestari Faustine Jaya</t>
  </si>
  <si>
    <t>Plafon gypsum PT. Lestari Herman White</t>
  </si>
  <si>
    <t>Pelunasan CV Berkat (water Treatment)</t>
  </si>
  <si>
    <t>PT Indo Compressigma Separator cart, air filter, oil filter, sigma lubricant)</t>
  </si>
  <si>
    <t>Pintu besi</t>
  </si>
  <si>
    <t>Water treatment</t>
  </si>
  <si>
    <t>Kaca, gibsum, nako, silikon, kusen</t>
  </si>
  <si>
    <t>Wall paper venice</t>
  </si>
  <si>
    <t>Plafon gipsum</t>
  </si>
  <si>
    <t>Sekat</t>
  </si>
  <si>
    <t>Design interior</t>
  </si>
  <si>
    <t>Canopy Samping</t>
  </si>
  <si>
    <t>Biometric Network access Control Multi Door (Jasa Instalasi) Mitra Buana</t>
  </si>
  <si>
    <t>CCTV, Acces control (PT Media Bersama Sukses)</t>
  </si>
  <si>
    <t>Kanopi Belakang (Tempat Parkir)</t>
  </si>
  <si>
    <t>Kanopi Belakang (pekerjaan tambahTempat Parkir)</t>
  </si>
  <si>
    <t>Pekerjaan kanopi belakang</t>
  </si>
  <si>
    <t>Pekerjaan Cat area parkir &amp; gedung</t>
  </si>
  <si>
    <t>Prambanan untuk pekerjaan pagar, mess, dan finishing 16/10/18 2867-C063</t>
  </si>
  <si>
    <t>Prambanan (pagar, mess karyawan) 16-10 2868-C064</t>
  </si>
  <si>
    <t>Prambanan (paving dan urugan 20%) 22-10 2932-C008</t>
  </si>
  <si>
    <t>Prambanan (Paving dan Urugan 80%) 22-10 2933-C009</t>
  </si>
  <si>
    <t>Prambanan (add kusen, dinding, tangga)</t>
  </si>
  <si>
    <t>Mekanikal electrical (Tesla)</t>
  </si>
  <si>
    <t>Kaca &amp; alumunium untuk ruang kikir Brush</t>
  </si>
  <si>
    <t>Kaca &amp; alumunium untuk ruang Giling Tarik</t>
  </si>
  <si>
    <t>Kaca &amp; alumunium untuk ruang lebur</t>
  </si>
  <si>
    <t>Omega elektra jaya (panel listrik) Tagihan 289</t>
  </si>
  <si>
    <t>Omega elektra jaya (revisi panel listrik) Tagihan 289</t>
  </si>
  <si>
    <t xml:space="preserve">Pekerjaan tambahan Proyek Finishing Mill Office </t>
  </si>
  <si>
    <t xml:space="preserve">Bongkar Pasang Kaca + Sliding loket, kusen, kaca </t>
  </si>
  <si>
    <t>Bongkar pasang kaca + sliding loket, kusen, kaca (area GLC admin baru)</t>
  </si>
  <si>
    <t>Bongkar pasang kaca + sliding , kusen, kaca (area lebur)</t>
  </si>
  <si>
    <t>Bongkar pasang kaca + sliding, kusen, kaca (area GLC Top Casting)</t>
  </si>
  <si>
    <t>Bongkar pasang kaca + slisding, kusen, kaca</t>
  </si>
  <si>
    <t>Sekat Kaca untuk area GLC</t>
  </si>
  <si>
    <t>Taman depan Lobby</t>
  </si>
  <si>
    <t>Termin Creative</t>
  </si>
  <si>
    <t>Tanah Taman</t>
  </si>
  <si>
    <t xml:space="preserve">Prambanan ( sisa tagihan setelah dikurangi denda ) </t>
  </si>
  <si>
    <t>Kanopi samping</t>
  </si>
  <si>
    <t xml:space="preserve">Pohon Bonsai serut 1 </t>
  </si>
  <si>
    <t xml:space="preserve">Taman, pengadaan dan penataan taman area depan pojok ( Gardening Fitroh Sari ) </t>
  </si>
  <si>
    <t xml:space="preserve">Perbaikan pagar depan CV Graha MItra Persada </t>
  </si>
  <si>
    <t xml:space="preserve">Taman Gardening landscaping </t>
  </si>
  <si>
    <t>Motor Centrifugal Blower Model/Type FD315 DIRECT (1 Set) untuk masak</t>
  </si>
  <si>
    <t xml:space="preserve">Taman ( tanaman samping kanan kiri ) Eithrah Sari </t>
  </si>
  <si>
    <t xml:space="preserve">Taman ( ongkos kerja ) Eithrah Sari </t>
  </si>
  <si>
    <t>Pintu Harmonika untuk workshop</t>
  </si>
  <si>
    <t xml:space="preserve">Biaya pasang dan pengecetan pintu Varia Dwi Tunggal </t>
  </si>
  <si>
    <t>Pintu Besi untuk pembuatan pintu tembus dekat pos 3</t>
  </si>
  <si>
    <t>Kanopi Pos Satpam depan</t>
  </si>
  <si>
    <t>C</t>
  </si>
  <si>
    <t>INVENTARIS KANTOR &amp; PABRIK</t>
  </si>
  <si>
    <t>I</t>
  </si>
  <si>
    <t>Kantor</t>
  </si>
  <si>
    <t xml:space="preserve">Komputer u. Design </t>
  </si>
  <si>
    <t>INVENTARIS KANTOR</t>
  </si>
  <si>
    <t>3DP</t>
  </si>
  <si>
    <t xml:space="preserve">Meja Komputer, 1 bh </t>
  </si>
  <si>
    <t>3D</t>
  </si>
  <si>
    <t>Meja Computer 1209 1 bh</t>
  </si>
  <si>
    <t>2D</t>
  </si>
  <si>
    <t>AC Standing Floor Changhong KF 120 LW/B - 1 bj</t>
  </si>
  <si>
    <t>Poles</t>
  </si>
  <si>
    <t>Biaya pemasangan AC Standing</t>
  </si>
  <si>
    <t>Pemakain pipa AC 5 Pk = 14 m - 1x3M</t>
  </si>
  <si>
    <t>Pemakaian Kabel = 30 m - 1x5 m</t>
  </si>
  <si>
    <t>Pemakaian siku besi 5 pk</t>
  </si>
  <si>
    <t>Bor gantung Foredom</t>
  </si>
  <si>
    <t>Produksi</t>
  </si>
  <si>
    <t>CD 1209 meja Komputer 750.000 D 243 kursi 5x295.000</t>
  </si>
  <si>
    <t>Komputer u. poles</t>
  </si>
  <si>
    <t>Meja komputer CD 1209 -- 1 bh</t>
  </si>
  <si>
    <t>Komputer Proc Intel dualcore G620,2.6 G 1 Unit + monitor lg 15.6" 1 unit</t>
  </si>
  <si>
    <t>Workshop</t>
  </si>
  <si>
    <t>Printer Epson L 100</t>
  </si>
  <si>
    <t>Lemari lac 3 kecil 1 buah</t>
  </si>
  <si>
    <t>AC Split Panasonic 1 PK Type CS-PC 9 NKJ u. R Cpr bahan - 1 unit</t>
  </si>
  <si>
    <t>Bor Gantung Foredom SCH-2 230 V, HP #30 - 2 set</t>
  </si>
  <si>
    <t>Metal Detector PD 140 -- 3 set</t>
  </si>
  <si>
    <t>HRD</t>
  </si>
  <si>
    <t>Mesin Fax</t>
  </si>
  <si>
    <t>Meja CD 1209 -- 1 buah u. Marketing</t>
  </si>
  <si>
    <t>Marketing</t>
  </si>
  <si>
    <t>Meja LX 1280 -- 1 buah u. Marketing</t>
  </si>
  <si>
    <t>Meja Lx 1480 -- 1 buah u. Marketing</t>
  </si>
  <si>
    <t>Laci 3 -- 1 buah u. Marketing</t>
  </si>
  <si>
    <t>Trafo 10 KVA 1 Phase 12 v -- 800 Amper 1 buah</t>
  </si>
  <si>
    <t>Bor Gantung Foredom SCH-2  230 v  HP 30 -  4 set</t>
  </si>
  <si>
    <t>Metler Toledo Jewelry Balance Type JS 6002 G snr : B231175526 - 1 bh U. Marketing</t>
  </si>
  <si>
    <t>Kamera U. design</t>
  </si>
  <si>
    <t>Timbangan Amput 6 kg 0.01 APT P456 -- 1 buah USD 200</t>
  </si>
  <si>
    <t>Timbangan kecil Max 100 gr -- 6 buah USD 600</t>
  </si>
  <si>
    <t>Proc Intel Core I3-2120 - 1 Unit u. Bagus Design</t>
  </si>
  <si>
    <t>Printer Epson L 800 u. design Bagus</t>
  </si>
  <si>
    <t>CD 1209 ( Meja komputer) -- 1 buah u. R&amp;D</t>
  </si>
  <si>
    <t>CD 1209 ( Meja komputer) -- 1 buah u. QC</t>
  </si>
  <si>
    <t>QC</t>
  </si>
  <si>
    <t xml:space="preserve">Kursi ruang Meeting </t>
  </si>
  <si>
    <t>Hrd</t>
  </si>
  <si>
    <t>Lab top u. lia</t>
  </si>
  <si>
    <t>Accounting</t>
  </si>
  <si>
    <t>Komputer u. design Ely</t>
  </si>
  <si>
    <t>Komputer u. design Suyo</t>
  </si>
  <si>
    <t>Komputer u. Pak Budi</t>
  </si>
  <si>
    <t>Monitor 3 unit</t>
  </si>
  <si>
    <t>LCD u. design</t>
  </si>
  <si>
    <t>Komputer u. design</t>
  </si>
  <si>
    <t>Lab top u. CIK YUN</t>
  </si>
  <si>
    <t>AC Split Panasonic 2 Pk Type CS-PC 18 PKP   u. R Sepuh</t>
  </si>
  <si>
    <t>SEPUH</t>
  </si>
  <si>
    <t>Gamma (komputer u. Finishing)</t>
  </si>
  <si>
    <t>Brankas</t>
  </si>
  <si>
    <t>Lab top 1 buah u. HRD</t>
  </si>
  <si>
    <t>Printer &amp; kabel u. HRD</t>
  </si>
  <si>
    <t>L x 1480 -- 1 buah (Meja)</t>
  </si>
  <si>
    <t xml:space="preserve">L x  3D -- 1 buah </t>
  </si>
  <si>
    <t>CD 1290 -- 1 Buah (Meja)</t>
  </si>
  <si>
    <t>Meja komputer Aztec 1 buah u. Design</t>
  </si>
  <si>
    <t>Kursi staff</t>
  </si>
  <si>
    <t>Proc Intel Dualcore G2030 MB gigabyte H61M-S2P R3 Komputer u. Dhora</t>
  </si>
  <si>
    <t>ppic</t>
  </si>
  <si>
    <t>Printer Epson 1 bh u. QC</t>
  </si>
  <si>
    <t>Komputer u. Mahfud Gamma</t>
  </si>
  <si>
    <t>C036/0115 - Printer u. Finishing</t>
  </si>
  <si>
    <t>Finishing</t>
  </si>
  <si>
    <t>Memory card u. kamera</t>
  </si>
  <si>
    <t>Kamera u. Vony</t>
  </si>
  <si>
    <t>C018/0315 - Kursi untuk pabrik baru 6 buah</t>
  </si>
  <si>
    <t xml:space="preserve">Nota : 426 - Printer epson M200 -- 1 unit u. aktivitas MKT - </t>
  </si>
  <si>
    <t>Mitra Buana (Fingerprint) BCA</t>
  </si>
  <si>
    <t>Server HP DL 380-GEN E5-2620 -  1 unit</t>
  </si>
  <si>
    <t>IT</t>
  </si>
  <si>
    <t>HD Hp 300GB 10K Sas 2.5 -- 2 unit</t>
  </si>
  <si>
    <t xml:space="preserve">Nota : 743 - Kipas angin standing maspion 2 buah u. QC &amp; umum - </t>
  </si>
  <si>
    <t>C031/1015 - Komputer u. Design</t>
  </si>
  <si>
    <t>C031/1015 - Printer Epson u. Finishing</t>
  </si>
  <si>
    <t>C019/1015 - Stavolt minamoto u. server</t>
  </si>
  <si>
    <t>C019/1015 - UPS ICA u. server</t>
  </si>
  <si>
    <t>Laptop u. Accounting (Novita) Lenovo</t>
  </si>
  <si>
    <t>C019/0116 - Laptop Lenovo 1 unit u. Shinta (Mkt)</t>
  </si>
  <si>
    <t>C014/0616 - Monitor LG -- 2 unit</t>
  </si>
  <si>
    <t>C016/0716 - Monitor 825.000 u. vivi + printer u. Minuk Kikir 1.875.000</t>
  </si>
  <si>
    <t>Kikir</t>
  </si>
  <si>
    <t>Komputer Proc Intel Core 13-6100 U. Design Dzikrul</t>
  </si>
  <si>
    <t>Proc intel core i5-6400 - 3 unit u. design 3d</t>
  </si>
  <si>
    <t>Printer epson M100 -- 1 unit u. finishing</t>
  </si>
  <si>
    <t>Printer epson M100 -- 1 unit u. poles</t>
  </si>
  <si>
    <t>Printer epson M100 -- 1 unit u. kikir</t>
  </si>
  <si>
    <t>Printer Hp LJ pro M130FN (fax u. mkt) 1 buah</t>
  </si>
  <si>
    <t>Pesawat telepon panasonic 521 -- 1 unit - Mitra Engineering</t>
  </si>
  <si>
    <t>HD WD My passport ultra 1 TB -- 2 unit u. Design</t>
  </si>
  <si>
    <t>Proc Intel core I5-6400 1 unit u. Finishing Putu</t>
  </si>
  <si>
    <t>Proc Intel core I5-6400 1 unit u. staff R&amp;D baru</t>
  </si>
  <si>
    <t>Montor LG Led 16M38A-B</t>
  </si>
  <si>
    <t>Gamma Lenovo IP110-141SK u. Mkt 21703516</t>
  </si>
  <si>
    <t>Dlight motorized Screen178x178cm u. Proyek Layar proyektor U. CI</t>
  </si>
  <si>
    <t>CI</t>
  </si>
  <si>
    <t>printer Epson M100 -- u ps batu</t>
  </si>
  <si>
    <t>Pasang Batu</t>
  </si>
  <si>
    <t>Monitor LG LED 16M38A-B</t>
  </si>
  <si>
    <t>Printer epson L120 -- 1 unit u. Mkt - Gamma Computer</t>
  </si>
  <si>
    <t>Printer epson L120 -- 1 unit u. RnD - Gamma Computer</t>
  </si>
  <si>
    <t>AC Gree 2PK R410 -- 1 bh u. R. Sepuh Finishing - Lain-Lain</t>
  </si>
  <si>
    <t>Sepuh</t>
  </si>
  <si>
    <t xml:space="preserve">Loker 5P -- 3 bh u. loker staff - Mebel Eka Sakti Toko </t>
  </si>
  <si>
    <t>Komputer NB - hp -14 AM503TU 1 unit untuk team CI</t>
  </si>
  <si>
    <t>Monitor LG LED 1 unit Ips 20MP48A-P u. R&amp;D</t>
  </si>
  <si>
    <t>PROC INTEL CORE I5-6400 U. POLED=S &amp; HRD 2 UNIT</t>
  </si>
  <si>
    <t>Pro Webcam Logitech C922 1 unit u. IT</t>
  </si>
  <si>
    <t>Screen D light motorized 150 1 unit u. Tambak sawah Layar proyektor u. R Meeting</t>
  </si>
  <si>
    <t>Mesin hitung uang</t>
  </si>
  <si>
    <t>Mitra Buana (CCTV)</t>
  </si>
  <si>
    <t>NB Asus X441UA-WX096D -1 Unit u. Siena Acc</t>
  </si>
  <si>
    <t>Dispenser + asuransi dispenser kas</t>
  </si>
  <si>
    <t>Kursi direktur kas</t>
  </si>
  <si>
    <t>Direksi</t>
  </si>
  <si>
    <t>Sofa showroom kas</t>
  </si>
  <si>
    <t>Monitor LG LED 15" u, IT kas</t>
  </si>
  <si>
    <t>PT Master daya (ebara Pump c/w tatung motor)</t>
  </si>
  <si>
    <t>PT kawan lama (hand paller big 3t)</t>
  </si>
  <si>
    <t>Gamma Noteboo4k Asus 1 unit u. Acc lia</t>
  </si>
  <si>
    <t>Switch the link des 1018mp-poe -- 8 unit</t>
  </si>
  <si>
    <t xml:space="preserve">Proc intel core I5-7400 u. Design </t>
  </si>
  <si>
    <t>NB Asus X441UA - WX096D -- 1 unit u. CI</t>
  </si>
  <si>
    <t>Switch Dlink DGS-1016C - 7 unit</t>
  </si>
  <si>
    <t>Printer Epson  Workforce M200--1 unit</t>
  </si>
  <si>
    <t>Indorack Closerack IR6020 20U - 1 unit</t>
  </si>
  <si>
    <t>Printer Epson  L385--- 1 unit</t>
  </si>
  <si>
    <t>Switch Dlink DGS-1024A -- 2 unit</t>
  </si>
  <si>
    <t>Sofa santi julia brown</t>
  </si>
  <si>
    <t>Kursi maroko chrome</t>
  </si>
  <si>
    <t>Monitor LG Led u. IT</t>
  </si>
  <si>
    <t>Meja makan ruang staff &amp; direksi</t>
  </si>
  <si>
    <t>Projector</t>
  </si>
  <si>
    <t>kasur Direksi</t>
  </si>
  <si>
    <t>karpet</t>
  </si>
  <si>
    <t>Waiting  chair</t>
  </si>
  <si>
    <t>PT Firco mebel (meja walnut 11 bh)</t>
  </si>
  <si>
    <t>UPS APC BX800LI-MS 3 unit</t>
  </si>
  <si>
    <t>Monitor LG LED 19M38A-B - 2 unit</t>
  </si>
  <si>
    <t>Monitor LG LED 16M38A-B - 1 unit</t>
  </si>
  <si>
    <t>Printer Epson M100 -- 1 unit u. Sepuh</t>
  </si>
  <si>
    <t>Dlink DGS-1008A u. Sepuh &amp; Selep</t>
  </si>
  <si>
    <t>Printer Epson M100 -- 1 unit u. Lilin</t>
  </si>
  <si>
    <t>Lilin</t>
  </si>
  <si>
    <t>Dlink DGS-1008A</t>
  </si>
  <si>
    <t>Proc intel core I57400 u. Design</t>
  </si>
  <si>
    <t>Proc intel core 15 7400 - 1 unit u. CI Dwi</t>
  </si>
  <si>
    <t>NB Lenovo IP 320 - 141 SK -- 1 unit u. CI Pak IS</t>
  </si>
  <si>
    <t>UPS Prolink Pro 700SFC -- 5 unit u. IT</t>
  </si>
  <si>
    <t>Stavolt Minamoto -- 5 unit u. It</t>
  </si>
  <si>
    <t>Switch link - 3 unit</t>
  </si>
  <si>
    <t>Dlink DGS --2 unit</t>
  </si>
  <si>
    <t xml:space="preserve">Wireless Router Asus RT-N12HP --1 unit u. </t>
  </si>
  <si>
    <t>Box stokist (75x50x140)</t>
  </si>
  <si>
    <t>Pakai rel tandem soft closing, double extension</t>
  </si>
  <si>
    <t>Lemari mal perak (85x45x180) (rel double tarik)</t>
  </si>
  <si>
    <t>Mal perak</t>
  </si>
  <si>
    <t>Lemari karet (85x50x160) rel double tarik</t>
  </si>
  <si>
    <t>Karet</t>
  </si>
  <si>
    <t>Dp papan tulis 13/10/17</t>
  </si>
  <si>
    <t>Koreksi papan tulis  13/10/17 2 buah</t>
  </si>
  <si>
    <t>Koreksi papan tulis  24/10/17 2 buah</t>
  </si>
  <si>
    <t>Meja Staff</t>
  </si>
  <si>
    <t>Meja Meeting</t>
  </si>
  <si>
    <t xml:space="preserve">papan Tulis WB Double Face 120x240 Magnetic stand </t>
  </si>
  <si>
    <t>Meja Samping</t>
  </si>
  <si>
    <t>Telpon, dispenser, TV (Young Perdana)</t>
  </si>
  <si>
    <t>Rak u. Data</t>
  </si>
  <si>
    <t>Kursi olymplast abu abu</t>
  </si>
  <si>
    <t>Rak Acehardware</t>
  </si>
  <si>
    <t>Kompor , dispenser, telepon</t>
  </si>
  <si>
    <t>Proc Intel dualcore G3260 u. Enamel &amp; Mkt 2 unit</t>
  </si>
  <si>
    <t>Proc Intel dualcore G3260 u. Virman &amp; Grace</t>
  </si>
  <si>
    <t>Hp u. Frita HRD</t>
  </si>
  <si>
    <t>Komputer Proc intel core i3-4170 u. Enamel</t>
  </si>
  <si>
    <t>Enamel</t>
  </si>
  <si>
    <t>Monitor LG LED Ips 20MP48A u. Spare</t>
  </si>
  <si>
    <t>Pinter Epson L120 u. Pcb &amp;pembelian</t>
  </si>
  <si>
    <t>PCB</t>
  </si>
  <si>
    <t>Komputer Proc intel core i3-4170 u. Lilin &amp; Accounting</t>
  </si>
  <si>
    <t>Monitor LG LED IPS 20MP48A-p u. Lilin &amp; Accounting</t>
  </si>
  <si>
    <t>NB Lenovo IP 320 - 141 SK -- u. Manajer Mkt</t>
  </si>
  <si>
    <t>Printer Epson L120 u. IT</t>
  </si>
  <si>
    <t>MC Win 10 pro (lisensi Windows)</t>
  </si>
  <si>
    <t>Komputer Proc Intel core I5-7400</t>
  </si>
  <si>
    <t>Proc intel core i5-7500 2 bh  u. R&amp;D</t>
  </si>
  <si>
    <t>Lemari Arsip Brother B 304</t>
  </si>
  <si>
    <t>Digital timer Autonic LE4S + soket</t>
  </si>
  <si>
    <t>Papan Tulis</t>
  </si>
  <si>
    <t>Monitor LG LED IPS 20MP38HQ  u. IT -- 2 bh</t>
  </si>
  <si>
    <t>Proc Intel Core I5 7400 u. Grafis</t>
  </si>
  <si>
    <t>Desain Grafis</t>
  </si>
  <si>
    <t>Proc Intel core I3-4170 u. IT</t>
  </si>
  <si>
    <t>Printer Epson Work force M200 u. Pembelian</t>
  </si>
  <si>
    <t>Pembelian</t>
  </si>
  <si>
    <t>Printer Epson M100  U. IT</t>
  </si>
  <si>
    <t>Switch HP JG539A 1 bh U. CCTV</t>
  </si>
  <si>
    <t>Monitor LCD LG 20" 2 pcs u. Psb &amp; GT</t>
  </si>
  <si>
    <t xml:space="preserve">Pasang Batu </t>
  </si>
  <si>
    <t>CPU I3-4170 -- 1 set u. Psb</t>
  </si>
  <si>
    <t>lemari arsip brother b-203</t>
  </si>
  <si>
    <t>filling kabinet tigger sc-d4</t>
  </si>
  <si>
    <t>lemari arsip</t>
  </si>
  <si>
    <t>Tutup timbangan uk 35 (2unit) @225.000</t>
  </si>
  <si>
    <t>Tutup timbangan uk 35 (1unit) @225.000</t>
  </si>
  <si>
    <t>Tutup timbangan uk 55 (3unit) @410.000</t>
  </si>
  <si>
    <t>HP 2bh u/ MKT&amp;Pembelian</t>
  </si>
  <si>
    <t xml:space="preserve">Coffee Table 4bh </t>
  </si>
  <si>
    <t>Meja Staff u/ Admin 4/5/18 (P.Yoki)</t>
  </si>
  <si>
    <t>Meja u/ Admin (P.Yoki)</t>
  </si>
  <si>
    <t>Lemari Arsip u/ ruang Accounting 2bh</t>
  </si>
  <si>
    <t>Lemari Kayu Credenzal u/ R.Acc (P.Yoki)</t>
  </si>
  <si>
    <t>Proc intel core I3-4170, Monitor LG u. HRD &amp; IT</t>
  </si>
  <si>
    <t xml:space="preserve">HRD </t>
  </si>
  <si>
    <t>Proc intel core I5-7400 U. Product engineering</t>
  </si>
  <si>
    <t>Laptop HP 14-bs012TU u. Ce ninik - yg ce ninik u. Mkt</t>
  </si>
  <si>
    <t>Lemari Stocklist</t>
  </si>
  <si>
    <t>Filling kabinet Brother (Mega kantor)</t>
  </si>
  <si>
    <t>Mebel u. Meja tamu security lt 2</t>
  </si>
  <si>
    <t>Sofa Volkhom u. Ruang Direksi</t>
  </si>
  <si>
    <t>Sound system (mitra buana securindo)</t>
  </si>
  <si>
    <t>Soffa u. Lobby</t>
  </si>
  <si>
    <t>Mesin Penghitung uang (1) Gading Murni</t>
  </si>
  <si>
    <t>Mesin Penghitung uang (3) Lain lain</t>
  </si>
  <si>
    <t>Rak 5 susun Full kunci / Lemari loker staff</t>
  </si>
  <si>
    <t>Samsung Galtab A6 White u/ anak 2D</t>
  </si>
  <si>
    <t>PROC INTEL CORE I3-4170 u/ RnD,2D</t>
  </si>
  <si>
    <t>NB HP 14-BS012TU u/ Manager HRD</t>
  </si>
  <si>
    <t>HD WD PASSPORT 1TB u/ Bu Niniek</t>
  </si>
  <si>
    <t>Printer Epson LX 310 u/ ACC</t>
  </si>
  <si>
    <t>Printer Epson L360 u/ IT (rini scanner)</t>
  </si>
  <si>
    <t>Printer Epson L360 u/ HRD</t>
  </si>
  <si>
    <t>Printer Epson L120 u/ lilin</t>
  </si>
  <si>
    <t xml:space="preserve">LILIN    </t>
  </si>
  <si>
    <t>Printer Epson TMT 82 USB Serial u. Printer Barcode</t>
  </si>
  <si>
    <t>Proc intel core I7-8700 u. Drafter</t>
  </si>
  <si>
    <t>VGA Gigabyte GTX1080-G1GAM 8 GB u. Drafer</t>
  </si>
  <si>
    <t>Sound system (PT Galva Technologies)</t>
  </si>
  <si>
    <t>Paper shrader krisbow - Data Scrip</t>
  </si>
  <si>
    <t>HP Xiaomi Redmi 5A u. Sales Satria dan Syifa</t>
  </si>
  <si>
    <t>LED samsung u. Absensi (perdana electronic</t>
  </si>
  <si>
    <t>Mesin slider u. Marketing (Penghancur kertas)</t>
  </si>
  <si>
    <t>Mesin slider u. Accounting (Penghancur kertas)</t>
  </si>
  <si>
    <t>Ups APC SMC2000i u. 3d Print</t>
  </si>
  <si>
    <t>Working Chair Yasmin 30 X 2.900.000</t>
  </si>
  <si>
    <t>Samsung J2606 Galaxy j2 core Black</t>
  </si>
  <si>
    <t>CPU I3 1 set + Monitor</t>
  </si>
  <si>
    <t xml:space="preserve">Monitor LCD LG   </t>
  </si>
  <si>
    <t>Printer Epson M100</t>
  </si>
  <si>
    <t>CPU17 + Monitor</t>
  </si>
  <si>
    <t>Redmi 5A 2/16 bold untuk bu erni</t>
  </si>
  <si>
    <t>Proc Intel dual core G5400 2 unit u. Stocist GAMMA</t>
  </si>
  <si>
    <t>Proc Intel dualcore G5400 1 unti u. Stocklist GAMMA</t>
  </si>
  <si>
    <t>Printer Epson L120 u. Accounting GAMMA</t>
  </si>
  <si>
    <t>Expansion PABX merk Panasonic Tipe KX-NS 320 untuk IT</t>
  </si>
  <si>
    <t>Printer Epson TMT82 Usb serial 2 unit u. IT</t>
  </si>
  <si>
    <t xml:space="preserve">Printer Epson LX 310 1 unit u. Admin gudang </t>
  </si>
  <si>
    <t xml:space="preserve">Gudang  </t>
  </si>
  <si>
    <t>NB HP 14-BS740TU U. Adit gudang</t>
  </si>
  <si>
    <t>NB Lenovo IP330-141KB-8LID u. Niko IT</t>
  </si>
  <si>
    <t>Redmi 5A 2/16 Grey untuk manager acc</t>
  </si>
  <si>
    <t>CPU Proc Intel Core I5-8400 untuk Wina-IT</t>
  </si>
  <si>
    <t>Monitor LG LED 19M38A-B untuk Wina-IT</t>
  </si>
  <si>
    <t>Laptop Lenovo W130-14IKB-HEID untuk Adit-CI</t>
  </si>
  <si>
    <t xml:space="preserve">Kursi Staff 8unit </t>
  </si>
  <si>
    <t>Furniture creative</t>
  </si>
  <si>
    <t>Printer Epson LX 310 untuk Purchasing</t>
  </si>
  <si>
    <t>Monitor LG LED 19M38A-B untuk Acc</t>
  </si>
  <si>
    <t>CPU 1 set untuk Acc</t>
  </si>
  <si>
    <t xml:space="preserve">Kaca papan tulis untuk acc </t>
  </si>
  <si>
    <t>CPU Proc AMD A6-7400K untuk SPV HRD</t>
  </si>
  <si>
    <t>Monitor LG LED 19M38A-B untuk SPV HRD</t>
  </si>
  <si>
    <t>Printer Epson M100 untuk cadangan IT</t>
  </si>
  <si>
    <t>Printer Epson M100 untuk IT</t>
  </si>
  <si>
    <t>CPU  Proc AMD A6-7400K u. SPV HRD</t>
  </si>
  <si>
    <t>Monitor LG LED19M38A-B untuk SPV HRD</t>
  </si>
  <si>
    <t>Switch CCTV untuk HRD</t>
  </si>
  <si>
    <t>Drawers Mobile pedestal 3 drawers 6 unit (Laci 3 susun u. Accounting)</t>
  </si>
  <si>
    <t>Meja PP Plur spin 201 u. CI (Meja Tenis)</t>
  </si>
  <si>
    <t>Metal Detector 2 pos 2 , 2 pos 3 (Jotam PT)</t>
  </si>
  <si>
    <t xml:space="preserve">Umum </t>
  </si>
  <si>
    <t>Monitor untuk area accounting</t>
  </si>
  <si>
    <t>CPU untuk area accounting</t>
  </si>
  <si>
    <t>Basket ball stand 1 (ring basket)</t>
  </si>
  <si>
    <t>CPU AMD</t>
  </si>
  <si>
    <t>TV di letakan area HRD</t>
  </si>
  <si>
    <t>Printer epson LQ untuk admin sales (marketing)</t>
  </si>
  <si>
    <t xml:space="preserve">Printer label barcode zebra GT820 di area marketing </t>
  </si>
  <si>
    <t>Notebook merk HP 1 di area ce ninik</t>
  </si>
  <si>
    <t>CPU i7 (2) U. Accounting Lia &amp; Sari</t>
  </si>
  <si>
    <t>DDR4 8Gb (1) u. 3D Nur Dewi</t>
  </si>
  <si>
    <t>HP Xiaomi Redmi 7 (1) u. HRD bu Maya</t>
  </si>
  <si>
    <t>HP Samsung (2) U. Admin Sales</t>
  </si>
  <si>
    <t>HP Samsung (1) U. Admin Sales</t>
  </si>
  <si>
    <t>Emergercy Lamp - Ace hardware u. GA</t>
  </si>
  <si>
    <t>LONO STAFF CHAIR BLACK (2) u. Stok HRD</t>
  </si>
  <si>
    <t>LEXEE OFFICE TABLE OAK WHITE (2) u. Stok IT</t>
  </si>
  <si>
    <t>LEXEE OFFICE TABLE OAK WHITE (1) u. Stock</t>
  </si>
  <si>
    <t>MAINE 3 DRAWERS MOBILE PEDESTAL KW (2)laci  u. Acc Depan</t>
  </si>
  <si>
    <t>SIEBEN CPU HOLDER SCH IRON WOOD (2) u. Ruang HRD</t>
  </si>
  <si>
    <t>SSD 120Gb (1) u. Matrix 9</t>
  </si>
  <si>
    <t>Printer Epson M1120 (1) u. MKT</t>
  </si>
  <si>
    <t>Brankas National A3 (1) Accounting</t>
  </si>
  <si>
    <t>Barcode Scanner Honeywell 7580G U. Stokan Marketing</t>
  </si>
  <si>
    <t>CPU i3 u. IT</t>
  </si>
  <si>
    <t>Server IT</t>
  </si>
  <si>
    <t>HPE 300 GB SAS 12 GB Enterprise 10K (Server IT)</t>
  </si>
  <si>
    <t>HPE 16 GB Dual rank x 4DDR4 (Server IT)</t>
  </si>
  <si>
    <t>Smart Storage Battery w/145 mm 96w Cable for (Server IT)</t>
  </si>
  <si>
    <t>VM Ware Vsphere 6 Essentoa;s kit for 3 hosts (Server IT)</t>
  </si>
  <si>
    <t>Subription only for Vmware Vsphere 6 essential (Server IT)</t>
  </si>
  <si>
    <t>HPE Server and VM ware Installation (server IT)</t>
  </si>
  <si>
    <t>Papan tulis kaca + Bon  + Tempered 1 buah u. Ruang Accounting</t>
  </si>
  <si>
    <t>Instalasi Fiber optic 12 core singlemode  u. Up grade network</t>
  </si>
  <si>
    <t>Lomo Staff Chair Black</t>
  </si>
  <si>
    <t>Rak ruang kerja pak Yoki</t>
  </si>
  <si>
    <t>Malca Cabinet Credenza Light utk CI</t>
  </si>
  <si>
    <t>Thermo gan untuk covid19 5 Buah</t>
  </si>
  <si>
    <t>HP samsung A515F putih untuk aldy marketing  (mitra mandiri sukses CV)</t>
  </si>
  <si>
    <t xml:space="preserve">Hardisk untuk bag Accounting </t>
  </si>
  <si>
    <t>Computer i3 intel core i3 9100, MB Gigabite H310m - DS2, DR4 8Gb Kingston, VGA intel Onboard, HD WD 1Tb U. Bag Accounting</t>
  </si>
  <si>
    <t xml:space="preserve">Computer i7 intel core i7 9100, MB Gigabyte H310m - DS2 DDR4 16Gb Kingston, VGA Intel Onboard, SSD Samsung  untuk bag acc </t>
  </si>
  <si>
    <t>Printer Epson TM-T82 (2) u. Stocist u. print SKU</t>
  </si>
  <si>
    <t>Printer Epson L-120 (1) u. Acoounting (Pak Arief)</t>
  </si>
  <si>
    <t>HP Xiaomi Redminote 9 4/64gb green untuk stokis, HP Samsung A515F A51 blue untuk pak yoki</t>
  </si>
  <si>
    <t>Epson L 1110 untuk accounting</t>
  </si>
  <si>
    <t>Mikrotik CCR1009-7G-1C-1S+ u pembagian jaringan (ada di IT)</t>
  </si>
  <si>
    <t>CPU AMD (MB+Proc+Memory+Power Supply+HDD1TB) untuk accounting (Novita, Lauren, Deddy)</t>
  </si>
  <si>
    <t>HDD WDC 8Tb untuk IT (file server R&amp;D)</t>
  </si>
  <si>
    <t>Printer Label Zebra ZD-230 untuk stockist</t>
  </si>
  <si>
    <t>Barcode Scanner Honeywell 7580G untuk IT (Untuk stokan di area)</t>
  </si>
  <si>
    <t>Printer Epson TM-T82 untuk IT (cadangan)</t>
  </si>
  <si>
    <t>Printer Epson TM-T82 untuk accounting</t>
  </si>
  <si>
    <t>HP Xiaomi Redmi 9 untuk admin sales</t>
  </si>
  <si>
    <t>Monitor LG 24" untuk admin sales</t>
  </si>
  <si>
    <t>Switch Mikrotik CSS3 untuk IT</t>
  </si>
  <si>
    <t>Printer Epson L-120 untuk IT (ganti M100 yang rusak)</t>
  </si>
  <si>
    <t>IPhone 12 Pro untuk Pak Yoki</t>
  </si>
  <si>
    <t>Printer Epson L1300 untuk accounting</t>
  </si>
  <si>
    <t>Mesin Potong Rumput untuk GA</t>
  </si>
  <si>
    <t>Tablet Samsung 8" untuk IT</t>
  </si>
  <si>
    <t>Printer Epson L-120 untuk IT</t>
  </si>
  <si>
    <t>Laptop i5 (pak Rio)</t>
  </si>
  <si>
    <t>Lenovo AIO A340-24IWL-UVID Untuk Pak Yoki</t>
  </si>
  <si>
    <t>Honeywell Barcode Scanner MK-7580 untuk IT</t>
  </si>
  <si>
    <t>POE Switch 16 Port HIKVISION untuk IT</t>
  </si>
  <si>
    <t xml:space="preserve"> - Xiaomi Redmi Note 9 untuk stockist, penambahan</t>
  </si>
  <si>
    <t xml:space="preserve"> - Xiaomi Redmi Note 9 untuk purchasing, penggantian</t>
  </si>
  <si>
    <t>Purchasing</t>
  </si>
  <si>
    <t>Printer Epson LQ-310 untuk admin sales</t>
  </si>
  <si>
    <t>POE Switch 16 Port HikVision untuk IT</t>
  </si>
  <si>
    <t>AC Panasonic CS-YN9WKJ untuk ruang server IT</t>
  </si>
  <si>
    <t>Printer Epson L-120 untuk accounting</t>
  </si>
  <si>
    <t>Printer Epson L-120 untuk cadangan IT</t>
  </si>
  <si>
    <t>CPU i5 (MB+Proc+Memory 8+ SSD 240 + Casing) untuk ganti CPU Deddy accounting</t>
  </si>
  <si>
    <t>Epson LQ-310 untuk admin sales</t>
  </si>
  <si>
    <t>Laptop i5 untuk Niko IT</t>
  </si>
  <si>
    <t>Laptop i5 Asus untuk Pak Yoki</t>
  </si>
  <si>
    <t>CPU i3 (MB+Proc+Memory+Power Supply+SSD240) untuk admin HRD</t>
  </si>
  <si>
    <t>HDD WD Red 8Tb untuk backup data di file server IT</t>
  </si>
  <si>
    <t>Printer Epson L3250 untuk admin sales, pengganti M200</t>
  </si>
  <si>
    <t>Lemari Arsip untuk accounting</t>
  </si>
  <si>
    <t>Meja Sudut untuk stockist</t>
  </si>
  <si>
    <t>Ace Hardware Indonesia PT - Tangga 6 Tingkat untuk accounting</t>
  </si>
  <si>
    <t>Printer Epson TM-T82 untuk stockist</t>
  </si>
  <si>
    <t>HDD WDC External 2TB untuk IT</t>
  </si>
  <si>
    <t>Wienscan WS7980 untuk IT (Barcode Scanner</t>
  </si>
  <si>
    <t>Laptop i5 untuk Pak Arief accounting</t>
  </si>
  <si>
    <t>Laptop i3 HP 15-DU3577TU untuk Pak Tri marketing</t>
  </si>
  <si>
    <t>CPU i3 (MB+Proc+Memory 8+ Casing) untuk Ferri IT</t>
  </si>
  <si>
    <t>CPU i3 (MB+Proc+Memory 8+ Casing) untuk Ardi IT</t>
  </si>
  <si>
    <t>CPU i5 (MB+Proc+Memory 16+ Casing) untuk Kharies IT</t>
  </si>
  <si>
    <t>CPU i7 (MB+Proc+Memory 16+NVME 512+ Casing) untuk Web Server IT</t>
  </si>
  <si>
    <t>Monitor LG 22" untuk IT</t>
  </si>
  <si>
    <t>Barcode Scanner Wienscan WS680/USB untuk stockist</t>
  </si>
  <si>
    <t>Mitra Mandiri Sukses CV - Xiaomi Redmi 10C 4/64 Blue untuk Frita HRD</t>
  </si>
  <si>
    <t>Xiaomi Redmi 10C 4/64 Blue untuk  Niko IT</t>
  </si>
  <si>
    <t>Xiaomi Redmi 10C 4/64 Blue untuk admin sales</t>
  </si>
  <si>
    <t>Hartono - Kulkas untuk marketing</t>
  </si>
  <si>
    <t>Meja Pingpong untuk GA</t>
  </si>
  <si>
    <t>CPU i3 (MB+Proc+Memory 8+ SSD 240 + Casing) untuk stockist</t>
  </si>
  <si>
    <t>Monitor LG 22" untuk Ribka MPC</t>
  </si>
  <si>
    <t>Monitor LG 22" untuk Sheila, design marketing</t>
  </si>
  <si>
    <t>UPS APC SRV1KI untuk access control di HRD</t>
  </si>
  <si>
    <t>CPU i5 (MB+Proc+Memory 16+VGA RTX3050+SSD 240+Casing) untuk admin sales event &amp; promotion</t>
  </si>
  <si>
    <t>HDD WD Red 4Tb untuk IT</t>
  </si>
  <si>
    <t>Samsung A53 8/256Gb untuk Pak Yoki</t>
  </si>
  <si>
    <t>TOA RM 200M Remote Microphone untuk HRD</t>
  </si>
  <si>
    <t>Rack Server IR11532G Standing Close Rack 19" untuk IT</t>
  </si>
  <si>
    <t>CPU i3 (MB+Proc+Memory 8+ SSD 240 + Casing) untuk accounting</t>
  </si>
  <si>
    <t>CPU i3 (MB+Proc+Memory 8+ SSD 240 + Casing) untuk purchasing</t>
  </si>
  <si>
    <t>AC Panasonic 3/4 PK untuk ruang IT baru</t>
  </si>
  <si>
    <t>ZK Teco V5L Proxy/EM untuk face attendance HRD</t>
  </si>
  <si>
    <t>Mitra Mandiri Sukses CV - Oppo A55 4/64 Blue untuk stockist</t>
  </si>
  <si>
    <t>Oppo A55 4/64 Blue untuk stockist</t>
  </si>
  <si>
    <t>Oppo A55 4/64 Black untuk stockist</t>
  </si>
  <si>
    <t>Hexacom - Printer Epson L-121 untuk Frita HRD</t>
  </si>
  <si>
    <t>CPU i7 (MB+Proc+Memory 32+NVME 512+ Casing) untuk IT</t>
  </si>
  <si>
    <t>CPU i3 (MB+Proc+Memory 8+ SSD 240 + Casing) untuk admin sales</t>
  </si>
  <si>
    <t>Laptop i3 Asus untuk stockist</t>
  </si>
  <si>
    <t>Epson L3250 untuk stockist</t>
  </si>
  <si>
    <t>Laptop Asus i7 untuk Pak Yoki</t>
  </si>
  <si>
    <t>Server HP DL360 G10 + 8 SFF Xeon - G6338/4x32/6x800GB/800w-1+1</t>
  </si>
  <si>
    <t>Hp Xiaome Untuk Kristine Desain</t>
  </si>
  <si>
    <t>UPS APC SRV1KI untuk server IT</t>
  </si>
  <si>
    <t>CPU i3 (MB+Proc+Memory 8+ SSD 240 + Casing) untuk MPC</t>
  </si>
  <si>
    <t>Monitor LG 22" untuk MPC</t>
  </si>
  <si>
    <t>Printer Epson L-121 untuk accounting</t>
  </si>
  <si>
    <t>Printer Epson LQ-310 untuk Rani marketing</t>
  </si>
  <si>
    <t>Xyla Wire Shelving 5 Tiers untuk marketing</t>
  </si>
  <si>
    <t>Horatio Office Desk Ebony untuk marketing</t>
  </si>
  <si>
    <t>Barcode Scanner Wienscan WS680/USB untuk cadangan IT</t>
  </si>
  <si>
    <t>Printer Epson L-121 untuk Deddy accounting</t>
  </si>
  <si>
    <t>Barcode Scanner untuk IT</t>
  </si>
  <si>
    <t>CPU i3 (MB+Proc+Memory 8+ SSD 240 + Power Supply) untuk Grace admin sales</t>
  </si>
  <si>
    <t>Printer Epson TM-T82 untuk IT</t>
  </si>
  <si>
    <t>Monitor 22" untuk IT</t>
  </si>
  <si>
    <t>Wifi Ruijie RG-RAP2200E untuk IT</t>
  </si>
  <si>
    <t>Printer Epson L-121 untuk Pak Rio</t>
  </si>
  <si>
    <t>UPS APC SRV2KI untuk server atas IT</t>
  </si>
  <si>
    <t>CPU i3 (MB+Proc+Memory 8+ SSD 240 + Casing) untuk Karin accounting</t>
  </si>
  <si>
    <t>Monitor 22" untuk 3d, yang lama dipindah ke accounting</t>
  </si>
  <si>
    <t>Redmi 10 6/128 untuk Grace &amp; Grace admin sales</t>
  </si>
  <si>
    <t>Monitor 22" untuk purchasing, yang lama ke elektrikal</t>
  </si>
  <si>
    <t>Redmi 10 6/128 untuk Novita accounting</t>
  </si>
  <si>
    <t>Wifi Ruijie RG-RAP2200E untuk showroom, stockist, admin sales</t>
  </si>
  <si>
    <t>Wifi Ruijie RG-RAP2200E untuk accounting, direksi</t>
  </si>
  <si>
    <t>Laptop i5 untuk accounting</t>
  </si>
  <si>
    <t>ZK Teco V5L Proxy/EM untuk face attendance Absen Wajah Pos 2</t>
  </si>
  <si>
    <t>II</t>
  </si>
  <si>
    <t>Pabrik</t>
  </si>
  <si>
    <t>Lab top 430 - 2310 u/. EDP</t>
  </si>
  <si>
    <t>INVENTARIS PABRIK</t>
  </si>
  <si>
    <t>BB 9780 Black - 5 BUAH</t>
  </si>
  <si>
    <t>AC split Mitsubishi 2 pk - 2 unit</t>
  </si>
  <si>
    <t>Biaya pasang 2 unit</t>
  </si>
  <si>
    <t>Pipa ac uk 1/4 5/8 - 4 meter</t>
  </si>
  <si>
    <t>Briket 1 set</t>
  </si>
  <si>
    <t>Bor gantung foredom sch-2, 230V,HP30 - 2 set</t>
  </si>
  <si>
    <t>Inverter (alat bantu balancing)</t>
  </si>
  <si>
    <t>Bor gantung foredom sch 2 230 v hp 30</t>
  </si>
  <si>
    <t xml:space="preserve">Mesin check lock </t>
  </si>
  <si>
    <t xml:space="preserve">Tangga u. Heri </t>
  </si>
  <si>
    <t xml:space="preserve">Workshop  </t>
  </si>
  <si>
    <t>Mesin Press Karet (BPM)</t>
  </si>
  <si>
    <t>Mesin Bor duduk u. bengkel 2</t>
  </si>
  <si>
    <t>Sketmat digital u. design</t>
  </si>
  <si>
    <t>RND</t>
  </si>
  <si>
    <t>Bot Gantung foredom SCH2 -230 v hp30 -- 2 set</t>
  </si>
  <si>
    <t>LS/LG Inverter Type SV015iG5A-4</t>
  </si>
  <si>
    <t>Meja Tukang</t>
  </si>
  <si>
    <t>SWP - 415 + motor WEG (kompresor u. R Bengkel 2) 15 PK</t>
  </si>
  <si>
    <t>Air Reciver tank 1000 liter ( Tangki kompresor u. R Bengkel 2)</t>
  </si>
  <si>
    <t>Lab top u. Maria</t>
  </si>
  <si>
    <t>Lab top u. Retha</t>
  </si>
  <si>
    <t>Lab top u. Vani</t>
  </si>
  <si>
    <t>Bor Gantung Foredom SCH 2 - 230 v , hp 30 -- 3 set BTG SDR</t>
  </si>
  <si>
    <t>Bor Gantung Foredom SCH-2,230 v 5 set</t>
  </si>
  <si>
    <t>Bor Gantung Foredom SCH-2 230v hp 30</t>
  </si>
  <si>
    <t>Ac Standing Floor panasonic CSC45 FFH I 1 pcs u. ruang poles 5 pk</t>
  </si>
  <si>
    <t xml:space="preserve">Poles </t>
  </si>
  <si>
    <t>Ac panasonic CSYC18 1 pcs u. ruang bengkel 2 pk</t>
  </si>
  <si>
    <t>Dinolite Primer AM 3713 TB 1 unit U. Yohanes u. foto resin 3D</t>
  </si>
  <si>
    <t>Pemakaian Pipa AC 3/8 + 3/4  20 m u. Ac standing Poles</t>
  </si>
  <si>
    <t>pemakaian kabel 4x2.5 22 meter u.ac standing poles</t>
  </si>
  <si>
    <t>Exhause fan 1 bh</t>
  </si>
  <si>
    <t>ESN D24/3 1 unit exhause fan</t>
  </si>
  <si>
    <t>AC split merk Panasonic 2 PK Type CS-PC 18 PKP 1 unit u. R Staff kikir, By pasang, pipa, bracket</t>
  </si>
  <si>
    <t xml:space="preserve">Assembling  </t>
  </si>
  <si>
    <t>Mesin Sepuh Eutech  Multi  parameter TCS 35 (u. tes kadar) BRG SD RUSAK DI KEMBALIKAN KE DANIEL</t>
  </si>
  <si>
    <t>Bor gantung Foredom SCH 2 230V Jp 30 1000 usd</t>
  </si>
  <si>
    <t>Calibration Clamp for Riace u. mesin riace</t>
  </si>
  <si>
    <t xml:space="preserve">Detector 4000 HKD x 3 </t>
  </si>
  <si>
    <t>Printer Epson L110 1 buah u. Pak Budi</t>
  </si>
  <si>
    <t>Lab top Lenovo u. CHEN Chen</t>
  </si>
  <si>
    <t>Printer Epson u. Pak Yoki</t>
  </si>
  <si>
    <t>Printer Epson u. MKT</t>
  </si>
  <si>
    <t>PC Lenovo u. MKT</t>
  </si>
  <si>
    <t>Meja Komputer aztec CD 1206</t>
  </si>
  <si>
    <t>Kursi 8 buah @336500</t>
  </si>
  <si>
    <t>Meja komputer 1209 -- 1 buah u. ruang RnD</t>
  </si>
  <si>
    <t>Proc Intel dualcore G2030 -- 1 unit u. design Yoni</t>
  </si>
  <si>
    <t>LG LED 16EN33S-B 16" -- 1 UNIT</t>
  </si>
  <si>
    <t>Proc Intel dualcore G2030 -- 2 unit u. design Mahfud + saiful bengkel</t>
  </si>
  <si>
    <t>Monitor Led Lg 16EN33S-B 15.6 -- 2 unit</t>
  </si>
  <si>
    <t>Sylvac digital caliper s cal pro 6"/150 mm -- 1 pcs u. design</t>
  </si>
  <si>
    <t>Proc Intel dualcore G2030 -- 1 unit u. design Dewi</t>
  </si>
  <si>
    <t>LG LED 16EN33S-B 16" -- 1 UNIT u. design</t>
  </si>
  <si>
    <t>Printer epson u. kikir</t>
  </si>
  <si>
    <t xml:space="preserve">Switch Link </t>
  </si>
  <si>
    <t>CPU cik Yun u. design mkt</t>
  </si>
  <si>
    <t>Photo composer V3 u. Design</t>
  </si>
  <si>
    <t>Belanja HK (precision plating &amp; ES series programable)</t>
  </si>
  <si>
    <t>Meja komputer</t>
  </si>
  <si>
    <t>Bor gantung foredom Sch - 2  ,230 V, Hp 30 -- 10 set</t>
  </si>
  <si>
    <t>MDM Zerbinmatic -- 1 pcs HEMAS U. SELEP</t>
  </si>
  <si>
    <t>Slep</t>
  </si>
  <si>
    <t>Trafo DI DANIEL 3 BJ</t>
  </si>
  <si>
    <t>Komputer proc intel core 17-4790 u. design Bagus Adhi (Gamma)</t>
  </si>
  <si>
    <t>UPS 3 buah u. design (Gamma)</t>
  </si>
  <si>
    <t>Jurnal koreksi (uang muka) Etalase 17 Feb 15</t>
  </si>
  <si>
    <t>Pelunasan 2 etalase</t>
  </si>
  <si>
    <t>C024/0615 - Kingston DDR3 -- 2 unit u. RnD</t>
  </si>
  <si>
    <t>AC Daikin 2 pk - 1 unit u. R Staff finishing</t>
  </si>
  <si>
    <t>NB Lenovo  g40-70-2217 u. mkt  yeni</t>
  </si>
  <si>
    <t>Monitor BenQ 17" -BL702A U. design</t>
  </si>
  <si>
    <t>AC Daikin u. Design</t>
  </si>
  <si>
    <t>Dispenser u. Ruang ci Yun</t>
  </si>
  <si>
    <t>PPIC</t>
  </si>
  <si>
    <t>GPS Tracker u. L1160 DO + L 1169 DO</t>
  </si>
  <si>
    <t>Powe Supply 8 MB u CCTV</t>
  </si>
  <si>
    <t>CPU server</t>
  </si>
  <si>
    <t>D link switch u. IT server</t>
  </si>
  <si>
    <t>AC 1 unit u. kikir</t>
  </si>
  <si>
    <t>Assembling</t>
  </si>
  <si>
    <t>Nota : 111 - Bolt cutter MCC 42" -- 1 bh u. potong leburan Cor - Agung Tehnik</t>
  </si>
  <si>
    <t>GLC</t>
  </si>
  <si>
    <t>Nota : 58 - Bor gantung 1 bh u. Kikir - SKS</t>
  </si>
  <si>
    <t xml:space="preserve">Bor Foredom CC-30 -- 1 sert </t>
  </si>
  <si>
    <t xml:space="preserve">Bor Foredom CC-30 -- 5 sert </t>
  </si>
  <si>
    <t>AC Standing Floor LG APNC 488 TLAO INDOO -- 2 PCS 1  poles - reparasi</t>
  </si>
  <si>
    <t xml:space="preserve">Reparasi  </t>
  </si>
  <si>
    <t>AC Standing Floor LG APNC 488 TLAO OUTD -- 2 PCS 1 poles - 1 reparasi</t>
  </si>
  <si>
    <t>Meja tulis engkal 3 bh</t>
  </si>
  <si>
    <t>Bor foredom</t>
  </si>
  <si>
    <t>OMEGA PT LESTARI 26/1/16</t>
  </si>
  <si>
    <t>Young perdana pemakaian kabel ac standing 27/1/16</t>
  </si>
  <si>
    <t>C031/0316 - Laptop u. Lisa (IT)</t>
  </si>
  <si>
    <t>Pompa Yamada type NDP 15 FPT - unit P/N 851698</t>
  </si>
  <si>
    <t>Bor foredom CC - 30 -- 2 set</t>
  </si>
  <si>
    <t>Grundfos NS 30-18T -- 1 bh u. pompa cooling tower Cor &amp; Masak - Graha Teknik Pompa</t>
  </si>
  <si>
    <t>AC Gree 2PK R410 -- 1 bh u. R. Mal Perak - Lain-Lain</t>
  </si>
  <si>
    <t>Perak</t>
  </si>
  <si>
    <t>AC Polytron 1PK -- 1 bh u. R. Mal Perak, staff GT - Lain-Lain</t>
  </si>
  <si>
    <t>Digital ultrasonic cleaner 1 unit BTG SDR</t>
  </si>
  <si>
    <t>AC Chang hong</t>
  </si>
  <si>
    <t>Monitor LG LED 14" 1 unit u. Kikir - Gamma Computer</t>
  </si>
  <si>
    <t>Monitor LG IPS LED 20MP48A-P -- 2 unit u. Design</t>
  </si>
  <si>
    <t>Monitor LG IPS LED 16M38A-B -- 2 unit u. Design</t>
  </si>
  <si>
    <t>Stavolt Minamoto SM-500 4 unit u. Design</t>
  </si>
  <si>
    <t>UPS APC 6 unit u. Design</t>
  </si>
  <si>
    <t>Proc intel core I5-6400 3 unit u. Design grafis arton, zhida, tasya</t>
  </si>
  <si>
    <t>Bor foredom CC 30 BTG SDR</t>
  </si>
  <si>
    <t>Green Cutter GN 200 Gunting u. Pohon cor</t>
  </si>
  <si>
    <t>Thermocouple -- 1 unit u. Nova CI Ukur suhu permukaan plat oven cor</t>
  </si>
  <si>
    <t>Tangga u. Direksi</t>
  </si>
  <si>
    <t>File kabinet + rak u. Design</t>
  </si>
  <si>
    <t>Rak</t>
  </si>
  <si>
    <t>Printer epson M100 u. Psb</t>
  </si>
  <si>
    <t>Papan tulis  whiteboard 120 x 240 -- 3 bh</t>
  </si>
  <si>
    <t xml:space="preserve">Storage 5 shelf </t>
  </si>
  <si>
    <t>Rak 5 susun U. Loker TBS</t>
  </si>
  <si>
    <t>Sanso magnet pump (Pt master daya)</t>
  </si>
  <si>
    <t xml:space="preserve">File cabinet beige </t>
  </si>
  <si>
    <t xml:space="preserve">karpet K-MIE 1 roll </t>
  </si>
  <si>
    <t>Papan tulis  whiteboard 120 x 240 -- 2 unti u. Var p</t>
  </si>
  <si>
    <t xml:space="preserve">Var Putih  </t>
  </si>
  <si>
    <t>PRINTER EPSON M100</t>
  </si>
  <si>
    <t>PRINTER EPSON L385</t>
  </si>
  <si>
    <t>PROC INTEL DUALCORE G3260</t>
  </si>
  <si>
    <t>UPS APC BX650LI-MS</t>
  </si>
  <si>
    <t>PROC INTEL CORE I5 7400</t>
  </si>
  <si>
    <t>LCD PROJ NEC TRUE XGA-MC331XG</t>
  </si>
  <si>
    <t>Rak Batu , obat poles , Tong sampah lobby</t>
  </si>
  <si>
    <t>Lemari Arsip</t>
  </si>
  <si>
    <t>Paper Shader</t>
  </si>
  <si>
    <t>Rak untuk gudang</t>
  </si>
  <si>
    <t>Gudang</t>
  </si>
  <si>
    <t>Box stokist (2X6525) bca3</t>
  </si>
  <si>
    <t xml:space="preserve">Marketing   </t>
  </si>
  <si>
    <t>Laci 20x150 bca3</t>
  </si>
  <si>
    <t>lemari karet   bca3</t>
  </si>
  <si>
    <t>Bur Foredom CC-30 (CV-DJ08) 2set</t>
  </si>
  <si>
    <t>Electronic Balance 2200g / 0,01 - 2 pcs</t>
  </si>
  <si>
    <t>Electronic Balance 3200g / 0,01 - 2 pcs</t>
  </si>
  <si>
    <t>Printer Epson M 100 -- 1 unit u. GT</t>
  </si>
  <si>
    <t xml:space="preserve">Giling Tarik </t>
  </si>
  <si>
    <t>Meja Pingpong</t>
  </si>
  <si>
    <t>Meja 2 buah</t>
  </si>
  <si>
    <t>Rak, Tier, Storage Bin</t>
  </si>
  <si>
    <t>Akirilik tutup timbangan mkt 5 poles 8, 1 blm tau</t>
  </si>
  <si>
    <t xml:space="preserve">Timbangan </t>
  </si>
  <si>
    <t xml:space="preserve">Bor foredom </t>
  </si>
  <si>
    <t>Finger print registration ZK Teco ZK 7500</t>
  </si>
  <si>
    <t>Meja LX 1280 Walnut (1)</t>
  </si>
  <si>
    <t>TV 32" u/ Absensi 15/3/18</t>
  </si>
  <si>
    <t>Rak 4bh (P.Yoki) 16/3/18</t>
  </si>
  <si>
    <t>Sinar Rahayu (Lampu Hias u/ Showroom)</t>
  </si>
  <si>
    <t xml:space="preserve">Rak (5) </t>
  </si>
  <si>
    <t>Flask kecil (tabung u. Gips Cor)</t>
  </si>
  <si>
    <t>Printer Epson M100 u. Kikir</t>
  </si>
  <si>
    <t>Printer Epson L120 u. Campur bahan</t>
  </si>
  <si>
    <t xml:space="preserve">Campur Bahan </t>
  </si>
  <si>
    <t>Printer Epson TMT82 USB Paralel u. Kikir &amp; bombing</t>
  </si>
  <si>
    <t>HD SSD 1 Tb samsung</t>
  </si>
  <si>
    <t>Barcode Honeywell 30 Pcs x 2.300.000</t>
  </si>
  <si>
    <t>Printer Epson TM-T82 u. Admin produksi</t>
  </si>
  <si>
    <t>Printer Epson M100 u. Pipit Gt dan Nita Poles</t>
  </si>
  <si>
    <t>Giling Tarik</t>
  </si>
  <si>
    <t>Printer Epson TM-T82</t>
  </si>
  <si>
    <t>produksi</t>
  </si>
  <si>
    <t>Printer Epson TMT82 USB paralel u. IT &amp; Lilin</t>
  </si>
  <si>
    <t>Samsung Galaxy tab A6 Balck u. Produksi</t>
  </si>
  <si>
    <t>Kulkas samsung u. Showroom</t>
  </si>
  <si>
    <t>Samsung LED TV49" U. Showroon + Bracket</t>
  </si>
  <si>
    <t>Samsung Galaxy tab A6 Black u. Produksi</t>
  </si>
  <si>
    <t>Honeywell barcode u. Cor &amp; Bombing</t>
  </si>
  <si>
    <t>Bombing</t>
  </si>
  <si>
    <t>CPU i3u. Lilin</t>
  </si>
  <si>
    <t xml:space="preserve">Timbangan 320 gr </t>
  </si>
  <si>
    <t>Timbangan digital 3 kg</t>
  </si>
  <si>
    <t xml:space="preserve">Galaxy Tab A-6 White (chp/CA) </t>
  </si>
  <si>
    <t>Lemari besi</t>
  </si>
  <si>
    <t xml:space="preserve">Lemari pohonan </t>
  </si>
  <si>
    <t>Sketmatch digital - Cipta Sejahtera Teknik CV</t>
  </si>
  <si>
    <t>Printer Epson L1300 1 unti u. CI</t>
  </si>
  <si>
    <t>Monitor LG LED u. Admin Lilin 1 unit</t>
  </si>
  <si>
    <t>Rhinogold series License 2 unit di 3d P</t>
  </si>
  <si>
    <t>Electronic scale 300 gr 3 unit</t>
  </si>
  <si>
    <t>Electronic scale 3000 gr 5 unit</t>
  </si>
  <si>
    <t>Electronic scale 6000 gr 10 unit</t>
  </si>
  <si>
    <t>Monitor LG LED 19M38A-B untuk adm Cor</t>
  </si>
  <si>
    <t xml:space="preserve">CPU Proc Intel Core I3-4170 untuk adm Cor </t>
  </si>
  <si>
    <t>Printer Epson M 100 1 unit u. IT - Cor</t>
  </si>
  <si>
    <t xml:space="preserve">Honeywell MS7580/BLK/USB  </t>
  </si>
  <si>
    <t>Printer Epson TMT82 USB Serial (Printer Barcode) untuk bag. kikir</t>
  </si>
  <si>
    <t>Printer Epson TMT82 USB Serial (Printer Barcode) untuk bag. QC</t>
  </si>
  <si>
    <t>Printer Epson TMT82 USB Serial (Printer Barcode) untuk bag. poles</t>
  </si>
  <si>
    <t>Meja Operator untuk Produksi 30pcs</t>
  </si>
  <si>
    <t>Proc AMD A6-7400K (CPU) untuk bag. Lilin</t>
  </si>
  <si>
    <t>Monitor LG LED 19M28A-B untuk bag. Lilin</t>
  </si>
  <si>
    <t>LIlin</t>
  </si>
  <si>
    <t>Honeywell MS7580/BLK/USB (Barcode Scaner) untuk lilin</t>
  </si>
  <si>
    <t>Honeywell MS7580/BLK/USB (Barcode Scaner) untuk cor</t>
  </si>
  <si>
    <t>Honeywell MS7580/BLK/USB (Barcode Scaner) untuk sepuh</t>
  </si>
  <si>
    <t xml:space="preserve">Sepuh </t>
  </si>
  <si>
    <t>Honeywell MS7580/BLK/USB (Barcode Scaner) untuk QC</t>
  </si>
  <si>
    <t>Proc AMD A6-7400K (CPU) untuk Cor</t>
  </si>
  <si>
    <t>Proc AMD A6-7400K (CPU) untuk Rep. Kikir</t>
  </si>
  <si>
    <t>Monitor LG LED 19M38A-B untuk Cor</t>
  </si>
  <si>
    <t>Printer Epson M100 untuk Cor</t>
  </si>
  <si>
    <t xml:space="preserve">Honeywell MS7580/BLK/USB (scanner barcodo) untuk Brush </t>
  </si>
  <si>
    <t>Brush</t>
  </si>
  <si>
    <t xml:space="preserve">Honeywell MS7580/BLK/USB (scanner barcode) untuk Kikir, Reparasi </t>
  </si>
  <si>
    <t>Honeywell MS7580/BLK/USB (scanner barcode) untuk IT</t>
  </si>
  <si>
    <t>CPU Proc AMD A6-7400K untuk adm sepuh</t>
  </si>
  <si>
    <t>Monitor LG LED 19M38A-B untuk adm sepuh</t>
  </si>
  <si>
    <t xml:space="preserve">CPU Proc AMD A6-7400K untuk Enamel </t>
  </si>
  <si>
    <t xml:space="preserve">Enamel </t>
  </si>
  <si>
    <t xml:space="preserve">Handycam + 2 buah Memorycard </t>
  </si>
  <si>
    <t>Printer Epson M100 untuk enamel</t>
  </si>
  <si>
    <t>Printer Epson TMT82 untuk enamel</t>
  </si>
  <si>
    <t>Monitor LGLED 19M38A-B untuk enamel</t>
  </si>
  <si>
    <t>CPU Proc Intel Core I5-8400 (laser u. Marking)</t>
  </si>
  <si>
    <t>Marking</t>
  </si>
  <si>
    <t>Printer EPSON TMT82 USB SERIAL untuk bagian brush</t>
  </si>
  <si>
    <t>Timbangan 3 kg untuk area enamel CINYIE</t>
  </si>
  <si>
    <t>Timbangan 3 kg untuk area kikir CINYIE</t>
  </si>
  <si>
    <t>Timbangan 3 kg untuk area sepuh CINYIE</t>
  </si>
  <si>
    <t>Timbangan 3kg untuk area bombing CINYIE</t>
  </si>
  <si>
    <t>Timbangan 3 kg untuk area QC CINYIE</t>
  </si>
  <si>
    <t>Timbangan 8kg untuk area campur bahan CINYIE</t>
  </si>
  <si>
    <t>Timbangan 8kg untuk area cor CINYIE</t>
  </si>
  <si>
    <t>Timbangan 3kg stok gudang ( 6 pcs ) CINYIE</t>
  </si>
  <si>
    <t>Timbangan 8kg stok gudang ( 1 pcs ) CINYIE</t>
  </si>
  <si>
    <t>Timbangan 6kg stok gudang ( 2 pcs ) CINYIE</t>
  </si>
  <si>
    <t>Monitor untuk area PCB (admin)</t>
  </si>
  <si>
    <t>CPU untuk area PCB (admin)</t>
  </si>
  <si>
    <t>Screen proyektor dilight di area rantai</t>
  </si>
  <si>
    <t>Rantai</t>
  </si>
  <si>
    <t>Loker 5 susun (rak)  u. Area Lilin (2)</t>
  </si>
  <si>
    <t>Loker 5 susun (rak)  u. Area Brush (3)</t>
  </si>
  <si>
    <t>Loker 5 susun (rak) 2 untuk area lilin</t>
  </si>
  <si>
    <t>Loker 5 susun (rak) 1 untuk area GLC</t>
  </si>
  <si>
    <t xml:space="preserve">Loker 5 susun (rak) 1 untuk area bombing </t>
  </si>
  <si>
    <t xml:space="preserve">Loker 5 susun (rak) 1 untuk area GT </t>
  </si>
  <si>
    <t>Loker 5 susun (rak) 1 untuk area poles</t>
  </si>
  <si>
    <t>Loker 5 susun (rak) 1 untuk area selep</t>
  </si>
  <si>
    <t>Loker 5 susun (rak) 1 untuk area sepuh</t>
  </si>
  <si>
    <t>Loker 5 susun (rak) 1 untuk area QC</t>
  </si>
  <si>
    <t>Loker 5 susun (rak) 3 untuk area RnD</t>
  </si>
  <si>
    <t xml:space="preserve">Plastic mold box 4 untuk area lilin  </t>
  </si>
  <si>
    <t>Plastic mold box 10 untuk area lilin  + PPN EPOK EPOK 988.000</t>
  </si>
  <si>
    <t>CPU AMD (MB+Proc+Memory) (1) u. Bayu Brush</t>
  </si>
  <si>
    <t>Printer Epson TM-T82 (1) u. Admin Sepuh</t>
  </si>
  <si>
    <t>Printer Epson TM-T82 (1) u. Admin PCB</t>
  </si>
  <si>
    <t>Barcode Scanner Honeywell 1450G (1) u. Marketing Stockist</t>
  </si>
  <si>
    <t>Casing + HDD Jurnal koreksi non stok Mei 19</t>
  </si>
  <si>
    <t>Power Supply Simbadda 380 Jurnal koreksi non stok Mei 19</t>
  </si>
  <si>
    <t>Reparasi</t>
  </si>
  <si>
    <t>Memory DDR3 4Gb</t>
  </si>
  <si>
    <t>Air Jet Blue Clean 610 (Mesin semprot u. COR)</t>
  </si>
  <si>
    <t>GUNTING BATANGAN u. Cor</t>
  </si>
  <si>
    <t>Tablet Samsung 7" (1) u. Var putih</t>
  </si>
  <si>
    <t>Printer Epson M1100 (1) u. Admin Qc</t>
  </si>
  <si>
    <t>Printer Epson TM-T82 (1) u. Admin kikir</t>
  </si>
  <si>
    <t>CPU AMD (1) u. IT</t>
  </si>
  <si>
    <t>CPU AMD (1) u. Kikir rakit</t>
  </si>
  <si>
    <t>Printer Epson M1100 (1) u. Admin Brush</t>
  </si>
  <si>
    <t>Barcode Scanner Honeywell 7580G U. Admin  Brush</t>
  </si>
  <si>
    <t>Barcode Scanner Honeywell 7580G U. Admin  Kikir</t>
  </si>
  <si>
    <t>CPU i5 u. Mekanikal</t>
  </si>
  <si>
    <t>Mekanikal</t>
  </si>
  <si>
    <t>Printer Epson M1100 u. Admin Brush</t>
  </si>
  <si>
    <t>Printer Epson M1100 u. Admin Poles</t>
  </si>
  <si>
    <t>Printer Epson TM-T82 u. Admin Poles</t>
  </si>
  <si>
    <t>Printer Epson TM-T82 u. Admin Selep</t>
  </si>
  <si>
    <t>Printer Epson TM-T82 u. Admin Brush</t>
  </si>
  <si>
    <t>Tablet Samsung 8" u. Selep</t>
  </si>
  <si>
    <t>Samsung Galaxy tap A untuk admin poles</t>
  </si>
  <si>
    <t>Rak 5 susun u. Ruang ganti prosuksi ( Loker)</t>
  </si>
  <si>
    <t>CCTV 11 unit (sinar guna energi)</t>
  </si>
  <si>
    <t>Switch PoE HikVision DS-3E0318P-E/M (plaza CCTV surabaya) u. Penambahan CCTV area produksi</t>
  </si>
  <si>
    <t>Lemari laci besi u. Lilin</t>
  </si>
  <si>
    <t>Trolly u. CS</t>
  </si>
  <si>
    <t xml:space="preserve">Lemari arsip VIP 602 untuk bagian lebur GLC </t>
  </si>
  <si>
    <t>CPU AMD (MB+Proc+Memory+Power Supply+SSD240) (1) u. Admin Brush (Rissa)</t>
  </si>
  <si>
    <t>CPU AMD (MB+Proc+Memory+Power Supply+SSD240) (1) u. Admin Cor (Herlin)</t>
  </si>
  <si>
    <t>CPU AMD (MB+Proc+Memory+Power Supply+SSD240) (1) u. Admin Enamel (Anik)</t>
  </si>
  <si>
    <t>CPU AMD (MB+Proc+Memory+Power Supply+SSD240) (1) u. Admin Ps Batu  (Tety)</t>
  </si>
  <si>
    <t>CPU AMD (MB+Proc+Memory+Power Supply+SSD240) (1) u. Admin Kikir (Vivi)</t>
  </si>
  <si>
    <t>Printer Epson L-120 (1) u. Enamel</t>
  </si>
  <si>
    <t>Lemari Arsip VIP V-602 (1) u. Lemari Obat Sepuh</t>
  </si>
  <si>
    <t>Exhoust Fan CKE 6 Baling, Rpm 1400, 3 Phase, 24'' (1) U. cadangan exhoust masak</t>
  </si>
  <si>
    <t xml:space="preserve">Refinery </t>
  </si>
  <si>
    <t>Epson L 1110 untuk PPIC Dhora</t>
  </si>
  <si>
    <t>Lemari laci besi (Retur)</t>
  </si>
  <si>
    <t xml:space="preserve">PPN CINYIE ( 1/12 2020 ) ( ID : 880 + 1083 ) </t>
  </si>
  <si>
    <t xml:space="preserve">Pompa Air Kapasitas 100 L/Menit u. GLC u. dari air masuk pompa masuk ke chiller </t>
  </si>
  <si>
    <t>Water Chiller 10 PK untuk lebur cor</t>
  </si>
  <si>
    <t>Sketmat Digital 6" Mitutoyo untuk workshop untuk ruang rantai</t>
  </si>
  <si>
    <t>CPU i3 (MB+Proc+Memory+Power Supply+SSD240) untuk karet</t>
  </si>
  <si>
    <t>CPU i3 (MB+Proc+Memory+Power Supply+SSD240) untuk mal perak</t>
  </si>
  <si>
    <t>Monitor LG 24" untuk IT (pengganti monitor bombing)</t>
  </si>
  <si>
    <t xml:space="preserve">Bombing </t>
  </si>
  <si>
    <t>Printer Epson TM-T82 untuk admin QC</t>
  </si>
  <si>
    <t>Printer Epson L-120 untuk admin enamel</t>
  </si>
  <si>
    <t>Printer Epson L-120 untuk admin cor</t>
  </si>
  <si>
    <t>Printer Epson L-120 untuk IT (rantai)</t>
  </si>
  <si>
    <t>Printer Epson L-120 untuk karet</t>
  </si>
  <si>
    <t>Plastic Mold Box untuk marketing (Lilin belum minta)</t>
  </si>
  <si>
    <t>Barcode Scanner Honeywell 7580G untuk karet</t>
  </si>
  <si>
    <t>Dispenser untuk Ruang Rantai</t>
  </si>
  <si>
    <t>Micropcope Streo 40x untuk Ruang Rantai</t>
  </si>
  <si>
    <t>Tablet Samsung 8" untuk admin poles</t>
  </si>
  <si>
    <t>Printer Epson TM-T82 untuk admin cor</t>
  </si>
  <si>
    <t>Printer Epson TM-T82 untuk admin reparasi</t>
  </si>
  <si>
    <t>Komputer CPU i3 (MB+Proc+Memory+Power Supply+SSD240) untuk admin pcb</t>
  </si>
  <si>
    <t>Printer Epson TM-T82 untuk admin pcb</t>
  </si>
  <si>
    <t>Printer Epson L-120 untuk admin pcb</t>
  </si>
  <si>
    <t>Monitor LG 24" untuk PPIC</t>
  </si>
  <si>
    <t>Printer Epson TM-T82 untuk admin lilin (Linda)</t>
  </si>
  <si>
    <t>Meja Kayu Operator Double untuk karet</t>
  </si>
  <si>
    <t>Digital Caliper S_CAL PRO untuk team CI (Pak Hafi dan Pak Is)</t>
  </si>
  <si>
    <t>CPU Ryzen3 (MB+Proc+Memory+Power Supply+SSD240) untuk ganti komputer admin slep Esti</t>
  </si>
  <si>
    <t>CPU Athlon3000 (MB+Proc+Memory+Power Supply+SSD240) untuk admin pcb cor</t>
  </si>
  <si>
    <t>Monitor LG 24" untuk workshop Pak Tamaji</t>
  </si>
  <si>
    <t>Plastic Mold Box untuk lilin, marketing</t>
  </si>
  <si>
    <t>Printer Epson TM-T82 untuk pcb glc</t>
  </si>
  <si>
    <t>Printer Epson TM-T82 untuk pcb</t>
  </si>
  <si>
    <t>HP Xiaomi 9C untuk team CI</t>
  </si>
  <si>
    <t>UPC APC SRV1KI untuk timbangan Mettler area laboratorium</t>
  </si>
  <si>
    <t>LAB</t>
  </si>
  <si>
    <t>Vacum AC 3/4 PK untuk maintenance</t>
  </si>
  <si>
    <t>AC Split 1/2 PK untuk gardu PLN</t>
  </si>
  <si>
    <t>Sketmat Digital Mitutoyo 6" untuk Galuh bagian miling workshop</t>
  </si>
  <si>
    <t>Plastic Mold Box untuk marketing, lilin</t>
  </si>
  <si>
    <t>Camera CCTV Honeywell HIB-2PI untuk lantai 3</t>
  </si>
  <si>
    <t>Camera CCTV Honeywell HIB-2PI untuk cadangan</t>
  </si>
  <si>
    <t>Camera CCTV Honeywell HIE-2PI untuk lorong area produksi lantai 2 / sebelah musholla</t>
  </si>
  <si>
    <t>Camera CCTV Honeywell HIE-2PI untuk ruang masak</t>
  </si>
  <si>
    <t>Refinery</t>
  </si>
  <si>
    <t>Sketmat Mitutoyo 6" untuk bubut workshop</t>
  </si>
  <si>
    <t>Sketmatch Sylvac 150 mm untuk admin kikir</t>
  </si>
  <si>
    <t>Timbangan VIBRA 3200gr untuk admin cor</t>
  </si>
  <si>
    <t>Printer Epson L-121 untuk Ari maintenance</t>
  </si>
  <si>
    <t>Elektrikal</t>
  </si>
  <si>
    <t>Barcode Scanner Honeywell 7580G untuk admin rantai</t>
  </si>
  <si>
    <t>Barcode Scanner Honeywell 7580G untuk admin pcb bombing</t>
  </si>
  <si>
    <t>CPU AMD untuk Bu Putu laboratorium</t>
  </si>
  <si>
    <t>CPU Athlon3000 (MB+Proc+Memory+Power Supply+SSD240) untuk campur bahan untuk pindah ruangan</t>
  </si>
  <si>
    <t>Campur Bahan</t>
  </si>
  <si>
    <t>CPU Athlon3000 (MB+Proc+Memory+Power Supply+SSD240) untuk admin rantai</t>
  </si>
  <si>
    <t>CPU Athlon3000 (MB+Proc+Memory+Power Supply+Casing+SSD240) untuk admin pcb bombing</t>
  </si>
  <si>
    <t>Printer Epson L-120 untuk admin pcb bombing</t>
  </si>
  <si>
    <t>Printer Epson L-120 untuk admin rantai</t>
  </si>
  <si>
    <t>Barcode One Solution - Barcode Scanner Honeywell 7580G untuk admin pcb</t>
  </si>
  <si>
    <t>Kursi Visitor 168 Hitam u. PCB + Asuransi</t>
  </si>
  <si>
    <t>CPU i5 (MB+Proc+Memory 8+ SSD 240 + Casing) untuk Pak Tamaji workshop</t>
  </si>
  <si>
    <t>CPU i5 (MB+Proc+Memory 8+ SSD 240 + Casing) untuk Pak Hafi CI</t>
  </si>
  <si>
    <t>CPU i5 (MB+Proc+Memory 8+ SSD 240 + Casing) untuk Dhimaz 3D</t>
  </si>
  <si>
    <t>Vibra AJ-3200CEN untuk admin pcb bombing</t>
  </si>
  <si>
    <t>Printer Epson TM-T82 untuk admin rantai</t>
  </si>
  <si>
    <t>Printer Epson TM-T82 untuk admin pcb bombing</t>
  </si>
  <si>
    <t>AC Merk Gree 2 PK untuk ruang pcb baru</t>
  </si>
  <si>
    <t>Meja Monthana Meeting Table untuk pcb + Asuransi</t>
  </si>
  <si>
    <t>Low Filing Cabinet Swing Glass White untuk pcb</t>
  </si>
  <si>
    <t>Mettler JET12002G untuk campur bahan</t>
  </si>
  <si>
    <t>Printer Epson L-120 untuk admin slep</t>
  </si>
  <si>
    <t>Anak Timbangan 50 gr untuk CI</t>
  </si>
  <si>
    <t>Anak Timbangan 100 gr untuk CI</t>
  </si>
  <si>
    <t>Anak Timbangan 200 gr untuk CI</t>
  </si>
  <si>
    <t>Anak Timbangan 1 kg untuk CI</t>
  </si>
  <si>
    <t>Anak Timbangan 2 kg untuk CI</t>
  </si>
  <si>
    <t>CPU i5 (MB+Proc+Memory 16+SSD 240+Casing+VGA) untuk Nur Dewi 3D</t>
  </si>
  <si>
    <t>Meja Modera EOD 1475 untuk ruang meeting PPIC</t>
  </si>
  <si>
    <t xml:space="preserve"> - ToA Amplifier ZA-2030 untuk admin reparasi</t>
  </si>
  <si>
    <t>REparasi</t>
  </si>
  <si>
    <t>Barcode One Solution - Barcode Scanner Honeywell 7580G untuk Nita admin poles</t>
  </si>
  <si>
    <t>OKFA-1 Electronic Flashback Arrestor</t>
  </si>
  <si>
    <t>Printer Epson L-120 untuk campur bahan</t>
  </si>
  <si>
    <t>CPU i3 (MB+Proc+Memory+Power Supply+SSD240) untuk campur bahan</t>
  </si>
  <si>
    <t>Switch Mikrotik CSS3 untuk PPIC</t>
  </si>
  <si>
    <t>Printer Epson TM-T82 untuk Ivan campur bahan</t>
  </si>
  <si>
    <t>Yakin Maju Sentosa PT - Sketchmatch Digital Sylvac untuk admin pcb</t>
  </si>
  <si>
    <t>Exhouse Tembok 24", Baling 6, 3 Phase untuk masak</t>
  </si>
  <si>
    <t>Exhoust 20" 3 Phase, 1400 RPM, 6 Baling untuk masak</t>
  </si>
  <si>
    <t>Centrifugal Blower Model FD315 Direct, 2850 RPM, 3 Phase untuk masak</t>
  </si>
  <si>
    <t>Vibra AJ-3200CEN untuk admin pcb</t>
  </si>
  <si>
    <t>Vibra AJ-3200CEN untuk rantai</t>
  </si>
  <si>
    <t>CPU i3 (MB+Proc+Memory 8+ SSD 240 + Casing) untuk Herlin admin cor</t>
  </si>
  <si>
    <t>Printer Epson L-121 untuk Rissa admin brush</t>
  </si>
  <si>
    <t>Printer Epson L121 untuk Kiki, admin poles</t>
  </si>
  <si>
    <t>Vibra AJ-3200CEN untuk lab</t>
  </si>
  <si>
    <t>Cetrifugal CFS-DE 20/3-1.1-NO 1 HP 3 Phase untuk masak</t>
  </si>
  <si>
    <t>MB+Proc+Memory 8 untuk Bayu brush</t>
  </si>
  <si>
    <t>Printer Epson TM-T82 untuk Putu lab</t>
  </si>
  <si>
    <t>Printer Epson L-121 untuk Iga, admin 3 QC</t>
  </si>
  <si>
    <t>Vibra AJ-3200CEN untuk admin poles</t>
  </si>
  <si>
    <t>Yakin Maju Sentosa PT - Sketmatch Digital Sylvac 200mm untuk rantai</t>
  </si>
  <si>
    <t>Yakin Maju Sentosa PT - Sketmat Sylvac 200mm untuk admin desain</t>
  </si>
  <si>
    <t xml:space="preserve"> - Mesin Semprot Kentaro untuk cor  - SM Teknik</t>
  </si>
  <si>
    <t>Printer Epson TM-T82 untuk admin poles 5</t>
  </si>
  <si>
    <t>CPU i3 (MB+Proc+Memory 8+ Power Supply) untuk Pipit, admin giling tarik</t>
  </si>
  <si>
    <t>CPU i3 (MB+Proc+Memory 8+ Casing) untuk Novi admin enamel</t>
  </si>
  <si>
    <t>CPU i3 (MB+Proc+Memory 8) untuk admin desain</t>
  </si>
  <si>
    <t>Yakin Maju Sentosa PT - Sketmat Digital Sylvac 200 mm untuk workshop (CNC)</t>
  </si>
  <si>
    <t>Printer Epson L-121 untuk admin enamel - Aneka Cemerlang Komputer</t>
  </si>
  <si>
    <t>Printer Epson L-121 untuk admin cor - Aneka Cemerlang Komputer</t>
  </si>
  <si>
    <t>UPS APC BVX1200 untuk IT (Box Panel Pos 1)</t>
  </si>
  <si>
    <t>CPU i7 (MB+Proc+Memory 16+VGA RTX3050+ Casing) untuk komputer Fusion - Mesin CNC Moriseiki Workshop</t>
  </si>
  <si>
    <t>Printer Epson TM-T82 untuk admin pcb di sepuh</t>
  </si>
  <si>
    <t>Printer Epson L-121 untuk admin pcb di sepuh</t>
  </si>
  <si>
    <t>CPU i5 (MB+Proc+Memory 16+ Casing) untuk Hafi team CI</t>
  </si>
  <si>
    <t>Printer Epson L-121 untuk Hani admin karet</t>
  </si>
  <si>
    <t>Printer Epson L-121 untuk Shita admin reparasi</t>
  </si>
  <si>
    <t>Monitor LG 24" untuk Hafi CI</t>
  </si>
  <si>
    <t>Monitor LG 24" untuk Adrian 3D Print</t>
  </si>
  <si>
    <t>Matras /Dies 6 pcs 9000 euro x 17860 (BAYAR bca 16/10/2018)</t>
  </si>
  <si>
    <t>Printer Epson L-121 untuk Siti, admin cor</t>
  </si>
  <si>
    <t>UPS APC SRV3KI untuk 3D Print</t>
  </si>
  <si>
    <t>Sketmat Sylvac IP54 6" untuk rantai</t>
  </si>
  <si>
    <t>Gemlight Box Pro untuk desain grafis</t>
  </si>
  <si>
    <t>Sketmach Digimatic Mitutoyo Absolute 0-150mm untuk 3D</t>
  </si>
  <si>
    <t>Digital Sketmat Mitutoyo 200mm untuk grinding workshop</t>
  </si>
  <si>
    <t>Printer Epson L-121 untuk admin brush</t>
  </si>
  <si>
    <t>Printer Epson L-121 untuk Riana, admin QC</t>
  </si>
  <si>
    <t>Rolls Set untuk gt</t>
  </si>
  <si>
    <t>GT</t>
  </si>
  <si>
    <t>Drawing Die untuk gt</t>
  </si>
  <si>
    <t xml:space="preserve"> - Tablet Samsung A7 Lite untuk poles</t>
  </si>
  <si>
    <t>Yakin Maju Sentosa PT - Dinolite Microscope AF3113T untuk CI (Pak Dwi)</t>
  </si>
  <si>
    <t>Yakin Maju Sentosa PT - Sketmat Sylvac 200mm untuk Kristin 2D</t>
  </si>
  <si>
    <t>Yakin Maju Sentosa PT - Sketmat Sylvac 200mm untuk Adrian 3d print</t>
  </si>
  <si>
    <t>Printer Epson L-121 untuk lab</t>
  </si>
  <si>
    <t>Printer Epson L-121 untuk lilin</t>
  </si>
  <si>
    <t>Pompa Diaphragm Yamada NDP-15FPT untuk mesin penyaring di area masak</t>
  </si>
  <si>
    <t>Blower Centrifugal FD 315 Direct (CKE) untuk masak</t>
  </si>
  <si>
    <t>Push Pull Scale 30 KGF untuk pembuatan pisau slep di area rantai</t>
  </si>
  <si>
    <t>Redmi 10 4/64 untuk karet</t>
  </si>
  <si>
    <t>Dossing Pump Milton Roy untuk poles mesin</t>
  </si>
  <si>
    <t>Barcode Scanner Wienscan WS680/USB untuk lab</t>
  </si>
  <si>
    <t>CPU i5 (MB+Proc+Memory 16+VGA GTX1650+SSD 240+Casing) untuk Tyas 3D</t>
  </si>
  <si>
    <t>Redmi 10 4/64 untuk Pak Tamaji workshop</t>
  </si>
  <si>
    <t>CPU i5 (MB+Proc+Memory 16+VGA GTX1650+SSD 240+Casing) untuk Iis 3D</t>
  </si>
  <si>
    <t>CPU i5 (MB+Proc+Memory 16+VGA GTX1650+SSD 240+Casing) untuk Elly 3D</t>
  </si>
  <si>
    <t>Printer Epson L-121 untuk Imam cor</t>
  </si>
  <si>
    <t>Printer Epson TM-T82 untuk Imam cor</t>
  </si>
  <si>
    <t>Printer Epson TM-T82 untuk Pipit giling tarik</t>
  </si>
  <si>
    <t>Tablet Samsung A7 Lite untuk poles</t>
  </si>
  <si>
    <t>Printer Epson L-121 untuk Nita poles</t>
  </si>
  <si>
    <t>Printer Epson L-121 untuk admin persiapan poles</t>
  </si>
  <si>
    <t>CPU i3 (MB+Proc+Memory 8+ SSD 240 + Power Supply) untuk Rissa campur bahan</t>
  </si>
  <si>
    <t>Centrifugal Blower Model FD315 Direct untuk blower masak</t>
  </si>
  <si>
    <t>Masak</t>
  </si>
  <si>
    <t>Yakin Maju Sentosa PT - Skatemart Sylvac 200mm untuk rantai</t>
  </si>
  <si>
    <t>Printer Epson L-121 untuk Asa, admin bombing</t>
  </si>
  <si>
    <t>Printer Epson L-121 untuk Deby, admin sepuh</t>
  </si>
  <si>
    <t>Printer Epson L-121 untuk Minuk, admin kikir</t>
  </si>
  <si>
    <t>Sketmat Mitutoyo 150mm untuk gt</t>
  </si>
  <si>
    <t>CPU i3 (MB+Proc+Memory 8+ SSD 240 + Power Supply) utk Admin Kikir</t>
  </si>
  <si>
    <t>CPU i3 (MB+Proc+Memory 8+ SSD 240 + Power Supply) untuk admin brush</t>
  </si>
  <si>
    <t>CPU i3 (MB+Proc+Memory 8+ SSD 240 + Power Supply) untuk admin reparasi</t>
  </si>
  <si>
    <t>CPU i3 (MB+Proc+Memory 8+ SSD 240 + Power Supply) untuk admin slep</t>
  </si>
  <si>
    <t>CPU i3 (MB+Proc+Memory 8+ SSD 240 + Casing) untuk admin cor</t>
  </si>
  <si>
    <t>UPS APC SRV3KI untuk mesin Uniway 3d print</t>
  </si>
  <si>
    <t>Printer Epson L-121 untuk Abidin cor</t>
  </si>
  <si>
    <t>Printer Epson L-121 untuk admin finish brush</t>
  </si>
  <si>
    <t>Printer Epson L-121 untuk Endang admin kikir</t>
  </si>
  <si>
    <t>Printer Epson TM-T82 untuk Lilik sepuh</t>
  </si>
  <si>
    <t>CPU i3 (MB+Proc+Memory 8+ SSD 240 + Casing) untuk admin pcb</t>
  </si>
  <si>
    <t>CPU i7 (MB+Proc+Memory 16+VGA RTX3050+NVME 512+Casing) untuk Titin 3dp</t>
  </si>
  <si>
    <t>Switch Mikrotik CRS112 untuk pos 1</t>
  </si>
  <si>
    <t>Pos 1</t>
  </si>
  <si>
    <t>Tablet Samsung A7 Lite untuk brush</t>
  </si>
  <si>
    <t>Monitor 22" untuk desain grafis, yang  lama ke Nita poles</t>
  </si>
  <si>
    <t>Monitor 22" untuk Ardana 2D</t>
  </si>
  <si>
    <t>Printer Epson L-121 untuk Sinta, admin bombing</t>
  </si>
  <si>
    <t>Wifi Ruijie RG-RAP2200E untuk R&amp;D</t>
  </si>
  <si>
    <t>R&amp;D</t>
  </si>
  <si>
    <t>Wifi Ruijie RG-RAP2200E untuk lilin, glc</t>
  </si>
  <si>
    <t>Wifi Ruijie RG-RAP2200E untuk lab, enamel, sepuh, qc</t>
  </si>
  <si>
    <t>Printer Epson L-121 untuk admin finishing brush</t>
  </si>
  <si>
    <t>Printer Epson L-121 untuk admin puk kikir</t>
  </si>
  <si>
    <t>Barcode Scanner Newland NLS-FR4080 untuk IT</t>
  </si>
  <si>
    <t>Printer Epson L-121 untuk Vivi admin reparasi</t>
  </si>
  <si>
    <t>CPU i5 (MB+Proc+Memory 16+VGA GTX1650+SSD 240+Casing) untuk Ali dan Maya 3D</t>
  </si>
  <si>
    <t>Monitor 22" untuk 3D</t>
  </si>
  <si>
    <t>Printer Epson L-121 untuk admin baru campur bahan</t>
  </si>
  <si>
    <t>Printer Epson TM-T82 untuk admin baru campur bahan</t>
  </si>
  <si>
    <t>Yakin Maju Sentosa PT - Dinolite Tipe AF3113 untuk rantai</t>
  </si>
  <si>
    <t>Sketmat Mitutoyo Collant Proof 200mm untuk CNC wirecut workshop</t>
  </si>
  <si>
    <t>Sketmat Mitutoyo 500-196 150mm untuk gt</t>
  </si>
  <si>
    <t>Sketmat Mitutoyo 500-196 150mm untuk Ilham drafter workshop</t>
  </si>
  <si>
    <t>D</t>
  </si>
  <si>
    <t>INVENTARIS KENDARAAN</t>
  </si>
  <si>
    <t>Sepeda Motor Suzuki RC</t>
  </si>
  <si>
    <t>INVENTARIS KENDARAAN HRD</t>
  </si>
  <si>
    <t>Sepeda Motor Yamaha Nouvo</t>
  </si>
  <si>
    <t>Mobil Toyota Avanza</t>
  </si>
  <si>
    <t>Sepeda Motor Honda Supra-X</t>
  </si>
  <si>
    <t xml:space="preserve">Mobil Kijang Innova L 1985 AI </t>
  </si>
  <si>
    <t xml:space="preserve">Mobil Kijang Innova L 1168 AK </t>
  </si>
  <si>
    <t>November 2008</t>
  </si>
  <si>
    <t>Mobil Kijang Innova L 1945 BE</t>
  </si>
  <si>
    <t>Grand max</t>
  </si>
  <si>
    <t>Sepeda Motor Honda Revo L 3514 BJ</t>
  </si>
  <si>
    <t>Mitsubishi Expander L 1477 UU</t>
  </si>
  <si>
    <t>Mobil Kijang Innova W 1882 QT</t>
  </si>
  <si>
    <t>INVENTARIS KENDARAAN MARKETING</t>
  </si>
  <si>
    <t xml:space="preserve">Mobil Kijang Innova W1730WU </t>
  </si>
  <si>
    <t xml:space="preserve">Mobil Kijang Innova W1731WU </t>
  </si>
  <si>
    <t>Isuzu Traga W 8084 PC</t>
  </si>
  <si>
    <t>Innova L1847KZ untuk marketing (no. lama L 1594 KK)</t>
  </si>
  <si>
    <t>Innova L1594KK untuk marketing (no. lama L1847KZ)</t>
  </si>
  <si>
    <t>E</t>
  </si>
  <si>
    <t>INVENTARIS MESIN &amp; PERALATAN</t>
  </si>
  <si>
    <t>Laser welding machine Mega 140 100 j</t>
  </si>
  <si>
    <t>Mesin</t>
  </si>
  <si>
    <t xml:space="preserve">INVENTARIS MESIN </t>
  </si>
  <si>
    <t>Mesin COSMO CTM 20 - - 1 Unit</t>
  </si>
  <si>
    <t>Conveyor -- 1 unit</t>
  </si>
  <si>
    <t>peralatan</t>
  </si>
  <si>
    <t>F Theta lens (50 mm x 50 mm ) -- 1 unit</t>
  </si>
  <si>
    <t>Gold dust collection SYS</t>
  </si>
  <si>
    <t xml:space="preserve">Produksi  </t>
  </si>
  <si>
    <t>Radial Universal Milling MCH X6325T -- 1 Unit/Mesin Milling</t>
  </si>
  <si>
    <t>Special Accessories X6325T/X6330A/X6332A (Nantong)</t>
  </si>
  <si>
    <t>Sino Dro Include Rack SDS6 - 2V (2 Axes) for Lathe ( Guangzhou)</t>
  </si>
  <si>
    <t>Grating Scales KA300/5mm Including scales cover length 870</t>
  </si>
  <si>
    <t>Elektronik</t>
  </si>
  <si>
    <t>Grating Scales KA300/5mm Including scales cover length 370</t>
  </si>
  <si>
    <t>Ultrasonic washing machine 100 ltr - 3 unit 2 POLES 1 MINIATUR ORO</t>
  </si>
  <si>
    <t>Mesin ultrasonic tecko 3 liter --- 1 unit</t>
  </si>
  <si>
    <t>Mesin Puk 2 buah Welding Machine</t>
  </si>
  <si>
    <t>Puk</t>
  </si>
  <si>
    <t>AC Split merk panasonic 1.5 pk u. ruang PPIC Cik Yunita</t>
  </si>
  <si>
    <t>Shinko Balance GS6202 3700 USD -- 5 PCS</t>
  </si>
  <si>
    <t>Cutting lazer beads machine u. selep</t>
  </si>
  <si>
    <t xml:space="preserve">Spare part mesin selep zhen shen </t>
  </si>
  <si>
    <t>Mesin Poles 4 orang 2 PK 1 unit (Saringan poles gratis 16 buah) RODA MAS</t>
  </si>
  <si>
    <t>Lathing lazer beads machine u. selep</t>
  </si>
  <si>
    <t>Beads chains pulsing machine u. selep</t>
  </si>
  <si>
    <t>Mesin Oven SCP</t>
  </si>
  <si>
    <t>Mesin Lilin Hemas Riacewax bistation 14.350 euro</t>
  </si>
  <si>
    <t>lilin</t>
  </si>
  <si>
    <t>OAM SF 2001 T 45 filly 200 L + L 130 Mirror V 400 / 50T Coiler With Finishing rollers widia 7.5 mm Cicil 12 x Mesin Gt BTG SDR mesin gt GILING CALVALIN</t>
  </si>
  <si>
    <t>Mesin poles 4 orang roda mas</t>
  </si>
  <si>
    <t>Plating Plant 1 unit Eurotechinhe</t>
  </si>
  <si>
    <t>Rectifier RSVAM 50A 12V Multiporgram 1 unit euro techniche</t>
  </si>
  <si>
    <t>DI PLANT eurotechniche</t>
  </si>
  <si>
    <t>PRO Eurotarnish machine eurotechniche</t>
  </si>
  <si>
    <t>Mesin melting MU 700 , 6 khz, 12 kw 1 unit , Brass burners 2941 1 unit, Neck for Heating 3485 1 pcs, Heating troch 3485 1 unit</t>
  </si>
  <si>
    <t xml:space="preserve">Steam Cleaner LSE 20 1 unit (1 pcs corong + 1 pcs pipa tembaga, 2 pcs nozle, 1 pcs selang biru, Conector kabel 3 phase) U. FINISHING, </t>
  </si>
  <si>
    <t>Shinko Balance GS6202=6200x0.01 grm  27250 hkd/7.7*11277  -- 5 set</t>
  </si>
  <si>
    <t>Shinko Balance GS4202=4200x0.01 grm  24500 hkd/7.7*11277  -- 5 set</t>
  </si>
  <si>
    <t>Shinko Balance GS3202=3200x0.01 grm  45000 hkd/7.7*11277  -- 10 set</t>
  </si>
  <si>
    <t>Sylvac Digital Caliper S Cal Pro 150 mm (910.1502.10)</t>
  </si>
  <si>
    <t>Pocket scale 1000 gr /0.01  gr -- 40 pcs @ 230</t>
  </si>
  <si>
    <t>Electronic scale 100 kg -- 2 pcs @ 260</t>
  </si>
  <si>
    <t>Electronic scale 20 kg /0.1 g -- 2 pcs   -- @ 950</t>
  </si>
  <si>
    <t>Ultrasonic TT 200 -- 1 unit (MAL PERAK)</t>
  </si>
  <si>
    <t>Mal Perak</t>
  </si>
  <si>
    <t>Panel Ultrasonic TT 200 -- 1 pcs (MAL PERAK)</t>
  </si>
  <si>
    <t xml:space="preserve">ADK VIBRATION MOTORS VM - 500 - 2 </t>
  </si>
  <si>
    <t>Mesin Cor Top Cast TVC10 D HEMAS Machine 10kw capacity 3 kg of 24 kt 50-60 Hz , 3 phase -- 1 set 33500 Euro, Thermocouple TVC / S02943 -- 6 pcs, Cartridge Filter 12 Pcs</t>
  </si>
  <si>
    <t>AC Split Daikin 2 pk -- 1 unit  u. QC Anik by pemasangan + pipa 5.5 meter</t>
  </si>
  <si>
    <t>AC Split Daikin 2 pk -- 1 unit  u. R &amp; D Untung, Biaya pemasangan + pipa 5.5 m</t>
  </si>
  <si>
    <t>Komputer Proc intel Dualcore G2030 -- 1 unit u. Design Titin</t>
  </si>
  <si>
    <t>Switch Dlink DGS - 1016D -- 1 unit</t>
  </si>
  <si>
    <t>Water Soldering Torch head P / Kecil-- 7 pcs U. Kikir rakit</t>
  </si>
  <si>
    <t>Ultrasonic washing Machine N04 Model silent 50 Capacity 50 Lt -- 4 buah - 1 BH DI GUDANG DANIEL - 2 BH DI POLES ,brush 1, sepuh 1</t>
  </si>
  <si>
    <t xml:space="preserve">Ultrasonic washing Machine N02 Model silent 100 Capacity 100 Lt -- 2 buah - DI GUDANG DANIEL </t>
  </si>
  <si>
    <t>Spare tank for 10 lt Machine DI BENGKEL U.PERBAIKAN MESIN ULTRASONIC LAMA</t>
  </si>
  <si>
    <t>Pompa Yamada Type NDP15FPT p/n 851693 U. BAG MASAK</t>
  </si>
  <si>
    <t>Injector wax - LILIN BTG</t>
  </si>
  <si>
    <t xml:space="preserve">Lilin  </t>
  </si>
  <si>
    <t>Small calender Mesin GB Mechanica 30% = 1416.27 Euro x 16.163,87, 2164.73x15684 di gt</t>
  </si>
  <si>
    <t xml:space="preserve">Energy Grinding polishing 1 unit 11.000 Euro x 14565 BTG SDR </t>
  </si>
  <si>
    <t>Rubber holder 1 bh u. karet (ITALI)</t>
  </si>
  <si>
    <t>Bambu Bangel Mould 1 buah Matras Celik kulumculuyuk spare part</t>
  </si>
  <si>
    <t>New Chain Mould 2 buah Matras celik kulumculyuk spare part</t>
  </si>
  <si>
    <t>Bangle Moulds 2 pcs guvenis</t>
  </si>
  <si>
    <t>Braslet Mould guvenis</t>
  </si>
  <si>
    <t>Air Hot Gun u. Workshop</t>
  </si>
  <si>
    <t>Meja Tukang 2 buah u. Produksi</t>
  </si>
  <si>
    <t>furniture</t>
  </si>
  <si>
    <t>Laser welding machine Mega 140 10 s/n mg1486  BTG SDR di kikir</t>
  </si>
  <si>
    <t>Drilling motor foredom</t>
  </si>
  <si>
    <t>Mesin cosmo laser CTM 20  di laser</t>
  </si>
  <si>
    <t>Mesin Kyai VA36 WET -- 2 unit SCP 93400 rmb poles</t>
  </si>
  <si>
    <t>Mesin Kyai VA36 DRY -- 1 unit SCP  46700 rmb poles</t>
  </si>
  <si>
    <t>Mesin Ultrasonic 90 liter Bintang Putera poles</t>
  </si>
  <si>
    <t xml:space="preserve">Pompa Yamada Type NDP15FPT </t>
  </si>
  <si>
    <t>Mesin Plating Bath 40 liter  sepuh</t>
  </si>
  <si>
    <t>Turborec 1 unit u. mesin Strum bombing , Copper ne Free</t>
  </si>
  <si>
    <t>Meja sumber makmur</t>
  </si>
  <si>
    <t>Complete door for cupellation furnace  U. LAB ORO STUDIO spare part</t>
  </si>
  <si>
    <t>Electronic board for ultrasonic washing meachine 100 lt model silent pulse 100 1 set spare paret</t>
  </si>
  <si>
    <t>Electronic board for ultrasonic washing meachine 50 lt model silent pulse 50 1 set spare part</t>
  </si>
  <si>
    <t>Transducer for ultrasonic 12 pcs</t>
  </si>
  <si>
    <t>Hater for ultrasonic 5 pcs</t>
  </si>
  <si>
    <t>Electromagnetic Polishing Machine Model EPM4X -1 set OLD MOON di cor (yasui)</t>
  </si>
  <si>
    <t>Cosmo laser CTM 20 M 1 unit + rotary For Bangle 1 buah - Bintang Putera di ruang laser</t>
  </si>
  <si>
    <t>Vacuum kit 420 1 unit -  Signity ruang enamel</t>
  </si>
  <si>
    <t>ADK Electric motor flange B5 Type 80M 1-2 2p-0,75 kw</t>
  </si>
  <si>
    <t>Mesin Annealing Oven GT Bintang saudara</t>
  </si>
  <si>
    <t>Meja Pabrik</t>
  </si>
  <si>
    <t>Mesin vacum</t>
  </si>
  <si>
    <t>PT Indo Kompresigma (air dryer &amp; kompressor)</t>
  </si>
  <si>
    <t>PT Indo Kompresigma (air receiver)</t>
  </si>
  <si>
    <t>PT Master daya utama (pelunasan pompa ebara - 3 unit)</t>
  </si>
  <si>
    <t>Cinyie Jewellry Equipment (mesin ultrasonic 30 liter terima 18/3/17) sisa 50% dibayar 1 tahun 6800 rmb x 2000 Jurnal koreksi</t>
  </si>
  <si>
    <t>Dp Kompresor 30%</t>
  </si>
  <si>
    <t>Dp Tangki 1000 liter 30%</t>
  </si>
  <si>
    <t>Material Instalasi screw compressor ASD40  -1 unit</t>
  </si>
  <si>
    <t>Ducting compressor 1 unit + pemasangan</t>
  </si>
  <si>
    <t>Bor Foredom 2 set</t>
  </si>
  <si>
    <t>Bor Gantung foredom SCH2 -- 4 set</t>
  </si>
  <si>
    <t>Bor foredom 2 set</t>
  </si>
  <si>
    <t>ADK Electirc Motor 2 unit</t>
  </si>
  <si>
    <t>Mixing chamber W/o Cover Blade 2000xl -14  -- 1 unit pisau  mesin gips cor</t>
  </si>
  <si>
    <t>uang muka pembuatan tungku 6/12/17 40%</t>
  </si>
  <si>
    <t>Fiber blanket cv mekar jaya, tungku</t>
  </si>
  <si>
    <t xml:space="preserve">Mesin PUK   </t>
  </si>
  <si>
    <t>PUK</t>
  </si>
  <si>
    <t xml:space="preserve">Turborec 1 unit u. mesin Strum bombing </t>
  </si>
  <si>
    <t xml:space="preserve">Metal mould wax injector </t>
  </si>
  <si>
    <t>Mesin puk spotwelder U. Ruang PCB 1 buah</t>
  </si>
  <si>
    <t xml:space="preserve">Mesin digital Ultrasonic cleaner </t>
  </si>
  <si>
    <t>Bor foredom CC-30 (CV-DJ08)</t>
  </si>
  <si>
    <t xml:space="preserve">ADK Electric motor flange </t>
  </si>
  <si>
    <t>Mesin Injector wax - LILIN BTG</t>
  </si>
  <si>
    <t>Tangga u/ MTC</t>
  </si>
  <si>
    <t>Spino Chain machine (5380 Euro x 16075 + 15620 Euro x 16075) di GT Alpress - Turki</t>
  </si>
  <si>
    <t>Stempoez Screen Type 2 (Hydrolic press mechine) Di GT Alpress- Turki</t>
  </si>
  <si>
    <t>Dies Di GT ( Alpress-Turki)</t>
  </si>
  <si>
    <t>Motor ADK 1 Hp 3 phase</t>
  </si>
  <si>
    <t>Motor 3 p Inp/0.75 kw rpm 2800 Flang -- 6 pcs u. Mesin baru glundung</t>
  </si>
  <si>
    <t>Inverter 3P 0,75 kw</t>
  </si>
  <si>
    <t>Mesin steamer 6 liter Bintang putra</t>
  </si>
  <si>
    <t>Mesin Ultrasonic 10 liter Bintang Putra</t>
  </si>
  <si>
    <t>Mesin electromagnetic bintang saudara yasui di cor</t>
  </si>
  <si>
    <t>Pneumatic Vulcanizer W/dual Digital u. Poles mesin kyai Bintang Saudara</t>
  </si>
  <si>
    <t>Pneumatic Film Machine/Mesin Press Karet cinyie</t>
  </si>
  <si>
    <t>Manual Lamination Machine/Mesin Press Karet cinyie</t>
  </si>
  <si>
    <t>4 Head Ultrasound/Mesin Ultrasonik Enamel,Slep,Poles cinyie</t>
  </si>
  <si>
    <t>30 Head Ultrasound/Mesin Ultrasonik Poles cinyie</t>
  </si>
  <si>
    <t>32 Cup Furnace Oven/Oven Besar Cor cinyie</t>
  </si>
  <si>
    <t>Welding Machine/Mesin Laser Welding cinyie</t>
  </si>
  <si>
    <t>Ultrasonic Cleaner 12/Ultrasonic Poles cinyie</t>
  </si>
  <si>
    <t>Double Barrels Rotary Tumbler/Tumblr Poles cinyie (Mesin Glundung Rotasi di enamel)</t>
  </si>
  <si>
    <t>Ultrasonic Cleaner 6 cinyie</t>
  </si>
  <si>
    <t>Polishing Motor  cinyie (Mesin poles di PCB) hasil modif bengkel</t>
  </si>
  <si>
    <t>Gems Absorption Machine cinyie</t>
  </si>
  <si>
    <t>12 Ultrasonic Cleaning Machine/Ultrasonic Poles cinyie</t>
  </si>
  <si>
    <t>Welding Machine/Laser Welding cinyie</t>
  </si>
  <si>
    <t>Electronic Balance 3200g/0.01</t>
  </si>
  <si>
    <t>Electronic Balance 2200g/0.01</t>
  </si>
  <si>
    <t>Electronic balance 320g</t>
  </si>
  <si>
    <t>Electronic balance GHL 30kg</t>
  </si>
  <si>
    <t>Balance 100kg/50kg</t>
  </si>
  <si>
    <t>Mesin Envisiontec Perfactory VIDA  HD CDLM Germany 1 set (Gesswein) di design</t>
  </si>
  <si>
    <t>Oven untuk 3DP</t>
  </si>
  <si>
    <t>32 CUP Furnace untuk COR</t>
  </si>
  <si>
    <t>Touching wax machine untuk kikir</t>
  </si>
  <si>
    <t xml:space="preserve">Desktop Rotator untuk lilin </t>
  </si>
  <si>
    <t>4 head Ultrasound untuk Perak, Sepuh, Poles</t>
  </si>
  <si>
    <t>Mesin data Count ( Mesin hitung Batu di lilin)</t>
  </si>
  <si>
    <t>Cutting machine untuk area cor ( 2 pcs ) CINYIE</t>
  </si>
  <si>
    <t>Laser Welding Machine untuk area reparasi ( 1 pcs ) CINYIE</t>
  </si>
  <si>
    <t>Welding machine 2 untuk area kikir</t>
  </si>
  <si>
    <t xml:space="preserve">Mesin Vacum Top cast </t>
  </si>
  <si>
    <t>Mesin belt furnace berloncello master 110 ( tarik kawat panjang ) untuk area GT (Bintang Saudara) (ongkos kirim 181.234.600)</t>
  </si>
  <si>
    <t>18 liter Griding Machine ( 2 head ) untuk area PCB (Cinyie)</t>
  </si>
  <si>
    <t>Oven 20 Floor untuk area Enamel (Cinyie)</t>
  </si>
  <si>
    <t>50-100 Microscope untuk pak Buyung CI (Cinyie)</t>
  </si>
  <si>
    <t>Scanhead Cosmo Laser untuk area marking BPM</t>
  </si>
  <si>
    <t>Mesin Puk</t>
  </si>
  <si>
    <t>Data Count JR untuk admin lilin</t>
  </si>
  <si>
    <t>Mesin Semprot Blue Clean 610 untuk Cor</t>
  </si>
  <si>
    <t>32 Cups Oven untuk glc</t>
  </si>
  <si>
    <t>Polishing Machine untuk pcb</t>
  </si>
  <si>
    <t>32 Cups OVEN</t>
  </si>
  <si>
    <t>Mesin Enamel untuk enamel Automatic dipensing</t>
  </si>
  <si>
    <t>Tray Mesin Enamel</t>
  </si>
  <si>
    <t>Mesin Topcast untuk cor</t>
  </si>
  <si>
    <t>Mesin Ultrasonic 2.5 Liter untuk mal perak</t>
  </si>
  <si>
    <t>Mesin Ultrasonic untuk poles</t>
  </si>
  <si>
    <t>Mesin potong pohon untuk cor</t>
  </si>
  <si>
    <t>Mesin Oven (32 Cups Oven) untuk masak</t>
  </si>
  <si>
    <t>Point Micrometer Mitutoyo untuk giling tarik</t>
  </si>
  <si>
    <t>Bor Makita HP 2050 untuk GA (alat pengaduk limbah area WWTP)</t>
  </si>
  <si>
    <t>Mesin Ultrasonic 135L untuk poles</t>
  </si>
  <si>
    <t>Mesin Ultrasonik 3.2L untuk produksi</t>
  </si>
  <si>
    <t>Mesin Pom Wet Dry / Polishing Machine untuk poles mesin</t>
  </si>
  <si>
    <t>Oxy-Hydrogen OH5500 untuk assembling</t>
  </si>
  <si>
    <t>Oxy-Hidrogen Welding OH300 untuk pcb</t>
  </si>
  <si>
    <t>UPS APC SRV2KI untuk mesin X-Ray lab</t>
  </si>
  <si>
    <t>Mesin Las Listrik Lakoni 1400W Type 141 GE untuk workshop</t>
  </si>
  <si>
    <t>workshop</t>
  </si>
  <si>
    <t>Oven Kecil untuk cor</t>
  </si>
  <si>
    <t>Oven Besar untuk cor</t>
  </si>
  <si>
    <t>K80-S Chain Joining Machine (With Spiral for Wire) untuk rantai</t>
  </si>
  <si>
    <t>Welding Machine untuk rantai</t>
  </si>
  <si>
    <t>K100-Y Chain Joining Machine (With Spirall for Wire) untuk rantai</t>
  </si>
  <si>
    <t>K100-Y Chain Joining Machine (With Spiral for Wire) untuk rantai</t>
  </si>
  <si>
    <t>K100-Y Welding Machine untuk rantai</t>
  </si>
  <si>
    <t>Twisting Machine (With Mould) untuk giling tarik</t>
  </si>
  <si>
    <t>Hartono - Vacuum Cleaner Electrolux Z823 untuk maintenance</t>
  </si>
  <si>
    <t>Pompa Diaphragm NDP-15FPT untuk masak (ganti yang lama)</t>
  </si>
  <si>
    <t>Mesin Oven MSC untuk lab</t>
  </si>
  <si>
    <t>Mesin Everyday Rebar Cutter GQ46 untuk lebur cor</t>
  </si>
  <si>
    <t>Mesin CNC Moriseiki untuk workshop</t>
  </si>
  <si>
    <t>Mesin Asah Pisau untuk slep</t>
  </si>
  <si>
    <t>Mesin Ultrasonic 88L untuk rantai</t>
  </si>
  <si>
    <t>Mesin Ultrasonic 88L untuk bombing</t>
  </si>
  <si>
    <t>Mesin Ultrasonic 10L untuk admin pcb</t>
  </si>
  <si>
    <t>Mesin Ultrasonic 10L untuk assembling</t>
  </si>
  <si>
    <t>Mesin Xray Goldscope SD 520 untuk lab</t>
  </si>
  <si>
    <t>Mesin Vacuum untuk gips</t>
  </si>
  <si>
    <t>Mesin Oven untuk gudang umum (glc)</t>
  </si>
  <si>
    <t>Mesin Oven untuk cor</t>
  </si>
  <si>
    <t>Mesin Semprot Kaecher HD 7/11-4 untuk cor</t>
  </si>
  <si>
    <t>Gyrate Polishing Machine VAI18 untuk poles</t>
  </si>
  <si>
    <t>Cutting Wheel Makita 2414 NB untuk kontruksi workshop</t>
  </si>
  <si>
    <t>Las Lakoni 120 untuk giling tarik</t>
  </si>
  <si>
    <t>Tablet Samsung untuk 2D</t>
  </si>
  <si>
    <t>Tablet Samsung T225 untuk admin QC</t>
  </si>
  <si>
    <t>Monitor LG 22" untuk Hafi CI</t>
  </si>
  <si>
    <t>Printer Epson L-121 untuk Deni, admin cor</t>
  </si>
  <si>
    <t>40Pcs Flask Burnout Oven untuk cor</t>
  </si>
  <si>
    <t>Bar Cutter Type GQ 46 untuk campur bahan</t>
  </si>
  <si>
    <t>Uniway Optronix Ex-jet AS Q-plus NSP 3D Printer untuk 3D print</t>
  </si>
  <si>
    <t>Elma Sonic Easy 120H 220 -240V Ablauf/with Drain untuk 3D print</t>
  </si>
  <si>
    <t>Elma Dry TD 120 untuk 3D print</t>
  </si>
  <si>
    <t>Hanmart - Oven Kirin 60 Liter untuk gt</t>
  </si>
  <si>
    <t xml:space="preserve">Mesin Semprot Karcher HD 7/11-4 untuk cor (Sinergi Solusi </t>
  </si>
  <si>
    <t>Orotig Laser Welder-Flash Series 50 J (50 Joules) untuk rantai Euro SCP 16.200 X  13.500</t>
  </si>
  <si>
    <t>Strap Cutting Machine untuk gt</t>
  </si>
  <si>
    <t>Mesin Wirecut Makino Duo 64 untuk workshop</t>
  </si>
  <si>
    <t>Pompa Diaphragm Yamada NDP-15FPT untuk mesin penyaring masak</t>
  </si>
  <si>
    <t>GTCH-2000 Highspeed Duplex Diamond Cutting Machine (GTCH-2000) untuk rantai 14940 USD</t>
  </si>
  <si>
    <t>Protection Mesh (Jet AWT Problem) untuk mesin Makino wokshop</t>
  </si>
  <si>
    <t>Selenoid Valve (Jet AWT Problem) untuk mesin Makino wokshop</t>
  </si>
  <si>
    <t>Power Kabel (Kabel Discharge) untuk mesin Makino wokshop</t>
  </si>
  <si>
    <t>I Motor (Wire Feed Problem) untuk mesin Makino wokshop</t>
  </si>
  <si>
    <t>Selenoid Valve (Water Drain Problem) untuk mesin Makino wokshop</t>
  </si>
  <si>
    <t xml:space="preserve">Selenoid Valve (M7 Fail Function) untuk mesin Makino wokshop </t>
  </si>
  <si>
    <t>Selenoid Valve (Door Lock Problem) untuk mesin Makino wokshop</t>
  </si>
  <si>
    <t>Block Pusher (Lower Head Part) untuk mesin Makino wokshop</t>
  </si>
  <si>
    <t>Block Energizing (Lower Head Part) untuk mesin Makino wokshop</t>
  </si>
  <si>
    <t>Bolt Lock (Lower Head Part) untuk mesin Makino wokshop</t>
  </si>
  <si>
    <t>Plug Energizing (Lower Head Part) untuk mesin Makino wokshop</t>
  </si>
  <si>
    <t>Special Bearing (Upnormal Guide Function) untuk mesin Makino wokshop</t>
  </si>
  <si>
    <t>Servo Drive (U Axis Problem) untuk mesin Makino wokshop</t>
  </si>
  <si>
    <t>Diamond Guide (Press Guide) untuk mesin wirecut workshop</t>
  </si>
  <si>
    <t>Diamond Guide (V Guide) untuk mesin wirecut workshop</t>
  </si>
  <si>
    <t>Jet Needle untuk mesin wirecut workshop</t>
  </si>
  <si>
    <t>Mesin Oven 40pcs Flask Burnout Oven untuk cor</t>
  </si>
  <si>
    <t>Pendingin untuk mesin Induterm - Chiller 3HP untuk mesin continous casting cor</t>
  </si>
  <si>
    <t>Mesin Amplas Sanding Machine Vacum Operated untuk brush</t>
  </si>
  <si>
    <t>Uniway Optronix, Ex Jet A5 Q-Plus NSP 3D Printer untuk 3dp</t>
  </si>
  <si>
    <t>Sumber Lancar ( Spesialis Pompa Air ) - Pompa Celup Merek LOWARA  tipe DOC7/A untuk pompa pengolahan aquadest di pump room (1)</t>
  </si>
  <si>
    <t>Pump Room</t>
  </si>
  <si>
    <t>Welding Mesin K100-Y untuk patri puk</t>
  </si>
  <si>
    <t>Welding Mesin HJ06-l untuk patri puk</t>
  </si>
  <si>
    <t>Oven BN-O 6 untuk glc</t>
  </si>
  <si>
    <t>Vacuum Pump Busch RB 0021 C untuk gt</t>
  </si>
  <si>
    <t>3D Tester Vertex untuk CNC workshop</t>
  </si>
  <si>
    <t>Mesin Electropolishing EF-Flex 1-S untuk poles</t>
  </si>
  <si>
    <t>Mesin Grinding KENT Taiwan KGS-250AHD untuk workshop</t>
  </si>
  <si>
    <t>Continuous Casting Machine VCC400 SN:M23174F untuk GLC</t>
  </si>
  <si>
    <t>Option for Crucible for 700 cm untuk glc</t>
  </si>
  <si>
    <t>Secondary Cooling, Metal, L400, Including Two Noozle untuk glc</t>
  </si>
  <si>
    <t>Option Drawing Device Quattro Instead D86 x W80 mm untuk glc</t>
  </si>
  <si>
    <t>Option Bending Unit CC400 untuk glc</t>
  </si>
  <si>
    <t>F</t>
  </si>
  <si>
    <t>INVENTARIS</t>
  </si>
  <si>
    <t>Monitor LG 20MP38</t>
  </si>
  <si>
    <t>Meja Ace Hardware</t>
  </si>
  <si>
    <t>Rak Ace Hardware</t>
  </si>
  <si>
    <t>Tangga</t>
  </si>
  <si>
    <t>Kursi Ace Hardware (u. Staff produksi)</t>
  </si>
  <si>
    <t>Honeywell MS7120/BLK/USB 2S16502-746/758/891 barcode u. Produksi</t>
  </si>
  <si>
    <t>Tab Samsung A7 u. Lihat model produksi</t>
  </si>
  <si>
    <t>Honeywell barcode scanner MK7580 USB u. Produksi</t>
  </si>
  <si>
    <t>Tabung baru ukuran 3 kg CO2 (Raya Makmur Sentosa)</t>
  </si>
  <si>
    <t>Rak Ace Hardware 8 buah @ 450.000</t>
  </si>
  <si>
    <t>Water meter diameter Pipa 4" Aneka Jaya utama CV</t>
  </si>
  <si>
    <t>Rak kecil Krisbow (35) Ace hardware</t>
  </si>
  <si>
    <t>Rak kecil Krisbow (15) Ace hardware</t>
  </si>
  <si>
    <t>Laci Meja (20 pcs) &amp; Rak (7 pcs)</t>
  </si>
  <si>
    <t>JUMLAH AKTIVA TETAP</t>
  </si>
  <si>
    <t>G</t>
  </si>
  <si>
    <t xml:space="preserve">INTANGIBLE ASET </t>
  </si>
  <si>
    <t>Lisensi Microsoft Windows 10 Pro Single OLP</t>
  </si>
  <si>
    <t>INTANGIBLE ASSET</t>
  </si>
  <si>
    <t xml:space="preserve">Web portal Creids </t>
  </si>
  <si>
    <t xml:space="preserve">Uang muka Database file for casting stone in place </t>
  </si>
  <si>
    <t xml:space="preserve">Tahap 2 project desain Logo Lestari gold dan Lestari Mulia Sentosa CREIDS </t>
  </si>
  <si>
    <t xml:space="preserve">Software mesin CNC Milling baru workshop ( aktiva tak berwujud ) </t>
  </si>
  <si>
    <t>PT. Digital Manufacturing Indonesia ( Program mesin moriseiki wirecut Lisensi April ) 17/3/23</t>
  </si>
  <si>
    <t xml:space="preserve">  JUMLAH AKTIVA TETAP</t>
  </si>
  <si>
    <t>HARGA PEROLEHAN</t>
  </si>
  <si>
    <t>AKUMULASI PENYUSUTAN</t>
  </si>
  <si>
    <t>THN PEROLEHAN</t>
  </si>
  <si>
    <t>Umum</t>
  </si>
  <si>
    <t>akumulasi depre</t>
  </si>
  <si>
    <t>depre per bln</t>
  </si>
  <si>
    <t>31-10-2023</t>
  </si>
  <si>
    <t/>
  </si>
  <si>
    <t>Lestari Mulia Sentosa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</si>
</sst>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[$-14009]dd\-mm\-yyyy;@"/>
    <numFmt numFmtId="166" formatCode="[$-409]d\-mmm\-yy;@"/>
    <numFmt numFmtId="167" formatCode="_(* #,##0.000_);_(* \(#,##0.000\);_(* &quot;-&quot;???_);_(@_)"/>
    <numFmt numFmtId="168" formatCode="_-* #,##0.000_-;\-* #,##0.000_-;_-* &quot;-&quot;??_-;_-@_-"/>
    <numFmt numFmtId="169" formatCode="mm/dd/yy;@"/>
  </numFmts>
  <fonts count="1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color rgb="FF00000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8"/>
      <name val="MS Sans Serif"/>
      <charset val="1"/>
    </font>
    <font>
      <sz val="10"/>
      <color rgb="FFFF0000"/>
      <name val="Calibri"/>
      <family val="2"/>
      <scheme val="minor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64"/>
      </left>
      <right style="hair">
        <color indexed="64"/>
      </right>
      <top style="thin">
        <color indexed="63"/>
      </top>
      <bottom style="hair">
        <color indexed="64"/>
      </bottom>
      <diagonal/>
    </border>
    <border>
      <left style="thin">
        <color indexed="63"/>
      </left>
      <right/>
      <top style="thin">
        <color indexed="63"/>
      </top>
      <bottom/>
      <diagonal/>
    </border>
    <border>
      <left/>
      <right/>
      <top style="thin">
        <color indexed="63"/>
      </top>
      <bottom/>
      <diagonal/>
    </border>
  </borders>
  <cellStyleXfs count="10">
    <xf numFmtId="0" fontId="0" fillId="0" borderId="0"/>
    <xf numFmtId="4" fontId="2" fillId="0" borderId="0">
      <alignment horizontal="left" vertical="top"/>
    </xf>
    <xf numFmtId="4" fontId="2" fillId="0" borderId="0">
      <alignment horizontal="right" vertical="top"/>
    </xf>
    <xf numFmtId="4" fontId="2" fillId="0" borderId="0">
      <alignment horizontal="left" vertical="top"/>
    </xf>
    <xf numFmtId="164" fontId="4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</cellStyleXfs>
  <cellXfs count="248">
    <xf numFmtId="0" fontId="0" fillId="0" borderId="0" xfId="0"/>
    <xf numFmtId="0" fontId="1" fillId="0" borderId="0" xfId="0" applyFont="1"/>
    <xf numFmtId="4" fontId="2" fillId="0" borderId="0" xfId="2" quotePrefix="1" applyAlignment="1">
      <alignment horizontal="left" vertical="center"/>
    </xf>
    <xf numFmtId="165" fontId="0" fillId="0" borderId="0" xfId="0" applyNumberFormat="1"/>
    <xf numFmtId="49" fontId="0" fillId="0" borderId="0" xfId="0" applyNumberFormat="1"/>
    <xf numFmtId="49" fontId="2" fillId="0" borderId="0" xfId="3" quotePrefix="1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/>
    <xf numFmtId="164" fontId="6" fillId="3" borderId="0" xfId="4" applyFont="1" applyFill="1"/>
    <xf numFmtId="0" fontId="6" fillId="3" borderId="0" xfId="0" applyFont="1" applyFill="1"/>
    <xf numFmtId="164" fontId="6" fillId="3" borderId="0" xfId="4" applyFont="1" applyFill="1" applyAlignment="1">
      <alignment horizontal="left"/>
    </xf>
    <xf numFmtId="166" fontId="6" fillId="3" borderId="0" xfId="0" applyNumberFormat="1" applyFont="1" applyFill="1" applyAlignment="1">
      <alignment horizontal="left"/>
    </xf>
    <xf numFmtId="167" fontId="6" fillId="3" borderId="0" xfId="0" applyNumberFormat="1" applyFont="1" applyFill="1"/>
    <xf numFmtId="168" fontId="6" fillId="3" borderId="0" xfId="4" applyNumberFormat="1" applyFont="1" applyFill="1"/>
    <xf numFmtId="0" fontId="5" fillId="3" borderId="1" xfId="0" applyFont="1" applyFill="1" applyBorder="1" applyAlignment="1">
      <alignment horizontal="center"/>
    </xf>
    <xf numFmtId="164" fontId="5" fillId="3" borderId="1" xfId="4" applyFont="1" applyFill="1" applyBorder="1" applyAlignment="1">
      <alignment horizontal="left"/>
    </xf>
    <xf numFmtId="166" fontId="5" fillId="3" borderId="1" xfId="0" applyNumberFormat="1" applyFont="1" applyFill="1" applyBorder="1" applyAlignment="1">
      <alignment horizontal="left"/>
    </xf>
    <xf numFmtId="164" fontId="5" fillId="3" borderId="1" xfId="4" applyFont="1" applyFill="1" applyBorder="1" applyAlignment="1">
      <alignment horizontal="center"/>
    </xf>
    <xf numFmtId="167" fontId="5" fillId="3" borderId="1" xfId="0" applyNumberFormat="1" applyFont="1" applyFill="1" applyBorder="1" applyAlignment="1">
      <alignment horizontal="center"/>
    </xf>
    <xf numFmtId="168" fontId="5" fillId="3" borderId="1" xfId="4" applyNumberFormat="1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164" fontId="5" fillId="3" borderId="3" xfId="4" applyFont="1" applyFill="1" applyBorder="1" applyAlignment="1">
      <alignment horizontal="left"/>
    </xf>
    <xf numFmtId="166" fontId="5" fillId="3" borderId="3" xfId="0" applyNumberFormat="1" applyFont="1" applyFill="1" applyBorder="1" applyAlignment="1">
      <alignment horizontal="left"/>
    </xf>
    <xf numFmtId="164" fontId="5" fillId="3" borderId="3" xfId="4" applyFont="1" applyFill="1" applyBorder="1" applyAlignment="1">
      <alignment horizontal="center"/>
    </xf>
    <xf numFmtId="167" fontId="5" fillId="3" borderId="3" xfId="0" applyNumberFormat="1" applyFont="1" applyFill="1" applyBorder="1" applyAlignment="1">
      <alignment horizontal="center"/>
    </xf>
    <xf numFmtId="168" fontId="5" fillId="3" borderId="3" xfId="4" applyNumberFormat="1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14" fontId="6" fillId="3" borderId="0" xfId="0" applyNumberFormat="1" applyFont="1" applyFill="1"/>
    <xf numFmtId="17" fontId="5" fillId="3" borderId="3" xfId="0" applyNumberFormat="1" applyFont="1" applyFill="1" applyBorder="1" applyAlignment="1">
      <alignment horizontal="center"/>
    </xf>
    <xf numFmtId="14" fontId="5" fillId="3" borderId="3" xfId="0" applyNumberFormat="1" applyFont="1" applyFill="1" applyBorder="1" applyAlignment="1">
      <alignment horizontal="center"/>
    </xf>
    <xf numFmtId="169" fontId="5" fillId="3" borderId="3" xfId="4" applyNumberFormat="1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5" xfId="0" applyFont="1" applyFill="1" applyBorder="1"/>
    <xf numFmtId="164" fontId="6" fillId="3" borderId="5" xfId="4" applyFont="1" applyFill="1" applyBorder="1" applyAlignment="1">
      <alignment horizontal="left"/>
    </xf>
    <xf numFmtId="9" fontId="6" fillId="3" borderId="5" xfId="0" applyNumberFormat="1" applyFont="1" applyFill="1" applyBorder="1" applyAlignment="1">
      <alignment horizontal="center"/>
    </xf>
    <xf numFmtId="166" fontId="6" fillId="3" borderId="5" xfId="0" applyNumberFormat="1" applyFont="1" applyFill="1" applyBorder="1" applyAlignment="1">
      <alignment horizontal="left"/>
    </xf>
    <xf numFmtId="164" fontId="5" fillId="3" borderId="5" xfId="4" applyFont="1" applyFill="1" applyBorder="1"/>
    <xf numFmtId="167" fontId="5" fillId="3" borderId="5" xfId="0" applyNumberFormat="1" applyFont="1" applyFill="1" applyBorder="1"/>
    <xf numFmtId="4" fontId="5" fillId="3" borderId="5" xfId="0" applyNumberFormat="1" applyFont="1" applyFill="1" applyBorder="1"/>
    <xf numFmtId="168" fontId="5" fillId="3" borderId="5" xfId="4" applyNumberFormat="1" applyFont="1" applyFill="1" applyBorder="1"/>
    <xf numFmtId="164" fontId="5" fillId="3" borderId="5" xfId="4" applyFont="1" applyFill="1" applyBorder="1" applyAlignment="1">
      <alignment horizontal="left"/>
    </xf>
    <xf numFmtId="9" fontId="5" fillId="3" borderId="5" xfId="0" applyNumberFormat="1" applyFont="1" applyFill="1" applyBorder="1" applyAlignment="1">
      <alignment horizontal="center"/>
    </xf>
    <xf numFmtId="166" fontId="5" fillId="3" borderId="5" xfId="0" applyNumberFormat="1" applyFont="1" applyFill="1" applyBorder="1" applyAlignment="1">
      <alignment horizontal="left"/>
    </xf>
    <xf numFmtId="164" fontId="5" fillId="3" borderId="0" xfId="4" applyFont="1" applyFill="1"/>
    <xf numFmtId="0" fontId="5" fillId="3" borderId="0" xfId="0" applyFont="1" applyFill="1"/>
    <xf numFmtId="164" fontId="6" fillId="3" borderId="5" xfId="4" applyFont="1" applyFill="1" applyBorder="1"/>
    <xf numFmtId="167" fontId="6" fillId="3" borderId="5" xfId="0" applyNumberFormat="1" applyFont="1" applyFill="1" applyBorder="1"/>
    <xf numFmtId="4" fontId="6" fillId="3" borderId="5" xfId="0" applyNumberFormat="1" applyFont="1" applyFill="1" applyBorder="1"/>
    <xf numFmtId="168" fontId="6" fillId="3" borderId="5" xfId="4" applyNumberFormat="1" applyFont="1" applyFill="1" applyBorder="1"/>
    <xf numFmtId="4" fontId="6" fillId="3" borderId="0" xfId="0" applyNumberFormat="1" applyFont="1" applyFill="1"/>
    <xf numFmtId="0" fontId="6" fillId="3" borderId="5" xfId="0" applyFont="1" applyFill="1" applyBorder="1" applyAlignment="1">
      <alignment horizontal="center"/>
    </xf>
    <xf numFmtId="0" fontId="6" fillId="3" borderId="5" xfId="0" applyFont="1" applyFill="1" applyBorder="1"/>
    <xf numFmtId="0" fontId="6" fillId="3" borderId="6" xfId="0" applyFont="1" applyFill="1" applyBorder="1" applyAlignment="1">
      <alignment horizontal="center"/>
    </xf>
    <xf numFmtId="0" fontId="6" fillId="3" borderId="5" xfId="0" applyFont="1" applyFill="1" applyBorder="1" applyAlignment="1" applyProtection="1">
      <alignment shrinkToFit="1"/>
      <protection locked="0"/>
    </xf>
    <xf numFmtId="0" fontId="6" fillId="3" borderId="5" xfId="0" applyFont="1" applyFill="1" applyBorder="1" applyAlignment="1">
      <alignment horizontal="left" vertical="top" wrapText="1"/>
    </xf>
    <xf numFmtId="0" fontId="6" fillId="3" borderId="5" xfId="0" applyFont="1" applyFill="1" applyBorder="1" applyProtection="1">
      <protection locked="0"/>
    </xf>
    <xf numFmtId="0" fontId="6" fillId="3" borderId="6" xfId="0" applyFont="1" applyFill="1" applyBorder="1" applyProtection="1">
      <protection locked="0"/>
    </xf>
    <xf numFmtId="0" fontId="6" fillId="3" borderId="7" xfId="0" applyFont="1" applyFill="1" applyBorder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164" fontId="6" fillId="3" borderId="8" xfId="4" applyFont="1" applyFill="1" applyBorder="1" applyAlignment="1" applyProtection="1">
      <alignment horizontal="right" vertical="top" wrapText="1"/>
    </xf>
    <xf numFmtId="166" fontId="6" fillId="3" borderId="8" xfId="0" applyNumberFormat="1" applyFont="1" applyFill="1" applyBorder="1" applyAlignment="1">
      <alignment horizontal="left" vertical="top" wrapText="1"/>
    </xf>
    <xf numFmtId="0" fontId="6" fillId="3" borderId="9" xfId="0" applyFont="1" applyFill="1" applyBorder="1" applyAlignment="1">
      <alignment horizontal="left" vertical="top" wrapText="1"/>
    </xf>
    <xf numFmtId="0" fontId="6" fillId="3" borderId="10" xfId="0" applyFont="1" applyFill="1" applyBorder="1" applyAlignment="1">
      <alignment horizontal="left" vertical="top" wrapText="1"/>
    </xf>
    <xf numFmtId="164" fontId="6" fillId="3" borderId="10" xfId="4" applyFont="1" applyFill="1" applyBorder="1" applyAlignment="1">
      <alignment horizontal="left"/>
    </xf>
    <xf numFmtId="164" fontId="6" fillId="3" borderId="10" xfId="4" applyFont="1" applyFill="1" applyBorder="1" applyAlignment="1" applyProtection="1">
      <alignment horizontal="left" vertical="top" wrapText="1"/>
    </xf>
    <xf numFmtId="0" fontId="6" fillId="3" borderId="8" xfId="0" applyFont="1" applyFill="1" applyBorder="1" applyAlignment="1">
      <alignment horizontal="left" vertical="top" wrapText="1"/>
    </xf>
    <xf numFmtId="4" fontId="5" fillId="2" borderId="5" xfId="0" applyNumberFormat="1" applyFont="1" applyFill="1" applyBorder="1"/>
    <xf numFmtId="166" fontId="6" fillId="3" borderId="5" xfId="0" applyNumberFormat="1" applyFont="1" applyFill="1" applyBorder="1" applyAlignment="1">
      <alignment horizontal="left" vertical="top" wrapText="1"/>
    </xf>
    <xf numFmtId="164" fontId="6" fillId="3" borderId="5" xfId="4" applyFont="1" applyFill="1" applyBorder="1" applyAlignment="1" applyProtection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6" fillId="3" borderId="6" xfId="0" applyFont="1" applyFill="1" applyBorder="1"/>
    <xf numFmtId="0" fontId="6" fillId="3" borderId="11" xfId="0" applyFont="1" applyFill="1" applyBorder="1"/>
    <xf numFmtId="164" fontId="6" fillId="3" borderId="8" xfId="4" applyFont="1" applyFill="1" applyBorder="1" applyAlignment="1" applyProtection="1">
      <alignment horizontal="left" vertical="top" wrapText="1"/>
    </xf>
    <xf numFmtId="0" fontId="6" fillId="3" borderId="1" xfId="0" applyFont="1" applyFill="1" applyBorder="1"/>
    <xf numFmtId="0" fontId="6" fillId="4" borderId="5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left" vertical="top" wrapText="1"/>
    </xf>
    <xf numFmtId="0" fontId="6" fillId="4" borderId="0" xfId="0" applyFont="1" applyFill="1" applyAlignment="1">
      <alignment horizontal="left" vertical="top" wrapText="1"/>
    </xf>
    <xf numFmtId="0" fontId="6" fillId="4" borderId="5" xfId="0" applyFont="1" applyFill="1" applyBorder="1" applyAlignment="1">
      <alignment horizontal="left" vertical="top" wrapText="1"/>
    </xf>
    <xf numFmtId="164" fontId="6" fillId="4" borderId="10" xfId="4" applyFont="1" applyFill="1" applyBorder="1" applyAlignment="1">
      <alignment horizontal="left"/>
    </xf>
    <xf numFmtId="9" fontId="6" fillId="4" borderId="5" xfId="0" applyNumberFormat="1" applyFont="1" applyFill="1" applyBorder="1" applyAlignment="1">
      <alignment horizontal="center"/>
    </xf>
    <xf numFmtId="166" fontId="6" fillId="4" borderId="8" xfId="0" applyNumberFormat="1" applyFont="1" applyFill="1" applyBorder="1" applyAlignment="1">
      <alignment horizontal="left" vertical="top" wrapText="1"/>
    </xf>
    <xf numFmtId="164" fontId="6" fillId="4" borderId="8" xfId="4" applyFont="1" applyFill="1" applyBorder="1" applyAlignment="1" applyProtection="1">
      <alignment horizontal="right" vertical="top" wrapText="1"/>
    </xf>
    <xf numFmtId="167" fontId="6" fillId="4" borderId="5" xfId="0" applyNumberFormat="1" applyFont="1" applyFill="1" applyBorder="1"/>
    <xf numFmtId="4" fontId="6" fillId="4" borderId="5" xfId="0" applyNumberFormat="1" applyFont="1" applyFill="1" applyBorder="1"/>
    <xf numFmtId="168" fontId="6" fillId="4" borderId="5" xfId="4" applyNumberFormat="1" applyFont="1" applyFill="1" applyBorder="1"/>
    <xf numFmtId="164" fontId="6" fillId="4" borderId="0" xfId="4" applyFont="1" applyFill="1"/>
    <xf numFmtId="4" fontId="6" fillId="4" borderId="0" xfId="0" applyNumberFormat="1" applyFont="1" applyFill="1"/>
    <xf numFmtId="0" fontId="6" fillId="4" borderId="0" xfId="0" applyFont="1" applyFill="1"/>
    <xf numFmtId="0" fontId="0" fillId="4" borderId="0" xfId="0" applyFill="1"/>
    <xf numFmtId="164" fontId="6" fillId="3" borderId="0" xfId="4" applyFont="1" applyFill="1" applyBorder="1"/>
    <xf numFmtId="4" fontId="6" fillId="2" borderId="0" xfId="0" applyNumberFormat="1" applyFont="1" applyFill="1"/>
    <xf numFmtId="0" fontId="6" fillId="2" borderId="0" xfId="0" applyFont="1" applyFill="1"/>
    <xf numFmtId="164" fontId="6" fillId="3" borderId="2" xfId="4" applyFont="1" applyFill="1" applyBorder="1" applyAlignment="1">
      <alignment horizontal="left"/>
    </xf>
    <xf numFmtId="9" fontId="6" fillId="3" borderId="1" xfId="0" applyNumberFormat="1" applyFont="1" applyFill="1" applyBorder="1" applyAlignment="1">
      <alignment horizontal="center"/>
    </xf>
    <xf numFmtId="164" fontId="6" fillId="3" borderId="12" xfId="4" applyFont="1" applyFill="1" applyBorder="1" applyAlignment="1" applyProtection="1">
      <alignment horizontal="right" vertical="top" wrapText="1"/>
    </xf>
    <xf numFmtId="164" fontId="6" fillId="3" borderId="5" xfId="4" applyFont="1" applyFill="1" applyBorder="1" applyAlignment="1" applyProtection="1">
      <alignment horizontal="right" vertical="top" wrapText="1"/>
    </xf>
    <xf numFmtId="166" fontId="6" fillId="3" borderId="0" xfId="0" applyNumberFormat="1" applyFont="1" applyFill="1" applyAlignment="1">
      <alignment horizontal="left" vertical="top" wrapText="1"/>
    </xf>
    <xf numFmtId="0" fontId="6" fillId="3" borderId="8" xfId="5" applyFont="1" applyFill="1" applyBorder="1" applyAlignment="1">
      <alignment horizontal="left" vertical="top" wrapText="1"/>
    </xf>
    <xf numFmtId="0" fontId="6" fillId="3" borderId="0" xfId="5" applyFont="1" applyFill="1" applyAlignment="1">
      <alignment horizontal="left" vertical="top" wrapText="1"/>
    </xf>
    <xf numFmtId="0" fontId="6" fillId="3" borderId="8" xfId="6" applyFont="1" applyFill="1" applyBorder="1" applyAlignment="1">
      <alignment horizontal="left" vertical="top" wrapText="1"/>
    </xf>
    <xf numFmtId="0" fontId="6" fillId="3" borderId="0" xfId="6" applyFont="1" applyFill="1" applyAlignment="1">
      <alignment horizontal="left" vertical="top" wrapText="1"/>
    </xf>
    <xf numFmtId="0" fontId="6" fillId="3" borderId="5" xfId="7" applyFont="1" applyFill="1" applyBorder="1" applyAlignment="1">
      <alignment horizontal="left" vertical="top" wrapText="1"/>
    </xf>
    <xf numFmtId="0" fontId="6" fillId="3" borderId="13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166" fontId="6" fillId="0" borderId="8" xfId="0" applyNumberFormat="1" applyFont="1" applyBorder="1" applyAlignment="1">
      <alignment horizontal="left" vertical="top" wrapText="1"/>
    </xf>
    <xf numFmtId="166" fontId="8" fillId="3" borderId="5" xfId="0" applyNumberFormat="1" applyFont="1" applyFill="1" applyBorder="1" applyAlignment="1">
      <alignment horizontal="left" vertical="top" wrapText="1"/>
    </xf>
    <xf numFmtId="166" fontId="6" fillId="3" borderId="5" xfId="4" applyNumberFormat="1" applyFont="1" applyFill="1" applyBorder="1" applyAlignment="1" applyProtection="1">
      <alignment horizontal="left"/>
      <protection locked="0"/>
    </xf>
    <xf numFmtId="166" fontId="9" fillId="3" borderId="8" xfId="0" applyNumberFormat="1" applyFont="1" applyFill="1" applyBorder="1" applyAlignment="1">
      <alignment horizontal="left" vertical="top" wrapText="1"/>
    </xf>
    <xf numFmtId="164" fontId="6" fillId="3" borderId="8" xfId="8" applyFont="1" applyFill="1" applyBorder="1" applyAlignment="1" applyProtection="1">
      <alignment horizontal="right" vertical="top" wrapText="1"/>
    </xf>
    <xf numFmtId="166" fontId="6" fillId="3" borderId="5" xfId="0" applyNumberFormat="1" applyFont="1" applyFill="1" applyBorder="1" applyAlignment="1">
      <alignment horizontal="left" wrapText="1"/>
    </xf>
    <xf numFmtId="0" fontId="6" fillId="3" borderId="5" xfId="0" applyFont="1" applyFill="1" applyBorder="1" applyAlignment="1">
      <alignment horizontal="left" vertical="top"/>
    </xf>
    <xf numFmtId="166" fontId="6" fillId="3" borderId="5" xfId="0" applyNumberFormat="1" applyFont="1" applyFill="1" applyBorder="1" applyAlignment="1">
      <alignment horizontal="left" vertical="top"/>
    </xf>
    <xf numFmtId="164" fontId="6" fillId="3" borderId="5" xfId="4" applyFont="1" applyFill="1" applyBorder="1" applyAlignment="1" applyProtection="1">
      <alignment horizontal="right" vertical="top"/>
    </xf>
    <xf numFmtId="0" fontId="6" fillId="3" borderId="6" xfId="0" applyFont="1" applyFill="1" applyBorder="1" applyAlignment="1">
      <alignment horizontal="left" vertical="top"/>
    </xf>
    <xf numFmtId="164" fontId="6" fillId="3" borderId="12" xfId="4" applyFont="1" applyFill="1" applyBorder="1" applyAlignment="1" applyProtection="1">
      <alignment horizontal="left" vertical="top" wrapText="1"/>
    </xf>
    <xf numFmtId="0" fontId="6" fillId="3" borderId="6" xfId="0" applyFont="1" applyFill="1" applyBorder="1" applyAlignment="1">
      <alignment horizontal="left" vertical="top" wrapText="1"/>
    </xf>
    <xf numFmtId="0" fontId="6" fillId="3" borderId="6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6" fillId="3" borderId="14" xfId="0" applyFont="1" applyFill="1" applyBorder="1" applyAlignment="1">
      <alignment horizontal="left" vertical="top" wrapText="1"/>
    </xf>
    <xf numFmtId="164" fontId="6" fillId="3" borderId="9" xfId="4" applyFont="1" applyFill="1" applyBorder="1" applyAlignment="1" applyProtection="1">
      <alignment horizontal="right" vertical="top" wrapText="1"/>
    </xf>
    <xf numFmtId="166" fontId="6" fillId="3" borderId="6" xfId="0" applyNumberFormat="1" applyFont="1" applyFill="1" applyBorder="1" applyAlignment="1">
      <alignment horizontal="left" vertical="top" wrapText="1"/>
    </xf>
    <xf numFmtId="4" fontId="10" fillId="3" borderId="0" xfId="0" applyNumberFormat="1" applyFont="1" applyFill="1"/>
    <xf numFmtId="0" fontId="10" fillId="3" borderId="0" xfId="0" applyFont="1" applyFill="1"/>
    <xf numFmtId="0" fontId="11" fillId="0" borderId="0" xfId="0" applyFont="1"/>
    <xf numFmtId="166" fontId="6" fillId="3" borderId="7" xfId="0" applyNumberFormat="1" applyFont="1" applyFill="1" applyBorder="1" applyAlignment="1">
      <alignment horizontal="left" vertical="top" wrapText="1"/>
    </xf>
    <xf numFmtId="0" fontId="6" fillId="3" borderId="7" xfId="6" applyFont="1" applyFill="1" applyBorder="1" applyAlignment="1">
      <alignment horizontal="left" vertical="top" wrapText="1"/>
    </xf>
    <xf numFmtId="164" fontId="6" fillId="3" borderId="0" xfId="4" applyFont="1" applyFill="1" applyBorder="1" applyAlignment="1" applyProtection="1">
      <alignment horizontal="right" vertical="top" wrapText="1"/>
    </xf>
    <xf numFmtId="166" fontId="6" fillId="3" borderId="15" xfId="0" applyNumberFormat="1" applyFont="1" applyFill="1" applyBorder="1" applyAlignment="1">
      <alignment horizontal="left" vertical="top" wrapText="1"/>
    </xf>
    <xf numFmtId="164" fontId="6" fillId="3" borderId="13" xfId="4" applyFont="1" applyFill="1" applyBorder="1" applyAlignment="1" applyProtection="1">
      <alignment horizontal="right" vertical="top" wrapText="1"/>
    </xf>
    <xf numFmtId="166" fontId="6" fillId="3" borderId="13" xfId="0" applyNumberFormat="1" applyFont="1" applyFill="1" applyBorder="1" applyAlignment="1">
      <alignment horizontal="left" vertical="top" wrapText="1"/>
    </xf>
    <xf numFmtId="164" fontId="6" fillId="3" borderId="5" xfId="4" applyFont="1" applyFill="1" applyBorder="1" applyAlignment="1">
      <alignment horizontal="center"/>
    </xf>
    <xf numFmtId="10" fontId="6" fillId="3" borderId="5" xfId="4" applyNumberFormat="1" applyFont="1" applyFill="1" applyBorder="1" applyAlignment="1">
      <alignment horizontal="center"/>
    </xf>
    <xf numFmtId="9" fontId="6" fillId="3" borderId="5" xfId="4" applyNumberFormat="1" applyFont="1" applyFill="1" applyBorder="1" applyAlignment="1">
      <alignment horizontal="center"/>
    </xf>
    <xf numFmtId="0" fontId="6" fillId="3" borderId="10" xfId="7" applyFont="1" applyFill="1" applyBorder="1" applyAlignment="1">
      <alignment horizontal="left" vertical="top" wrapText="1"/>
    </xf>
    <xf numFmtId="164" fontId="6" fillId="2" borderId="5" xfId="8" applyFont="1" applyFill="1" applyBorder="1" applyAlignment="1" applyProtection="1">
      <alignment horizontal="right" vertical="top" wrapText="1"/>
    </xf>
    <xf numFmtId="164" fontId="6" fillId="3" borderId="5" xfId="8" applyFont="1" applyFill="1" applyBorder="1" applyAlignment="1" applyProtection="1">
      <alignment horizontal="right" vertical="top" wrapText="1"/>
    </xf>
    <xf numFmtId="10" fontId="6" fillId="3" borderId="5" xfId="0" applyNumberFormat="1" applyFont="1" applyFill="1" applyBorder="1" applyAlignment="1">
      <alignment horizontal="center"/>
    </xf>
    <xf numFmtId="0" fontId="6" fillId="3" borderId="5" xfId="9" applyFont="1" applyFill="1" applyBorder="1"/>
    <xf numFmtId="0" fontId="6" fillId="3" borderId="1" xfId="0" applyFont="1" applyFill="1" applyBorder="1" applyAlignment="1">
      <alignment horizontal="left" vertical="top"/>
    </xf>
    <xf numFmtId="164" fontId="6" fillId="3" borderId="1" xfId="4" applyFont="1" applyFill="1" applyBorder="1" applyAlignment="1">
      <alignment horizontal="left"/>
    </xf>
    <xf numFmtId="164" fontId="6" fillId="3" borderId="5" xfId="4" applyFont="1" applyFill="1" applyBorder="1" applyAlignment="1" applyProtection="1">
      <protection locked="0"/>
    </xf>
    <xf numFmtId="0" fontId="6" fillId="3" borderId="10" xfId="0" applyFont="1" applyFill="1" applyBorder="1" applyAlignment="1">
      <alignment horizontal="left"/>
    </xf>
    <xf numFmtId="164" fontId="6" fillId="3" borderId="10" xfId="4" applyFont="1" applyFill="1" applyBorder="1" applyAlignment="1" applyProtection="1">
      <alignment horizontal="right" vertical="top" wrapText="1"/>
    </xf>
    <xf numFmtId="0" fontId="6" fillId="2" borderId="5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left"/>
    </xf>
    <xf numFmtId="0" fontId="6" fillId="2" borderId="10" xfId="0" applyFont="1" applyFill="1" applyBorder="1" applyAlignment="1">
      <alignment horizontal="left"/>
    </xf>
    <xf numFmtId="0" fontId="6" fillId="2" borderId="10" xfId="0" applyFont="1" applyFill="1" applyBorder="1" applyAlignment="1">
      <alignment horizontal="left" vertical="top" wrapText="1"/>
    </xf>
    <xf numFmtId="164" fontId="6" fillId="2" borderId="5" xfId="4" applyFont="1" applyFill="1" applyBorder="1" applyAlignment="1">
      <alignment horizontal="left"/>
    </xf>
    <xf numFmtId="9" fontId="6" fillId="2" borderId="5" xfId="0" applyNumberFormat="1" applyFont="1" applyFill="1" applyBorder="1" applyAlignment="1">
      <alignment horizontal="center"/>
    </xf>
    <xf numFmtId="166" fontId="6" fillId="2" borderId="8" xfId="0" applyNumberFormat="1" applyFont="1" applyFill="1" applyBorder="1" applyAlignment="1">
      <alignment horizontal="left" vertical="top" wrapText="1"/>
    </xf>
    <xf numFmtId="4" fontId="6" fillId="2" borderId="5" xfId="0" applyNumberFormat="1" applyFont="1" applyFill="1" applyBorder="1"/>
    <xf numFmtId="168" fontId="6" fillId="2" borderId="5" xfId="4" applyNumberFormat="1" applyFont="1" applyFill="1" applyBorder="1"/>
    <xf numFmtId="164" fontId="6" fillId="2" borderId="0" xfId="4" applyFont="1" applyFill="1"/>
    <xf numFmtId="164" fontId="6" fillId="0" borderId="5" xfId="8" applyFont="1" applyFill="1" applyBorder="1" applyAlignment="1" applyProtection="1">
      <alignment horizontal="right" vertical="top" wrapText="1"/>
    </xf>
    <xf numFmtId="0" fontId="6" fillId="2" borderId="10" xfId="7" applyFont="1" applyFill="1" applyBorder="1" applyAlignment="1">
      <alignment horizontal="left" vertical="top" wrapText="1"/>
    </xf>
    <xf numFmtId="164" fontId="8" fillId="3" borderId="8" xfId="4" applyFont="1" applyFill="1" applyBorder="1" applyAlignment="1" applyProtection="1">
      <alignment horizontal="left" vertical="top" wrapText="1"/>
    </xf>
    <xf numFmtId="166" fontId="9" fillId="0" borderId="8" xfId="0" applyNumberFormat="1" applyFont="1" applyBorder="1" applyAlignment="1">
      <alignment horizontal="left" vertical="top" wrapText="1"/>
    </xf>
    <xf numFmtId="164" fontId="6" fillId="2" borderId="5" xfId="4" applyFont="1" applyFill="1" applyBorder="1"/>
    <xf numFmtId="0" fontId="6" fillId="3" borderId="0" xfId="0" applyFont="1" applyFill="1" applyAlignment="1" applyProtection="1">
      <alignment horizontal="left"/>
      <protection locked="0"/>
    </xf>
    <xf numFmtId="0" fontId="6" fillId="3" borderId="0" xfId="0" applyFont="1" applyFill="1" applyAlignment="1">
      <alignment horizontal="center"/>
    </xf>
    <xf numFmtId="9" fontId="6" fillId="3" borderId="0" xfId="0" applyNumberFormat="1" applyFont="1" applyFill="1" applyAlignment="1">
      <alignment horizontal="center"/>
    </xf>
    <xf numFmtId="0" fontId="6" fillId="3" borderId="7" xfId="0" applyFont="1" applyFill="1" applyBorder="1" applyAlignment="1">
      <alignment horizontal="left" vertical="top"/>
    </xf>
    <xf numFmtId="0" fontId="6" fillId="3" borderId="8" xfId="0" applyFont="1" applyFill="1" applyBorder="1" applyAlignment="1">
      <alignment horizontal="left" vertical="top"/>
    </xf>
    <xf numFmtId="0" fontId="6" fillId="3" borderId="0" xfId="0" applyFont="1" applyFill="1" applyAlignment="1">
      <alignment horizontal="left" vertical="top"/>
    </xf>
    <xf numFmtId="0" fontId="6" fillId="0" borderId="0" xfId="0" applyFont="1"/>
    <xf numFmtId="4" fontId="0" fillId="0" borderId="0" xfId="0" applyNumberFormat="1"/>
    <xf numFmtId="164" fontId="0" fillId="0" borderId="0" xfId="4" applyFont="1"/>
    <xf numFmtId="0" fontId="5" fillId="2" borderId="5" xfId="0" applyFont="1" applyFill="1" applyBorder="1" applyAlignment="1">
      <alignment horizontal="center"/>
    </xf>
    <xf numFmtId="0" fontId="5" fillId="2" borderId="5" xfId="0" applyFont="1" applyFill="1" applyBorder="1"/>
    <xf numFmtId="166" fontId="6" fillId="2" borderId="5" xfId="0" applyNumberFormat="1" applyFont="1" applyFill="1" applyBorder="1" applyAlignment="1">
      <alignment horizontal="left"/>
    </xf>
    <xf numFmtId="164" fontId="5" fillId="2" borderId="5" xfId="4" applyFont="1" applyFill="1" applyBorder="1"/>
    <xf numFmtId="167" fontId="5" fillId="2" borderId="5" xfId="0" applyNumberFormat="1" applyFont="1" applyFill="1" applyBorder="1"/>
    <xf numFmtId="168" fontId="5" fillId="2" borderId="5" xfId="4" applyNumberFormat="1" applyFont="1" applyFill="1" applyBorder="1"/>
    <xf numFmtId="164" fontId="0" fillId="2" borderId="0" xfId="4" applyFont="1" applyFill="1"/>
    <xf numFmtId="167" fontId="6" fillId="2" borderId="5" xfId="0" applyNumberFormat="1" applyFont="1" applyFill="1" applyBorder="1"/>
    <xf numFmtId="4" fontId="0" fillId="2" borderId="0" xfId="0" applyNumberFormat="1" applyFill="1"/>
    <xf numFmtId="0" fontId="6" fillId="2" borderId="6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left" vertical="top" wrapText="1"/>
    </xf>
    <xf numFmtId="164" fontId="6" fillId="2" borderId="10" xfId="4" applyFont="1" applyFill="1" applyBorder="1" applyAlignment="1">
      <alignment horizontal="left"/>
    </xf>
    <xf numFmtId="0" fontId="6" fillId="2" borderId="5" xfId="0" applyFont="1" applyFill="1" applyBorder="1"/>
    <xf numFmtId="0" fontId="5" fillId="2" borderId="6" xfId="0" applyFont="1" applyFill="1" applyBorder="1" applyAlignment="1">
      <alignment horizontal="center"/>
    </xf>
    <xf numFmtId="4" fontId="6" fillId="2" borderId="10" xfId="0" applyNumberFormat="1" applyFont="1" applyFill="1" applyBorder="1"/>
    <xf numFmtId="0" fontId="6" fillId="2" borderId="8" xfId="0" applyFont="1" applyFill="1" applyBorder="1" applyAlignment="1">
      <alignment horizontal="left" vertical="top" wrapText="1"/>
    </xf>
    <xf numFmtId="164" fontId="6" fillId="2" borderId="5" xfId="4" applyFont="1" applyFill="1" applyBorder="1" applyAlignment="1">
      <alignment horizontal="center"/>
    </xf>
    <xf numFmtId="10" fontId="6" fillId="2" borderId="5" xfId="0" applyNumberFormat="1" applyFont="1" applyFill="1" applyBorder="1" applyAlignment="1">
      <alignment horizontal="center"/>
    </xf>
    <xf numFmtId="0" fontId="5" fillId="2" borderId="5" xfId="0" applyFont="1" applyFill="1" applyBorder="1" applyAlignment="1">
      <alignment horizontal="left"/>
    </xf>
    <xf numFmtId="0" fontId="6" fillId="2" borderId="0" xfId="0" applyFont="1" applyFill="1" applyAlignment="1">
      <alignment horizontal="center"/>
    </xf>
    <xf numFmtId="164" fontId="6" fillId="2" borderId="0" xfId="4" applyFont="1" applyFill="1" applyAlignment="1">
      <alignment horizontal="left"/>
    </xf>
    <xf numFmtId="9" fontId="6" fillId="2" borderId="0" xfId="0" applyNumberFormat="1" applyFont="1" applyFill="1" applyAlignment="1">
      <alignment horizontal="center"/>
    </xf>
    <xf numFmtId="166" fontId="6" fillId="2" borderId="0" xfId="0" applyNumberFormat="1" applyFont="1" applyFill="1" applyAlignment="1">
      <alignment horizontal="left"/>
    </xf>
    <xf numFmtId="167" fontId="6" fillId="2" borderId="0" xfId="0" applyNumberFormat="1" applyFont="1" applyFill="1"/>
    <xf numFmtId="4" fontId="5" fillId="2" borderId="0" xfId="0" applyNumberFormat="1" applyFont="1" applyFill="1"/>
    <xf numFmtId="168" fontId="5" fillId="2" borderId="0" xfId="4" applyNumberFormat="1" applyFont="1" applyFill="1"/>
    <xf numFmtId="168" fontId="6" fillId="2" borderId="0" xfId="4" applyNumberFormat="1" applyFont="1" applyFill="1"/>
    <xf numFmtId="164" fontId="5" fillId="2" borderId="5" xfId="4" applyFont="1" applyFill="1" applyBorder="1" applyAlignment="1">
      <alignment horizontal="left"/>
    </xf>
    <xf numFmtId="9" fontId="5" fillId="2" borderId="5" xfId="0" applyNumberFormat="1" applyFont="1" applyFill="1" applyBorder="1" applyAlignment="1">
      <alignment horizontal="center"/>
    </xf>
    <xf numFmtId="166" fontId="5" fillId="2" borderId="5" xfId="0" applyNumberFormat="1" applyFont="1" applyFill="1" applyBorder="1" applyAlignment="1">
      <alignment horizontal="left"/>
    </xf>
    <xf numFmtId="0" fontId="5" fillId="2" borderId="0" xfId="0" applyFont="1" applyFill="1"/>
    <xf numFmtId="164" fontId="0" fillId="0" borderId="0" xfId="4" applyFont="1" applyAlignment="1"/>
    <xf numFmtId="166" fontId="6" fillId="3" borderId="8" xfId="0" applyNumberFormat="1" applyFont="1" applyFill="1" applyBorder="1" applyAlignment="1">
      <alignment horizontal="left" vertical="top"/>
    </xf>
    <xf numFmtId="164" fontId="6" fillId="3" borderId="8" xfId="4" applyFont="1" applyFill="1" applyBorder="1" applyAlignment="1" applyProtection="1">
      <alignment horizontal="left" vertical="top"/>
    </xf>
    <xf numFmtId="0" fontId="6" fillId="4" borderId="7" xfId="0" applyFont="1" applyFill="1" applyBorder="1" applyAlignment="1">
      <alignment horizontal="left" vertical="top"/>
    </xf>
    <xf numFmtId="0" fontId="6" fillId="4" borderId="5" xfId="0" applyFont="1" applyFill="1" applyBorder="1" applyAlignment="1">
      <alignment horizontal="left" vertical="top"/>
    </xf>
    <xf numFmtId="166" fontId="6" fillId="4" borderId="8" xfId="0" applyNumberFormat="1" applyFont="1" applyFill="1" applyBorder="1" applyAlignment="1">
      <alignment horizontal="left" vertical="top"/>
    </xf>
    <xf numFmtId="0" fontId="6" fillId="4" borderId="0" xfId="0" applyFont="1" applyFill="1" applyAlignment="1">
      <alignment horizontal="left" vertical="top"/>
    </xf>
    <xf numFmtId="166" fontId="6" fillId="3" borderId="0" xfId="0" applyNumberFormat="1" applyFont="1" applyFill="1" applyAlignment="1">
      <alignment horizontal="left" vertical="top"/>
    </xf>
    <xf numFmtId="0" fontId="6" fillId="3" borderId="8" xfId="5" applyFont="1" applyFill="1" applyBorder="1" applyAlignment="1">
      <alignment horizontal="left" vertical="top"/>
    </xf>
    <xf numFmtId="0" fontId="6" fillId="3" borderId="0" xfId="5" applyFont="1" applyFill="1" applyAlignment="1">
      <alignment horizontal="left" vertical="top"/>
    </xf>
    <xf numFmtId="0" fontId="6" fillId="3" borderId="8" xfId="6" applyFont="1" applyFill="1" applyBorder="1" applyAlignment="1">
      <alignment horizontal="left" vertical="top"/>
    </xf>
    <xf numFmtId="0" fontId="6" fillId="3" borderId="0" xfId="6" applyFont="1" applyFill="1" applyAlignment="1">
      <alignment horizontal="left" vertical="top"/>
    </xf>
    <xf numFmtId="0" fontId="6" fillId="3" borderId="5" xfId="7" applyFont="1" applyFill="1" applyBorder="1" applyAlignment="1">
      <alignment horizontal="left" vertical="top"/>
    </xf>
    <xf numFmtId="0" fontId="6" fillId="3" borderId="13" xfId="0" applyFont="1" applyFill="1" applyBorder="1" applyAlignment="1">
      <alignment horizontal="left" vertical="top"/>
    </xf>
    <xf numFmtId="0" fontId="6" fillId="3" borderId="2" xfId="0" applyFont="1" applyFill="1" applyBorder="1" applyAlignment="1">
      <alignment horizontal="left" vertical="top"/>
    </xf>
    <xf numFmtId="0" fontId="6" fillId="3" borderId="10" xfId="0" applyFont="1" applyFill="1" applyBorder="1" applyAlignment="1">
      <alignment horizontal="left" vertical="top"/>
    </xf>
    <xf numFmtId="166" fontId="6" fillId="0" borderId="8" xfId="0" applyNumberFormat="1" applyFont="1" applyBorder="1" applyAlignment="1">
      <alignment horizontal="left" vertical="top"/>
    </xf>
    <xf numFmtId="166" fontId="8" fillId="3" borderId="5" xfId="0" applyNumberFormat="1" applyFont="1" applyFill="1" applyBorder="1" applyAlignment="1">
      <alignment horizontal="left" vertical="top"/>
    </xf>
    <xf numFmtId="166" fontId="9" fillId="3" borderId="8" xfId="0" applyNumberFormat="1" applyFont="1" applyFill="1" applyBorder="1" applyAlignment="1">
      <alignment horizontal="left" vertical="top"/>
    </xf>
    <xf numFmtId="49" fontId="0" fillId="2" borderId="0" xfId="0" applyNumberFormat="1" applyFill="1"/>
    <xf numFmtId="0" fontId="1" fillId="2" borderId="0" xfId="0" applyFont="1" applyFill="1"/>
    <xf numFmtId="164" fontId="6" fillId="3" borderId="5" xfId="4" applyFont="1" applyFill="1" applyBorder="1" applyAlignment="1"/>
    <xf numFmtId="164" fontId="6" fillId="3" borderId="8" xfId="4" applyFont="1" applyFill="1" applyBorder="1" applyAlignment="1" applyProtection="1">
      <alignment horizontal="right" vertical="top"/>
    </xf>
    <xf numFmtId="164" fontId="6" fillId="3" borderId="12" xfId="4" applyFont="1" applyFill="1" applyBorder="1" applyAlignment="1" applyProtection="1">
      <alignment horizontal="left" vertical="top"/>
    </xf>
    <xf numFmtId="0" fontId="6" fillId="3" borderId="14" xfId="0" applyFont="1" applyFill="1" applyBorder="1" applyAlignment="1">
      <alignment horizontal="left" vertical="top"/>
    </xf>
    <xf numFmtId="164" fontId="6" fillId="3" borderId="9" xfId="4" applyFont="1" applyFill="1" applyBorder="1" applyAlignment="1" applyProtection="1">
      <alignment horizontal="right" vertical="top"/>
    </xf>
    <xf numFmtId="166" fontId="6" fillId="3" borderId="6" xfId="0" applyNumberFormat="1" applyFont="1" applyFill="1" applyBorder="1" applyAlignment="1">
      <alignment horizontal="left" vertical="top"/>
    </xf>
    <xf numFmtId="0" fontId="10" fillId="0" borderId="0" xfId="0" applyFont="1"/>
    <xf numFmtId="166" fontId="6" fillId="3" borderId="7" xfId="0" applyNumberFormat="1" applyFont="1" applyFill="1" applyBorder="1" applyAlignment="1">
      <alignment horizontal="left" vertical="top"/>
    </xf>
    <xf numFmtId="0" fontId="6" fillId="3" borderId="7" xfId="6" applyFont="1" applyFill="1" applyBorder="1" applyAlignment="1">
      <alignment horizontal="left" vertical="top"/>
    </xf>
    <xf numFmtId="164" fontId="6" fillId="3" borderId="0" xfId="4" applyFont="1" applyFill="1" applyBorder="1" applyAlignment="1" applyProtection="1">
      <alignment horizontal="right" vertical="top"/>
    </xf>
    <xf numFmtId="166" fontId="6" fillId="3" borderId="15" xfId="0" applyNumberFormat="1" applyFont="1" applyFill="1" applyBorder="1" applyAlignment="1">
      <alignment horizontal="left" vertical="top"/>
    </xf>
    <xf numFmtId="164" fontId="6" fillId="3" borderId="13" xfId="4" applyFont="1" applyFill="1" applyBorder="1" applyAlignment="1" applyProtection="1">
      <alignment horizontal="right" vertical="top"/>
    </xf>
    <xf numFmtId="166" fontId="6" fillId="3" borderId="13" xfId="0" applyNumberFormat="1" applyFont="1" applyFill="1" applyBorder="1" applyAlignment="1">
      <alignment horizontal="left" vertical="top"/>
    </xf>
    <xf numFmtId="0" fontId="6" fillId="3" borderId="10" xfId="7" applyFont="1" applyFill="1" applyBorder="1" applyAlignment="1">
      <alignment horizontal="left" vertical="top"/>
    </xf>
    <xf numFmtId="164" fontId="6" fillId="2" borderId="5" xfId="8" applyFont="1" applyFill="1" applyBorder="1" applyAlignment="1" applyProtection="1">
      <alignment horizontal="right" vertical="top"/>
    </xf>
    <xf numFmtId="164" fontId="6" fillId="3" borderId="5" xfId="8" applyFont="1" applyFill="1" applyBorder="1" applyAlignment="1" applyProtection="1">
      <alignment horizontal="right" vertical="top"/>
    </xf>
    <xf numFmtId="49" fontId="2" fillId="0" borderId="0" xfId="3" applyNumberFormat="1" applyAlignment="1">
      <alignment horizontal="left" vertical="center"/>
    </xf>
    <xf numFmtId="164" fontId="6" fillId="3" borderId="5" xfId="4" applyFont="1" applyFill="1" applyBorder="1" applyAlignment="1" applyProtection="1">
      <alignment horizontal="left" vertical="top"/>
    </xf>
    <xf numFmtId="164" fontId="6" fillId="3" borderId="10" xfId="4" applyFont="1" applyFill="1" applyBorder="1" applyAlignment="1" applyProtection="1">
      <alignment horizontal="right" vertical="top"/>
    </xf>
    <xf numFmtId="0" fontId="6" fillId="2" borderId="10" xfId="0" applyFont="1" applyFill="1" applyBorder="1" applyAlignment="1">
      <alignment horizontal="left" vertical="top"/>
    </xf>
    <xf numFmtId="166" fontId="6" fillId="2" borderId="8" xfId="0" applyNumberFormat="1" applyFont="1" applyFill="1" applyBorder="1" applyAlignment="1">
      <alignment horizontal="left" vertical="top"/>
    </xf>
    <xf numFmtId="164" fontId="6" fillId="0" borderId="5" xfId="8" applyFont="1" applyFill="1" applyBorder="1" applyAlignment="1" applyProtection="1">
      <alignment horizontal="right" vertical="top"/>
    </xf>
    <xf numFmtId="0" fontId="6" fillId="2" borderId="10" xfId="7" applyFont="1" applyFill="1" applyBorder="1" applyAlignment="1">
      <alignment horizontal="left" vertical="top"/>
    </xf>
    <xf numFmtId="166" fontId="9" fillId="0" borderId="8" xfId="0" applyNumberFormat="1" applyFont="1" applyBorder="1" applyAlignment="1">
      <alignment horizontal="left" vertical="top"/>
    </xf>
    <xf numFmtId="164" fontId="8" fillId="3" borderId="8" xfId="4" applyFont="1" applyFill="1" applyBorder="1" applyAlignment="1" applyProtection="1">
      <alignment horizontal="left" vertical="top"/>
    </xf>
    <xf numFmtId="164" fontId="6" fillId="2" borderId="5" xfId="4" applyFont="1" applyFill="1" applyBorder="1" applyAlignment="1"/>
    <xf numFmtId="0" fontId="6" fillId="3" borderId="3" xfId="0" applyFont="1" applyFill="1" applyBorder="1"/>
    <xf numFmtId="164" fontId="6" fillId="3" borderId="3" xfId="4" applyFont="1" applyFill="1" applyBorder="1" applyAlignment="1">
      <alignment horizontal="left"/>
    </xf>
  </cellXfs>
  <cellStyles count="10">
    <cellStyle name="Comma" xfId="4" builtinId="3"/>
    <cellStyle name="Comma 10 2" xfId="8" xr:uid="{00000000-0005-0000-0000-000001000000}"/>
    <cellStyle name="Normal" xfId="0" builtinId="0"/>
    <cellStyle name="Normal 18" xfId="5" xr:uid="{00000000-0005-0000-0000-000003000000}"/>
    <cellStyle name="Normal 29" xfId="6" xr:uid="{00000000-0005-0000-0000-000004000000}"/>
    <cellStyle name="Normal 3" xfId="9" xr:uid="{00000000-0005-0000-0000-000005000000}"/>
    <cellStyle name="Normal 8" xfId="7" xr:uid="{00000000-0005-0000-0000-000006000000}"/>
    <cellStyle name="S3" xfId="2" xr:uid="{00000000-0005-0000-0000-000007000000}"/>
    <cellStyle name="S5" xfId="3" xr:uid="{00000000-0005-0000-0000-000008000000}"/>
    <cellStyle name="S6" xfId="1" xr:uid="{00000000-0005-0000-0000-00000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NOVO/Downloads/New%20folder/AKTIVA%20LMS%20Okt%2023ERPNEXT%20(1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Item%20(1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blm Rvs"/>
      <sheetName val="Sesdh rvs"/>
      <sheetName val="FEB 18"/>
      <sheetName val="MRT 18"/>
      <sheetName val="APR 18"/>
      <sheetName val="MEI 18"/>
      <sheetName val="JUNI 18"/>
      <sheetName val="JULI 18"/>
      <sheetName val="AGT 18"/>
      <sheetName val="SEP 18"/>
      <sheetName val="OKT 18"/>
      <sheetName val="NOV 18"/>
      <sheetName val="DES 18"/>
      <sheetName val="JAN 19"/>
      <sheetName val="FEB 19"/>
      <sheetName val="MRT 19"/>
      <sheetName val="APR 19"/>
      <sheetName val="MEI 19"/>
      <sheetName val="JUNI 19"/>
      <sheetName val="JULI 19"/>
      <sheetName val="AGT19"/>
      <sheetName val="SEPT19"/>
      <sheetName val="OKT 19"/>
      <sheetName val="NOV 19"/>
      <sheetName val="DES 19"/>
      <sheetName val="JAN 20"/>
      <sheetName val="FEB 20"/>
      <sheetName val="MRT 20"/>
      <sheetName val="Apr 20"/>
      <sheetName val="Mei 20"/>
      <sheetName val="Juni 20"/>
      <sheetName val="Juli 20"/>
      <sheetName val="Agt 20"/>
      <sheetName val="Sep 20"/>
      <sheetName val="Okt 20"/>
      <sheetName val="Nov 20"/>
      <sheetName val="Des 20"/>
      <sheetName val="Jan 21"/>
      <sheetName val="Feb 21"/>
      <sheetName val="Mrt 21"/>
      <sheetName val="Apr 21"/>
      <sheetName val="Mei 21"/>
      <sheetName val="Juni 21"/>
      <sheetName val="Juli 21"/>
      <sheetName val="Agt 21"/>
      <sheetName val="Sep 21"/>
      <sheetName val="Okt 21"/>
      <sheetName val="Nov 21"/>
      <sheetName val="Des 21"/>
      <sheetName val="Jan 22"/>
      <sheetName val="Feb 22"/>
      <sheetName val="Mrt 22"/>
      <sheetName val="Apr 22"/>
      <sheetName val="Mei 22"/>
      <sheetName val="Juni 22"/>
      <sheetName val="Juli 22"/>
      <sheetName val="Agt 22"/>
      <sheetName val="Sep 22"/>
      <sheetName val="Okt 22"/>
      <sheetName val="Nov 22"/>
      <sheetName val="Des 22"/>
      <sheetName val="Jan 23"/>
      <sheetName val="Feb 23"/>
      <sheetName val="Mrt 23"/>
      <sheetName val="Apr 23"/>
      <sheetName val="Mei 23"/>
      <sheetName val="Juni 23"/>
      <sheetName val="Juli 23"/>
      <sheetName val="Agt 23"/>
      <sheetName val="Sep 23"/>
      <sheetName val="Okt 23"/>
      <sheetName val="ERP NEXT SALDO "/>
      <sheetName val="Penambahan Aset 1 Mei sd 31 Okt"/>
      <sheetName val="Nomer ativa"/>
      <sheetName val="KAPASITAS MESIN"/>
      <sheetName val="KAPASITAS MESIN NOL "/>
      <sheetName val="penyusutan area R&amp;D"/>
      <sheetName val="Sheet5"/>
      <sheetName val="PENYUSUTAN JAN 19"/>
      <sheetName val="Sheet1"/>
      <sheetName val="ppn mesin gt + ov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593">
          <cell r="B593" t="str">
            <v>HO shing Ring Blower /Mesin Vacum gips</v>
          </cell>
          <cell r="E593">
            <v>43224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>
        <row r="79">
          <cell r="L79">
            <v>0</v>
          </cell>
        </row>
      </sheetData>
      <sheetData sheetId="39"/>
      <sheetData sheetId="40"/>
      <sheetData sheetId="41"/>
      <sheetData sheetId="42"/>
      <sheetData sheetId="43">
        <row r="773">
          <cell r="H773">
            <v>346583000</v>
          </cell>
        </row>
        <row r="774">
          <cell r="H774">
            <v>346583000</v>
          </cell>
        </row>
      </sheetData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>
        <row r="993">
          <cell r="M993">
            <v>0</v>
          </cell>
        </row>
        <row r="994">
          <cell r="M994">
            <v>0</v>
          </cell>
        </row>
        <row r="995">
          <cell r="M995">
            <v>0</v>
          </cell>
        </row>
        <row r="996">
          <cell r="M996">
            <v>0</v>
          </cell>
        </row>
        <row r="997">
          <cell r="M997">
            <v>0</v>
          </cell>
        </row>
      </sheetData>
      <sheetData sheetId="68"/>
      <sheetData sheetId="69">
        <row r="10">
          <cell r="M10">
            <v>193504583.33000034</v>
          </cell>
        </row>
        <row r="11">
          <cell r="M11">
            <v>131875</v>
          </cell>
        </row>
        <row r="12">
          <cell r="M12">
            <v>5714583.3299999917</v>
          </cell>
        </row>
        <row r="13">
          <cell r="M13">
            <v>2197916.670000005</v>
          </cell>
        </row>
        <row r="14">
          <cell r="M14">
            <v>2197916.670000005</v>
          </cell>
        </row>
        <row r="15">
          <cell r="M15">
            <v>3447500</v>
          </cell>
        </row>
        <row r="18">
          <cell r="M18">
            <v>9712849.9999999963</v>
          </cell>
        </row>
        <row r="19">
          <cell r="M19">
            <v>41300000.000000007</v>
          </cell>
        </row>
        <row r="20">
          <cell r="M20">
            <v>29501500.000000067</v>
          </cell>
        </row>
        <row r="21">
          <cell r="M21">
            <v>12083333.333333349</v>
          </cell>
        </row>
        <row r="22">
          <cell r="M22">
            <v>43080708.333333358</v>
          </cell>
        </row>
        <row r="23">
          <cell r="M23">
            <v>11833333.333333347</v>
          </cell>
        </row>
        <row r="24">
          <cell r="M24">
            <v>6649499.9999999907</v>
          </cell>
        </row>
        <row r="25">
          <cell r="M25">
            <v>44831535</v>
          </cell>
        </row>
        <row r="26">
          <cell r="M26">
            <v>16615897000.77916</v>
          </cell>
        </row>
        <row r="27">
          <cell r="M27">
            <v>19490625</v>
          </cell>
        </row>
        <row r="28">
          <cell r="M28">
            <v>554166.66666666709</v>
          </cell>
        </row>
        <row r="29">
          <cell r="M29">
            <v>12925850</v>
          </cell>
        </row>
        <row r="30">
          <cell r="M30">
            <v>3797237.5</v>
          </cell>
        </row>
        <row r="31">
          <cell r="M31">
            <v>19490625</v>
          </cell>
        </row>
        <row r="32">
          <cell r="M32">
            <v>3272500</v>
          </cell>
        </row>
        <row r="33">
          <cell r="M33">
            <v>19988437.5</v>
          </cell>
        </row>
        <row r="34">
          <cell r="M34">
            <v>2875000.003333332</v>
          </cell>
        </row>
        <row r="35">
          <cell r="M35">
            <v>4600000.003333332</v>
          </cell>
        </row>
        <row r="36">
          <cell r="M36">
            <v>9852711.25</v>
          </cell>
        </row>
        <row r="37">
          <cell r="M37">
            <v>16337361.25</v>
          </cell>
        </row>
        <row r="38">
          <cell r="M38">
            <v>1122000</v>
          </cell>
        </row>
        <row r="39">
          <cell r="M39">
            <v>11671661.666666673</v>
          </cell>
        </row>
        <row r="40">
          <cell r="M40">
            <v>28333333.333333358</v>
          </cell>
        </row>
        <row r="41">
          <cell r="M41">
            <v>39765000</v>
          </cell>
        </row>
        <row r="42">
          <cell r="M42">
            <v>17857908.475000013</v>
          </cell>
        </row>
        <row r="43">
          <cell r="M43">
            <v>124489666.95000014</v>
          </cell>
        </row>
        <row r="44">
          <cell r="M44">
            <v>164610000</v>
          </cell>
        </row>
        <row r="45">
          <cell r="M45">
            <v>12661655.625</v>
          </cell>
        </row>
        <row r="46">
          <cell r="M46">
            <v>7842083.3333333395</v>
          </cell>
        </row>
        <row r="47">
          <cell r="M47">
            <v>5813958.3333333358</v>
          </cell>
        </row>
        <row r="48">
          <cell r="M48">
            <v>167263465.54166666</v>
          </cell>
        </row>
        <row r="49">
          <cell r="M49">
            <v>90504166.666666701</v>
          </cell>
        </row>
        <row r="50">
          <cell r="M50">
            <v>45614100</v>
          </cell>
        </row>
        <row r="51">
          <cell r="M51">
            <v>182456400</v>
          </cell>
        </row>
        <row r="52">
          <cell r="M52">
            <v>393353583.33333313</v>
          </cell>
        </row>
        <row r="53">
          <cell r="M53">
            <v>25374658.283333372</v>
          </cell>
        </row>
        <row r="54">
          <cell r="M54">
            <v>58638257.375</v>
          </cell>
        </row>
        <row r="55">
          <cell r="M55">
            <v>87209708.666666687</v>
          </cell>
        </row>
        <row r="56">
          <cell r="M56">
            <v>2005340.7500000016</v>
          </cell>
        </row>
        <row r="57">
          <cell r="M57">
            <v>17579664.499999989</v>
          </cell>
        </row>
        <row r="58">
          <cell r="M58">
            <v>1855350</v>
          </cell>
        </row>
        <row r="59">
          <cell r="M59">
            <v>41562500</v>
          </cell>
        </row>
        <row r="60">
          <cell r="M60">
            <v>24937500</v>
          </cell>
        </row>
        <row r="61">
          <cell r="M61">
            <v>223076077.12500018</v>
          </cell>
        </row>
        <row r="62">
          <cell r="M62">
            <v>922826.25</v>
          </cell>
        </row>
        <row r="63">
          <cell r="M63">
            <v>5141475</v>
          </cell>
        </row>
        <row r="64">
          <cell r="M64">
            <v>269144.99999999983</v>
          </cell>
        </row>
        <row r="65">
          <cell r="M65">
            <v>1283962.5</v>
          </cell>
        </row>
        <row r="66">
          <cell r="M66">
            <v>234360</v>
          </cell>
        </row>
        <row r="67">
          <cell r="M67">
            <v>3306780.4166666688</v>
          </cell>
        </row>
        <row r="68">
          <cell r="M68">
            <v>11633058.333333328</v>
          </cell>
        </row>
        <row r="69">
          <cell r="M69">
            <v>2719999.9999999995</v>
          </cell>
        </row>
        <row r="70">
          <cell r="M70">
            <v>1533333.3333333328</v>
          </cell>
        </row>
        <row r="71">
          <cell r="M71">
            <v>3833333.3333333358</v>
          </cell>
        </row>
        <row r="72">
          <cell r="M72">
            <v>179166.66999999995</v>
          </cell>
        </row>
        <row r="73">
          <cell r="M73">
            <v>325000</v>
          </cell>
        </row>
        <row r="74">
          <cell r="M74">
            <v>32499999.999999981</v>
          </cell>
        </row>
        <row r="75">
          <cell r="M75">
            <v>7443715.5</v>
          </cell>
        </row>
        <row r="76">
          <cell r="M76">
            <v>3541666.6666666651</v>
          </cell>
        </row>
        <row r="77">
          <cell r="M77">
            <v>658350</v>
          </cell>
        </row>
        <row r="78">
          <cell r="M78">
            <v>40846500</v>
          </cell>
        </row>
        <row r="79">
          <cell r="M79">
            <v>686249.99999999988</v>
          </cell>
        </row>
        <row r="80">
          <cell r="M80">
            <v>2415375</v>
          </cell>
        </row>
        <row r="81">
          <cell r="M81">
            <v>467424.4791666668</v>
          </cell>
        </row>
        <row r="82">
          <cell r="M82">
            <v>394999.99999999988</v>
          </cell>
        </row>
        <row r="83">
          <cell r="M83">
            <v>200000.00000000006</v>
          </cell>
        </row>
        <row r="84">
          <cell r="M84">
            <v>4200900</v>
          </cell>
        </row>
        <row r="85">
          <cell r="M85">
            <v>259350</v>
          </cell>
        </row>
        <row r="86">
          <cell r="M86">
            <v>3750000.0000000009</v>
          </cell>
        </row>
        <row r="87">
          <cell r="M87">
            <v>8032500</v>
          </cell>
        </row>
        <row r="103">
          <cell r="M103">
            <v>3850000.0000000023</v>
          </cell>
        </row>
        <row r="104">
          <cell r="M104">
            <v>750000</v>
          </cell>
        </row>
        <row r="105">
          <cell r="M105">
            <v>750000</v>
          </cell>
        </row>
        <row r="106">
          <cell r="M106">
            <v>11299999.999999996</v>
          </cell>
        </row>
        <row r="107">
          <cell r="M107">
            <v>350000.00000000012</v>
          </cell>
        </row>
        <row r="108">
          <cell r="M108">
            <v>1210000.0000000002</v>
          </cell>
        </row>
        <row r="109">
          <cell r="M109">
            <v>500000.00000000035</v>
          </cell>
        </row>
        <row r="110">
          <cell r="M110">
            <v>125000.00000000009</v>
          </cell>
        </row>
        <row r="111">
          <cell r="M111">
            <v>6660000</v>
          </cell>
        </row>
        <row r="112">
          <cell r="M112">
            <v>2225000.0000000009</v>
          </cell>
        </row>
        <row r="113">
          <cell r="M113">
            <v>3870000</v>
          </cell>
        </row>
        <row r="114">
          <cell r="M114">
            <v>750000</v>
          </cell>
        </row>
        <row r="115">
          <cell r="M115">
            <v>4369999.9999999972</v>
          </cell>
        </row>
        <row r="116">
          <cell r="M116">
            <v>1224999.9966666666</v>
          </cell>
        </row>
        <row r="117">
          <cell r="M117">
            <v>774999.99666666647</v>
          </cell>
        </row>
        <row r="118">
          <cell r="M118">
            <v>2944999.9999999991</v>
          </cell>
        </row>
        <row r="119">
          <cell r="M119">
            <v>3483000</v>
          </cell>
        </row>
        <row r="120">
          <cell r="M120">
            <v>21000000</v>
          </cell>
        </row>
        <row r="121">
          <cell r="M121">
            <v>1449999.9999999995</v>
          </cell>
        </row>
        <row r="122">
          <cell r="M122">
            <v>750000</v>
          </cell>
        </row>
        <row r="123">
          <cell r="M123">
            <v>880000.00000000058</v>
          </cell>
        </row>
        <row r="124">
          <cell r="M124">
            <v>969499.9999999993</v>
          </cell>
        </row>
        <row r="125">
          <cell r="M125">
            <v>658000.00000000012</v>
          </cell>
        </row>
        <row r="126">
          <cell r="M126">
            <v>7100000.0000000047</v>
          </cell>
        </row>
        <row r="127">
          <cell r="M127">
            <v>7644000</v>
          </cell>
        </row>
        <row r="128">
          <cell r="M128">
            <v>12700000.000000006</v>
          </cell>
        </row>
        <row r="129">
          <cell r="M129">
            <v>16000000.000000011</v>
          </cell>
        </row>
        <row r="130">
          <cell r="M130">
            <v>1920000</v>
          </cell>
        </row>
        <row r="131">
          <cell r="M131">
            <v>5760000</v>
          </cell>
        </row>
        <row r="132">
          <cell r="M132">
            <v>3675000</v>
          </cell>
        </row>
        <row r="133">
          <cell r="M133">
            <v>2490000</v>
          </cell>
        </row>
        <row r="134">
          <cell r="M134">
            <v>868000.00000000058</v>
          </cell>
        </row>
        <row r="135">
          <cell r="M135">
            <v>868000.00000000058</v>
          </cell>
        </row>
        <row r="136">
          <cell r="M136">
            <v>6735000</v>
          </cell>
        </row>
        <row r="137">
          <cell r="M137">
            <v>3900000</v>
          </cell>
        </row>
        <row r="138">
          <cell r="M138">
            <v>2550000</v>
          </cell>
        </row>
        <row r="139">
          <cell r="M139">
            <v>4900000.0000000009</v>
          </cell>
        </row>
        <row r="140">
          <cell r="M140">
            <v>5300000.0000000009</v>
          </cell>
        </row>
        <row r="141">
          <cell r="M141">
            <v>2400000</v>
          </cell>
        </row>
        <row r="142">
          <cell r="M142">
            <v>489999.99666666676</v>
          </cell>
        </row>
        <row r="143">
          <cell r="M143">
            <v>2749999.9999999995</v>
          </cell>
        </row>
        <row r="144">
          <cell r="M144">
            <v>4150000.0000000028</v>
          </cell>
        </row>
        <row r="145">
          <cell r="M145">
            <v>6174999.9999999972</v>
          </cell>
        </row>
        <row r="146">
          <cell r="M146">
            <v>4744999.9999999991</v>
          </cell>
        </row>
        <row r="147">
          <cell r="M147">
            <v>38880000</v>
          </cell>
        </row>
        <row r="148">
          <cell r="M148">
            <v>4500000</v>
          </cell>
        </row>
        <row r="149">
          <cell r="M149">
            <v>2535000</v>
          </cell>
        </row>
        <row r="150">
          <cell r="M150">
            <v>970000.0000000007</v>
          </cell>
        </row>
        <row r="151">
          <cell r="M151">
            <v>658000.00000000012</v>
          </cell>
        </row>
        <row r="152">
          <cell r="M152">
            <v>925000.00000000058</v>
          </cell>
        </row>
        <row r="153">
          <cell r="M153">
            <v>981499.99666666577</v>
          </cell>
        </row>
        <row r="154">
          <cell r="M154">
            <v>6783000</v>
          </cell>
        </row>
        <row r="155">
          <cell r="M155">
            <v>1674999.9999999991</v>
          </cell>
        </row>
        <row r="156">
          <cell r="M156">
            <v>1749999.9999999988</v>
          </cell>
        </row>
        <row r="157">
          <cell r="M157">
            <v>7575000</v>
          </cell>
        </row>
        <row r="158">
          <cell r="M158">
            <v>1749999.9999999988</v>
          </cell>
        </row>
        <row r="159">
          <cell r="M159">
            <v>214999.99999999988</v>
          </cell>
        </row>
        <row r="160">
          <cell r="M160">
            <v>9225000</v>
          </cell>
        </row>
        <row r="161">
          <cell r="M161">
            <v>4200000</v>
          </cell>
        </row>
        <row r="162">
          <cell r="M162">
            <v>2349999.9999999995</v>
          </cell>
        </row>
        <row r="163">
          <cell r="M163">
            <v>14221800</v>
          </cell>
        </row>
        <row r="164">
          <cell r="M164">
            <v>54375000</v>
          </cell>
        </row>
        <row r="165">
          <cell r="M165">
            <v>9000000</v>
          </cell>
        </row>
        <row r="166">
          <cell r="M166">
            <v>530000.00000000035</v>
          </cell>
        </row>
        <row r="167">
          <cell r="M167">
            <v>2880000</v>
          </cell>
        </row>
        <row r="168">
          <cell r="M168">
            <v>1875000</v>
          </cell>
        </row>
        <row r="169">
          <cell r="M169">
            <v>365000.00000000012</v>
          </cell>
        </row>
        <row r="170">
          <cell r="M170">
            <v>1674999.9999999991</v>
          </cell>
        </row>
        <row r="171">
          <cell r="M171">
            <v>4699999.9999999991</v>
          </cell>
        </row>
        <row r="172">
          <cell r="M172">
            <v>4750000.0000000009</v>
          </cell>
        </row>
        <row r="173">
          <cell r="M173">
            <v>1700000.0033333343</v>
          </cell>
        </row>
        <row r="174">
          <cell r="M174">
            <v>2700000</v>
          </cell>
        </row>
        <row r="175">
          <cell r="M175">
            <v>5229999.9999999991</v>
          </cell>
        </row>
        <row r="176">
          <cell r="M176">
            <v>21750000</v>
          </cell>
        </row>
        <row r="177">
          <cell r="M177">
            <v>1800000</v>
          </cell>
        </row>
        <row r="178">
          <cell r="M178">
            <v>1800000</v>
          </cell>
        </row>
        <row r="179">
          <cell r="M179">
            <v>1800000</v>
          </cell>
        </row>
        <row r="180">
          <cell r="M180">
            <v>2715000</v>
          </cell>
        </row>
        <row r="181">
          <cell r="M181">
            <v>1850000.0000000012</v>
          </cell>
        </row>
        <row r="182">
          <cell r="M182">
            <v>1779999.9999999988</v>
          </cell>
        </row>
        <row r="183">
          <cell r="M183">
            <v>6335000.0000000028</v>
          </cell>
        </row>
        <row r="184">
          <cell r="M184">
            <v>6335000.0000000028</v>
          </cell>
        </row>
        <row r="185">
          <cell r="M185">
            <v>840000</v>
          </cell>
        </row>
        <row r="186">
          <cell r="M186">
            <v>4900000.0000000009</v>
          </cell>
        </row>
        <row r="187">
          <cell r="M187">
            <v>5199999.9999999991</v>
          </cell>
        </row>
        <row r="188">
          <cell r="M188">
            <v>1815000</v>
          </cell>
        </row>
        <row r="189">
          <cell r="M189">
            <v>885000</v>
          </cell>
        </row>
        <row r="190">
          <cell r="M190">
            <v>1500000</v>
          </cell>
        </row>
        <row r="191">
          <cell r="M191">
            <v>1500000</v>
          </cell>
        </row>
        <row r="192">
          <cell r="M192">
            <v>4990000</v>
          </cell>
        </row>
        <row r="193">
          <cell r="M193">
            <v>900000</v>
          </cell>
        </row>
        <row r="194">
          <cell r="M194">
            <v>5000000</v>
          </cell>
        </row>
        <row r="195">
          <cell r="M195">
            <v>1024999.9999999993</v>
          </cell>
        </row>
        <row r="196">
          <cell r="M196">
            <v>12670000.000000006</v>
          </cell>
        </row>
        <row r="197">
          <cell r="M197">
            <v>1350000</v>
          </cell>
        </row>
        <row r="198">
          <cell r="M198">
            <v>6099999.9999999972</v>
          </cell>
        </row>
        <row r="199">
          <cell r="M199">
            <v>1350000</v>
          </cell>
        </row>
        <row r="200">
          <cell r="M200">
            <v>202770900</v>
          </cell>
        </row>
        <row r="201">
          <cell r="M201">
            <v>4975000</v>
          </cell>
        </row>
        <row r="202">
          <cell r="M202">
            <v>7551000</v>
          </cell>
        </row>
        <row r="203">
          <cell r="M203">
            <v>11596000.000000004</v>
          </cell>
        </row>
        <row r="204">
          <cell r="M204">
            <v>13560000</v>
          </cell>
        </row>
        <row r="205">
          <cell r="M205">
            <v>865000.00000000047</v>
          </cell>
        </row>
        <row r="206">
          <cell r="M206">
            <v>15682500</v>
          </cell>
        </row>
        <row r="207">
          <cell r="M207">
            <v>7906359.9999999944</v>
          </cell>
        </row>
        <row r="208">
          <cell r="M208">
            <v>5100000</v>
          </cell>
        </row>
        <row r="209">
          <cell r="M209">
            <v>35400000</v>
          </cell>
        </row>
        <row r="210">
          <cell r="M210">
            <v>16579999.999999989</v>
          </cell>
        </row>
        <row r="211">
          <cell r="M211">
            <v>5100000</v>
          </cell>
        </row>
        <row r="212">
          <cell r="M212">
            <v>6650000.0000000037</v>
          </cell>
        </row>
        <row r="213">
          <cell r="M213">
            <v>2274999.9999999991</v>
          </cell>
        </row>
        <row r="214">
          <cell r="M214">
            <v>5375000.0000000009</v>
          </cell>
        </row>
        <row r="215">
          <cell r="M215">
            <v>2700000</v>
          </cell>
        </row>
        <row r="216">
          <cell r="M216">
            <v>1989999.9999999986</v>
          </cell>
        </row>
        <row r="217">
          <cell r="M217">
            <v>9300000</v>
          </cell>
        </row>
        <row r="218">
          <cell r="M218">
            <v>1959999.9999999986</v>
          </cell>
        </row>
        <row r="219">
          <cell r="M219">
            <v>2139999.9999999986</v>
          </cell>
        </row>
        <row r="220">
          <cell r="M220">
            <v>8367300</v>
          </cell>
        </row>
        <row r="221">
          <cell r="M221">
            <v>13750000.000000007</v>
          </cell>
        </row>
        <row r="222">
          <cell r="M222">
            <v>8100000</v>
          </cell>
        </row>
        <row r="223">
          <cell r="M223">
            <v>790000.00000000035</v>
          </cell>
        </row>
        <row r="224">
          <cell r="M224">
            <v>1959999.9999999986</v>
          </cell>
        </row>
        <row r="225">
          <cell r="M225">
            <v>13409728.000000007</v>
          </cell>
        </row>
        <row r="226">
          <cell r="M226">
            <v>2565000</v>
          </cell>
        </row>
        <row r="227">
          <cell r="M227">
            <v>1779999.9999999988</v>
          </cell>
        </row>
        <row r="228">
          <cell r="M228">
            <v>865000.00000000047</v>
          </cell>
        </row>
        <row r="229">
          <cell r="M229">
            <v>1824999.9999999988</v>
          </cell>
        </row>
        <row r="230">
          <cell r="M230">
            <v>640000</v>
          </cell>
        </row>
        <row r="231">
          <cell r="M231">
            <v>1824999.9999999988</v>
          </cell>
        </row>
        <row r="232">
          <cell r="M232">
            <v>960000</v>
          </cell>
        </row>
        <row r="233">
          <cell r="M233">
            <v>8169999.9999999944</v>
          </cell>
        </row>
        <row r="234">
          <cell r="M234">
            <v>8210000.0000000056</v>
          </cell>
        </row>
        <row r="235">
          <cell r="M235">
            <v>5349999.9999999991</v>
          </cell>
        </row>
        <row r="236">
          <cell r="M236">
            <v>2625000</v>
          </cell>
        </row>
        <row r="237">
          <cell r="M237">
            <v>2049999.9999999986</v>
          </cell>
        </row>
        <row r="238">
          <cell r="M238">
            <v>2850000</v>
          </cell>
        </row>
        <row r="239">
          <cell r="M239">
            <v>649999.99999999988</v>
          </cell>
        </row>
        <row r="240">
          <cell r="M240">
            <v>675000</v>
          </cell>
        </row>
        <row r="241">
          <cell r="M241">
            <v>8000000.0000000056</v>
          </cell>
        </row>
        <row r="242">
          <cell r="M242">
            <v>6500000.0000000037</v>
          </cell>
        </row>
        <row r="243">
          <cell r="M243">
            <v>6000000</v>
          </cell>
        </row>
        <row r="244">
          <cell r="M244">
            <v>6000000</v>
          </cell>
        </row>
        <row r="245">
          <cell r="M245">
            <v>1000000.0000000007</v>
          </cell>
        </row>
        <row r="246">
          <cell r="M246">
            <v>3040000.0000000014</v>
          </cell>
        </row>
        <row r="247">
          <cell r="M247">
            <v>2040000</v>
          </cell>
        </row>
        <row r="248">
          <cell r="M248">
            <v>19980000</v>
          </cell>
        </row>
        <row r="249">
          <cell r="M249">
            <v>4899000</v>
          </cell>
        </row>
        <row r="250">
          <cell r="M250">
            <v>39200000.000000007</v>
          </cell>
        </row>
        <row r="251">
          <cell r="M251">
            <v>6747999.9999999963</v>
          </cell>
        </row>
        <row r="252">
          <cell r="M252">
            <v>16005000</v>
          </cell>
        </row>
        <row r="253">
          <cell r="M253">
            <v>2408400</v>
          </cell>
        </row>
        <row r="254">
          <cell r="M254">
            <v>3100000.0000000014</v>
          </cell>
        </row>
        <row r="255">
          <cell r="M255">
            <v>8764599.9999999963</v>
          </cell>
        </row>
        <row r="256">
          <cell r="M256">
            <v>2334999.9999999995</v>
          </cell>
        </row>
        <row r="257">
          <cell r="M257">
            <v>8510000.0000000056</v>
          </cell>
        </row>
        <row r="258">
          <cell r="M258">
            <v>8510000.0000000056</v>
          </cell>
        </row>
        <row r="259">
          <cell r="M259">
            <v>1374999.9999999998</v>
          </cell>
        </row>
        <row r="260">
          <cell r="M260">
            <v>3600000</v>
          </cell>
        </row>
        <row r="261">
          <cell r="M261">
            <v>3060000</v>
          </cell>
        </row>
        <row r="262">
          <cell r="M262">
            <v>2950000.0000000009</v>
          </cell>
        </row>
        <row r="263">
          <cell r="M263">
            <v>7680000</v>
          </cell>
        </row>
        <row r="264">
          <cell r="M264">
            <v>2040000</v>
          </cell>
        </row>
        <row r="265">
          <cell r="M265">
            <v>5300000.0000000009</v>
          </cell>
        </row>
        <row r="266">
          <cell r="M266">
            <v>1475000.0000000005</v>
          </cell>
        </row>
        <row r="267">
          <cell r="M267">
            <v>12700000.000000006</v>
          </cell>
        </row>
        <row r="268">
          <cell r="M268">
            <v>24675000</v>
          </cell>
        </row>
        <row r="269">
          <cell r="M269">
            <v>17200000.000000011</v>
          </cell>
        </row>
        <row r="270">
          <cell r="M270">
            <v>2280000</v>
          </cell>
        </row>
        <row r="271">
          <cell r="M271">
            <v>3300000</v>
          </cell>
        </row>
        <row r="272">
          <cell r="M272">
            <v>1650000</v>
          </cell>
        </row>
        <row r="273">
          <cell r="M273">
            <v>2150000.0000000014</v>
          </cell>
        </row>
        <row r="274">
          <cell r="M274">
            <v>7100000.0000000047</v>
          </cell>
        </row>
        <row r="275">
          <cell r="M275">
            <v>3600000</v>
          </cell>
        </row>
        <row r="276">
          <cell r="M276">
            <v>2300000.0000000005</v>
          </cell>
        </row>
        <row r="277">
          <cell r="M277">
            <v>1850000.0000000012</v>
          </cell>
        </row>
        <row r="278">
          <cell r="M278">
            <v>6050000.0000000028</v>
          </cell>
        </row>
        <row r="279">
          <cell r="M279">
            <v>2150000.0000000014</v>
          </cell>
        </row>
        <row r="280">
          <cell r="M280">
            <v>4024999.9999999972</v>
          </cell>
        </row>
        <row r="281">
          <cell r="M281">
            <v>3499999.9999999977</v>
          </cell>
        </row>
        <row r="282">
          <cell r="M282">
            <v>1590000</v>
          </cell>
        </row>
        <row r="283">
          <cell r="M283">
            <v>3000000</v>
          </cell>
        </row>
        <row r="284">
          <cell r="M284">
            <v>450000</v>
          </cell>
        </row>
        <row r="285">
          <cell r="M285">
            <v>225000</v>
          </cell>
        </row>
        <row r="286">
          <cell r="M286">
            <v>1230000</v>
          </cell>
        </row>
        <row r="287">
          <cell r="M287">
            <v>3550000.0000000023</v>
          </cell>
        </row>
        <row r="288">
          <cell r="M288">
            <v>5199999.9999999991</v>
          </cell>
        </row>
        <row r="289">
          <cell r="M289">
            <v>12990000</v>
          </cell>
        </row>
        <row r="290">
          <cell r="M290">
            <v>25980000</v>
          </cell>
        </row>
        <row r="291">
          <cell r="M291">
            <v>4560000</v>
          </cell>
        </row>
        <row r="292">
          <cell r="M292">
            <v>2390000.0000000005</v>
          </cell>
        </row>
        <row r="293">
          <cell r="M293">
            <v>10200000</v>
          </cell>
        </row>
        <row r="294">
          <cell r="M294">
            <v>7100000.0000000047</v>
          </cell>
        </row>
        <row r="295">
          <cell r="M295">
            <v>5050000</v>
          </cell>
        </row>
        <row r="296">
          <cell r="M296">
            <v>13500000</v>
          </cell>
        </row>
        <row r="297">
          <cell r="M297">
            <v>3120000</v>
          </cell>
        </row>
        <row r="298">
          <cell r="M298">
            <v>3400000.0000000019</v>
          </cell>
        </row>
        <row r="299">
          <cell r="M299">
            <v>5698100.0000000019</v>
          </cell>
        </row>
        <row r="300">
          <cell r="M300">
            <v>4369050</v>
          </cell>
        </row>
        <row r="301">
          <cell r="M301">
            <v>80891989</v>
          </cell>
        </row>
        <row r="302">
          <cell r="M302">
            <v>2850000</v>
          </cell>
        </row>
        <row r="303">
          <cell r="M303">
            <v>1350000</v>
          </cell>
        </row>
        <row r="304">
          <cell r="M304">
            <v>4050000</v>
          </cell>
        </row>
        <row r="305">
          <cell r="M305">
            <v>1120000.0000000005</v>
          </cell>
        </row>
        <row r="306">
          <cell r="M306">
            <v>1839999.9999999988</v>
          </cell>
        </row>
        <row r="307">
          <cell r="M307">
            <v>10350000</v>
          </cell>
        </row>
        <row r="308">
          <cell r="M308">
            <v>5050000</v>
          </cell>
        </row>
        <row r="309">
          <cell r="M309">
            <v>829999.99999999953</v>
          </cell>
        </row>
        <row r="310">
          <cell r="M310">
            <v>2025000</v>
          </cell>
        </row>
        <row r="311">
          <cell r="M311">
            <v>2000000.0000000014</v>
          </cell>
        </row>
        <row r="312">
          <cell r="M312">
            <v>2000000.0000000014</v>
          </cell>
        </row>
        <row r="313">
          <cell r="M313">
            <v>1464999.9999999995</v>
          </cell>
        </row>
        <row r="314">
          <cell r="M314">
            <v>2424999.9999999995</v>
          </cell>
        </row>
        <row r="315">
          <cell r="M315">
            <v>42300000</v>
          </cell>
        </row>
        <row r="316">
          <cell r="M316">
            <v>17899999.999999993</v>
          </cell>
        </row>
        <row r="317">
          <cell r="M317">
            <v>14629999.999999991</v>
          </cell>
        </row>
        <row r="318">
          <cell r="M318">
            <v>1292499.9999999998</v>
          </cell>
        </row>
        <row r="319">
          <cell r="M319">
            <v>2570000</v>
          </cell>
        </row>
        <row r="320">
          <cell r="M320">
            <v>2995000.0000000014</v>
          </cell>
        </row>
        <row r="321">
          <cell r="M321">
            <v>1150000.0000000002</v>
          </cell>
        </row>
        <row r="322">
          <cell r="M322">
            <v>1150000.0000000002</v>
          </cell>
        </row>
        <row r="323">
          <cell r="M323">
            <v>7400000.0000000047</v>
          </cell>
        </row>
        <row r="324">
          <cell r="M324">
            <v>87000000</v>
          </cell>
        </row>
        <row r="325">
          <cell r="M325">
            <v>4699999.9999999991</v>
          </cell>
        </row>
        <row r="326">
          <cell r="M326">
            <v>5979999.9999999972</v>
          </cell>
        </row>
        <row r="327">
          <cell r="M327">
            <v>1599999.9999999993</v>
          </cell>
        </row>
        <row r="328">
          <cell r="M328">
            <v>1775000.0000000012</v>
          </cell>
        </row>
        <row r="329">
          <cell r="M329">
            <v>1775000.0000000012</v>
          </cell>
        </row>
        <row r="330">
          <cell r="M330">
            <v>18340000.000000004</v>
          </cell>
        </row>
        <row r="331">
          <cell r="M331">
            <v>1325000.0000000002</v>
          </cell>
        </row>
        <row r="332">
          <cell r="M332">
            <v>4675000.0000000009</v>
          </cell>
        </row>
        <row r="333">
          <cell r="M333">
            <v>4675000.0000000009</v>
          </cell>
        </row>
        <row r="334">
          <cell r="M334">
            <v>1445000.0000000005</v>
          </cell>
        </row>
        <row r="335">
          <cell r="M335">
            <v>1445000.0000000005</v>
          </cell>
        </row>
        <row r="336">
          <cell r="M336">
            <v>7250000.0000000047</v>
          </cell>
        </row>
        <row r="337">
          <cell r="M337">
            <v>4800000</v>
          </cell>
        </row>
        <row r="338">
          <cell r="M338">
            <v>2199999.9999999991</v>
          </cell>
        </row>
        <row r="339">
          <cell r="M339">
            <v>5750000.0000000019</v>
          </cell>
        </row>
        <row r="340">
          <cell r="M340">
            <v>7400000.0000000047</v>
          </cell>
        </row>
        <row r="341">
          <cell r="M341">
            <v>1200000</v>
          </cell>
        </row>
        <row r="342">
          <cell r="M342">
            <v>7914999.9999999944</v>
          </cell>
        </row>
        <row r="343">
          <cell r="M343">
            <v>900000</v>
          </cell>
        </row>
        <row r="344">
          <cell r="M344">
            <v>5250000</v>
          </cell>
        </row>
        <row r="345">
          <cell r="M345">
            <v>5592000</v>
          </cell>
        </row>
        <row r="346">
          <cell r="M346">
            <v>75000000</v>
          </cell>
        </row>
        <row r="347">
          <cell r="M347">
            <v>2210000.0000000009</v>
          </cell>
        </row>
        <row r="348">
          <cell r="M348">
            <v>915000</v>
          </cell>
        </row>
        <row r="349">
          <cell r="M349">
            <v>5829999.9999999981</v>
          </cell>
        </row>
        <row r="350">
          <cell r="M350">
            <v>2749999.9999999995</v>
          </cell>
        </row>
        <row r="351">
          <cell r="M351">
            <v>1710000</v>
          </cell>
        </row>
        <row r="352">
          <cell r="M352">
            <v>915000</v>
          </cell>
        </row>
        <row r="353">
          <cell r="M353">
            <v>1800000</v>
          </cell>
        </row>
        <row r="354">
          <cell r="M354">
            <v>1800000</v>
          </cell>
        </row>
        <row r="355">
          <cell r="M355">
            <v>2800000.0000000009</v>
          </cell>
        </row>
        <row r="356">
          <cell r="M356">
            <v>900000</v>
          </cell>
        </row>
        <row r="357">
          <cell r="M357">
            <v>2800000.0000000009</v>
          </cell>
        </row>
        <row r="358">
          <cell r="M358">
            <v>4650000</v>
          </cell>
        </row>
        <row r="359">
          <cell r="M359">
            <v>5994000</v>
          </cell>
        </row>
        <row r="360">
          <cell r="M360">
            <v>3705000</v>
          </cell>
        </row>
        <row r="361">
          <cell r="M361">
            <v>46200000</v>
          </cell>
        </row>
        <row r="362">
          <cell r="M362">
            <v>850000.00000000047</v>
          </cell>
        </row>
        <row r="363">
          <cell r="M363">
            <v>2674999.9999999995</v>
          </cell>
        </row>
        <row r="364">
          <cell r="M364">
            <v>5533500</v>
          </cell>
        </row>
        <row r="365">
          <cell r="M365">
            <v>2674999.9999999995</v>
          </cell>
        </row>
        <row r="366">
          <cell r="M366">
            <v>2295000</v>
          </cell>
        </row>
        <row r="367">
          <cell r="M367">
            <v>2550000</v>
          </cell>
        </row>
        <row r="368">
          <cell r="M368">
            <v>2950000.0000000009</v>
          </cell>
        </row>
        <row r="369">
          <cell r="M369">
            <v>7950000</v>
          </cell>
        </row>
        <row r="370">
          <cell r="M370">
            <v>17800000.000000007</v>
          </cell>
        </row>
        <row r="371">
          <cell r="M371">
            <v>645000</v>
          </cell>
        </row>
        <row r="372">
          <cell r="M372">
            <v>1850000.0000000012</v>
          </cell>
        </row>
        <row r="373">
          <cell r="M373">
            <v>8198000.0000000056</v>
          </cell>
        </row>
        <row r="374">
          <cell r="M374">
            <v>3598999.9999999977</v>
          </cell>
        </row>
        <row r="375">
          <cell r="M375">
            <v>4359250</v>
          </cell>
        </row>
        <row r="376">
          <cell r="M376">
            <v>1565687.5</v>
          </cell>
        </row>
        <row r="377">
          <cell r="M377">
            <v>1760541.6666666656</v>
          </cell>
        </row>
        <row r="378">
          <cell r="M378">
            <v>880270.83333333279</v>
          </cell>
        </row>
        <row r="379">
          <cell r="M379">
            <v>1956375</v>
          </cell>
        </row>
        <row r="380">
          <cell r="M380">
            <v>330958.33333333337</v>
          </cell>
        </row>
        <row r="381">
          <cell r="M381">
            <v>367187.5</v>
          </cell>
        </row>
        <row r="382">
          <cell r="M382">
            <v>2056250</v>
          </cell>
        </row>
        <row r="383">
          <cell r="M383">
            <v>5630208.3333333349</v>
          </cell>
        </row>
        <row r="384">
          <cell r="M384">
            <v>4828124.9999999991</v>
          </cell>
        </row>
        <row r="385">
          <cell r="M385">
            <v>6389062.5000000028</v>
          </cell>
        </row>
        <row r="386">
          <cell r="M386">
            <v>7058333.3333333367</v>
          </cell>
        </row>
        <row r="387">
          <cell r="M387">
            <v>6957500</v>
          </cell>
        </row>
        <row r="388">
          <cell r="M388">
            <v>3529166.6666666684</v>
          </cell>
        </row>
        <row r="389">
          <cell r="M389">
            <v>2520833.3333333335</v>
          </cell>
        </row>
        <row r="390">
          <cell r="M390">
            <v>7713750</v>
          </cell>
        </row>
        <row r="391">
          <cell r="M391">
            <v>1078916.6666666672</v>
          </cell>
        </row>
        <row r="392">
          <cell r="M392">
            <v>8066666.6666666614</v>
          </cell>
        </row>
        <row r="393">
          <cell r="M393">
            <v>1420833.3333333337</v>
          </cell>
        </row>
        <row r="394">
          <cell r="M394">
            <v>14061895.833333341</v>
          </cell>
        </row>
        <row r="395">
          <cell r="M395">
            <v>3114812.5</v>
          </cell>
        </row>
        <row r="397">
          <cell r="M397">
            <v>21874999.999999996</v>
          </cell>
        </row>
        <row r="398">
          <cell r="M398">
            <v>2647916.666666667</v>
          </cell>
        </row>
        <row r="399">
          <cell r="M399">
            <v>1962875</v>
          </cell>
        </row>
        <row r="400">
          <cell r="M400">
            <v>4583333.3333333349</v>
          </cell>
        </row>
        <row r="401">
          <cell r="M401">
            <v>3656250</v>
          </cell>
        </row>
        <row r="402">
          <cell r="M402">
            <v>862916.66666666709</v>
          </cell>
        </row>
        <row r="403">
          <cell r="M403">
            <v>6626249.9920833381</v>
          </cell>
        </row>
        <row r="404">
          <cell r="M404">
            <v>14107500</v>
          </cell>
        </row>
        <row r="405">
          <cell r="M405">
            <v>3375000</v>
          </cell>
        </row>
        <row r="406">
          <cell r="M406">
            <v>1218750</v>
          </cell>
        </row>
        <row r="407">
          <cell r="M407">
            <v>4751249.9999999991</v>
          </cell>
        </row>
        <row r="408">
          <cell r="M408">
            <v>4123437.5</v>
          </cell>
        </row>
        <row r="409">
          <cell r="M409">
            <v>5753125</v>
          </cell>
        </row>
        <row r="410">
          <cell r="M410">
            <v>6066875</v>
          </cell>
        </row>
        <row r="411">
          <cell r="M411">
            <v>2656250</v>
          </cell>
        </row>
        <row r="412">
          <cell r="M412">
            <v>1983333.3333333323</v>
          </cell>
        </row>
        <row r="413">
          <cell r="M413">
            <v>7081249.9999999972</v>
          </cell>
        </row>
        <row r="414">
          <cell r="M414">
            <v>1581250.0000000005</v>
          </cell>
        </row>
        <row r="415">
          <cell r="M415">
            <v>1581250.0000000005</v>
          </cell>
        </row>
        <row r="416">
          <cell r="M416">
            <v>3800000</v>
          </cell>
        </row>
        <row r="417">
          <cell r="M417">
            <v>1083333.333333333</v>
          </cell>
        </row>
        <row r="418">
          <cell r="M418">
            <v>1501562.5</v>
          </cell>
        </row>
        <row r="419">
          <cell r="M419">
            <v>1937499.9999999993</v>
          </cell>
        </row>
        <row r="420">
          <cell r="M420">
            <v>12031249.999999996</v>
          </cell>
        </row>
        <row r="421">
          <cell r="M421">
            <v>3413541.6666666679</v>
          </cell>
        </row>
        <row r="422">
          <cell r="M422">
            <v>1079166.6666666663</v>
          </cell>
        </row>
        <row r="423">
          <cell r="M423">
            <v>1102500</v>
          </cell>
        </row>
        <row r="424">
          <cell r="M424">
            <v>927500</v>
          </cell>
        </row>
        <row r="425">
          <cell r="M425">
            <v>927500</v>
          </cell>
        </row>
        <row r="426">
          <cell r="M426">
            <v>2025000</v>
          </cell>
        </row>
        <row r="427">
          <cell r="M427">
            <v>5371875</v>
          </cell>
        </row>
        <row r="428">
          <cell r="M428">
            <v>5709374.9999999991</v>
          </cell>
        </row>
        <row r="429">
          <cell r="M429">
            <v>1272916.6666666667</v>
          </cell>
        </row>
        <row r="430">
          <cell r="M430">
            <v>1333366.6666666665</v>
          </cell>
        </row>
        <row r="431">
          <cell r="M431">
            <v>1044270.8333333337</v>
          </cell>
        </row>
        <row r="432">
          <cell r="M432">
            <v>1044270.8333333337</v>
          </cell>
        </row>
        <row r="433">
          <cell r="M433">
            <v>1350000</v>
          </cell>
        </row>
        <row r="434">
          <cell r="M434">
            <v>1230800</v>
          </cell>
        </row>
        <row r="435">
          <cell r="M435">
            <v>1624999.9999999995</v>
          </cell>
        </row>
        <row r="436">
          <cell r="M436">
            <v>1677083.3333333337</v>
          </cell>
        </row>
        <row r="437">
          <cell r="M437">
            <v>1677083.3333333337</v>
          </cell>
        </row>
        <row r="438">
          <cell r="M438">
            <v>2870208.333333333</v>
          </cell>
        </row>
        <row r="439">
          <cell r="M439">
            <v>1293750</v>
          </cell>
        </row>
        <row r="440">
          <cell r="M440">
            <v>4935416.666666667</v>
          </cell>
        </row>
        <row r="441">
          <cell r="M441">
            <v>5486458.333333334</v>
          </cell>
        </row>
        <row r="442">
          <cell r="M442">
            <v>4230416.6666666651</v>
          </cell>
        </row>
        <row r="443">
          <cell r="M443">
            <v>859375</v>
          </cell>
        </row>
        <row r="444">
          <cell r="M444">
            <v>1697916.6666666663</v>
          </cell>
        </row>
        <row r="445">
          <cell r="M445">
            <v>1479166.6666666665</v>
          </cell>
        </row>
        <row r="446">
          <cell r="M446">
            <v>22375000</v>
          </cell>
        </row>
        <row r="447">
          <cell r="M447">
            <v>833333.33333333314</v>
          </cell>
        </row>
        <row r="448">
          <cell r="M448">
            <v>655875</v>
          </cell>
        </row>
        <row r="449">
          <cell r="M449">
            <v>950000</v>
          </cell>
        </row>
        <row r="450">
          <cell r="M450">
            <v>425520.83333333326</v>
          </cell>
        </row>
        <row r="451">
          <cell r="M451">
            <v>1048958.3333333335</v>
          </cell>
        </row>
        <row r="452">
          <cell r="M452">
            <v>1048958.3333333335</v>
          </cell>
        </row>
        <row r="453">
          <cell r="M453">
            <v>1048958.3333333335</v>
          </cell>
        </row>
        <row r="454">
          <cell r="M454">
            <v>3958333.3333333344</v>
          </cell>
        </row>
        <row r="455">
          <cell r="M455">
            <v>2756250</v>
          </cell>
        </row>
        <row r="456">
          <cell r="M456">
            <v>1450000</v>
          </cell>
        </row>
        <row r="457">
          <cell r="M457">
            <v>1450000</v>
          </cell>
        </row>
        <row r="458">
          <cell r="M458">
            <v>2158333.333333333</v>
          </cell>
        </row>
        <row r="459">
          <cell r="M459">
            <v>3500000</v>
          </cell>
        </row>
        <row r="460">
          <cell r="M460">
            <v>1850000</v>
          </cell>
        </row>
        <row r="461">
          <cell r="M461">
            <v>616666.66666666663</v>
          </cell>
        </row>
        <row r="462">
          <cell r="M462">
            <v>616666.66666666663</v>
          </cell>
        </row>
        <row r="463">
          <cell r="M463">
            <v>616666.66666666663</v>
          </cell>
        </row>
        <row r="464">
          <cell r="M464">
            <v>633333.33333333337</v>
          </cell>
        </row>
        <row r="465">
          <cell r="M465">
            <v>633000</v>
          </cell>
        </row>
        <row r="466">
          <cell r="M466">
            <v>633000</v>
          </cell>
        </row>
        <row r="467">
          <cell r="M467">
            <v>424666.66666666674</v>
          </cell>
        </row>
        <row r="468">
          <cell r="M468">
            <v>890625</v>
          </cell>
        </row>
        <row r="469">
          <cell r="M469">
            <v>593750</v>
          </cell>
        </row>
        <row r="470">
          <cell r="M470">
            <v>4007812.5</v>
          </cell>
        </row>
        <row r="471">
          <cell r="M471">
            <v>546874.99999999988</v>
          </cell>
        </row>
        <row r="472">
          <cell r="M472">
            <v>546874.99999999988</v>
          </cell>
        </row>
        <row r="473">
          <cell r="M473">
            <v>1297916.6666666667</v>
          </cell>
        </row>
        <row r="474">
          <cell r="M474">
            <v>3314791.6666666674</v>
          </cell>
        </row>
        <row r="475">
          <cell r="M475">
            <v>554166.66666666663</v>
          </cell>
        </row>
        <row r="476">
          <cell r="M476">
            <v>1709166.6666666663</v>
          </cell>
        </row>
        <row r="477">
          <cell r="M477">
            <v>1083333.3333333335</v>
          </cell>
        </row>
        <row r="478">
          <cell r="M478">
            <v>2344875</v>
          </cell>
        </row>
        <row r="479">
          <cell r="M479">
            <v>9035000</v>
          </cell>
        </row>
        <row r="480">
          <cell r="M480">
            <v>1129375</v>
          </cell>
        </row>
        <row r="481">
          <cell r="M481">
            <v>934375</v>
          </cell>
        </row>
        <row r="482">
          <cell r="M482">
            <v>4134750</v>
          </cell>
        </row>
        <row r="483">
          <cell r="M483">
            <v>640000</v>
          </cell>
        </row>
        <row r="484">
          <cell r="M484">
            <v>568749.99999999988</v>
          </cell>
        </row>
        <row r="485">
          <cell r="M485">
            <v>568749.99999999988</v>
          </cell>
        </row>
        <row r="486">
          <cell r="M486">
            <v>462500.00000000006</v>
          </cell>
        </row>
        <row r="487">
          <cell r="M487">
            <v>3288541.666666667</v>
          </cell>
        </row>
        <row r="488">
          <cell r="M488">
            <v>955625</v>
          </cell>
        </row>
        <row r="489">
          <cell r="M489">
            <v>955625</v>
          </cell>
        </row>
        <row r="490">
          <cell r="M490">
            <v>3759375</v>
          </cell>
        </row>
        <row r="491">
          <cell r="M491">
            <v>708332.70833333337</v>
          </cell>
        </row>
        <row r="492">
          <cell r="M492">
            <v>2666666.6666666665</v>
          </cell>
        </row>
        <row r="493">
          <cell r="M493">
            <v>25321875</v>
          </cell>
        </row>
        <row r="494">
          <cell r="M494">
            <v>359375</v>
          </cell>
        </row>
        <row r="495">
          <cell r="M495">
            <v>2427187.5</v>
          </cell>
        </row>
        <row r="496">
          <cell r="M496">
            <v>754687.5</v>
          </cell>
        </row>
        <row r="497">
          <cell r="M497">
            <v>327187.5</v>
          </cell>
        </row>
        <row r="498">
          <cell r="M498">
            <v>671250</v>
          </cell>
        </row>
        <row r="499">
          <cell r="M499">
            <v>1265625</v>
          </cell>
        </row>
        <row r="500">
          <cell r="M500">
            <v>238687.50000000003</v>
          </cell>
        </row>
        <row r="501">
          <cell r="M501">
            <v>1285875</v>
          </cell>
        </row>
        <row r="502">
          <cell r="M502">
            <v>1540125</v>
          </cell>
        </row>
        <row r="503">
          <cell r="M503">
            <v>214166.66666666669</v>
          </cell>
        </row>
        <row r="504">
          <cell r="M504">
            <v>664166.66666666663</v>
          </cell>
        </row>
        <row r="505">
          <cell r="M505">
            <v>281666.66666666669</v>
          </cell>
        </row>
        <row r="506">
          <cell r="M506">
            <v>295000</v>
          </cell>
        </row>
        <row r="507">
          <cell r="M507">
            <v>607031.25</v>
          </cell>
        </row>
        <row r="508">
          <cell r="M508">
            <v>459375</v>
          </cell>
        </row>
        <row r="509">
          <cell r="M509">
            <v>424999.99999999994</v>
          </cell>
        </row>
        <row r="510">
          <cell r="M510">
            <v>199166.66666666666</v>
          </cell>
        </row>
        <row r="511">
          <cell r="M511">
            <v>100000</v>
          </cell>
        </row>
        <row r="512">
          <cell r="M512">
            <v>135003.75</v>
          </cell>
        </row>
        <row r="513">
          <cell r="M513">
            <v>105937.5</v>
          </cell>
        </row>
        <row r="514">
          <cell r="M514">
            <v>615625</v>
          </cell>
        </row>
        <row r="515">
          <cell r="M515">
            <v>165625</v>
          </cell>
        </row>
        <row r="516">
          <cell r="M516">
            <v>50000</v>
          </cell>
        </row>
        <row r="517">
          <cell r="M517">
            <v>140083.33333333334</v>
          </cell>
        </row>
        <row r="518">
          <cell r="M518">
            <v>49166.666666666664</v>
          </cell>
        </row>
        <row r="519">
          <cell r="M519">
            <v>70041.666666666672</v>
          </cell>
        </row>
        <row r="520">
          <cell r="M520">
            <v>47916.666666666664</v>
          </cell>
        </row>
        <row r="521">
          <cell r="M521">
            <v>47916.666666666664</v>
          </cell>
        </row>
        <row r="522">
          <cell r="M522">
            <v>0</v>
          </cell>
        </row>
        <row r="523">
          <cell r="M523">
            <v>0</v>
          </cell>
        </row>
        <row r="524">
          <cell r="M524">
            <v>0</v>
          </cell>
        </row>
        <row r="548">
          <cell r="M548">
            <v>4000000.0000000028</v>
          </cell>
        </row>
        <row r="549">
          <cell r="M549">
            <v>16750000.000000011</v>
          </cell>
        </row>
        <row r="550">
          <cell r="M550">
            <v>11899999.999999994</v>
          </cell>
        </row>
        <row r="551">
          <cell r="M551">
            <v>250000.00000000017</v>
          </cell>
        </row>
        <row r="552">
          <cell r="M552">
            <v>300000</v>
          </cell>
        </row>
        <row r="553">
          <cell r="M553">
            <v>70000.000000000029</v>
          </cell>
        </row>
        <row r="554">
          <cell r="M554">
            <v>3312000</v>
          </cell>
        </row>
        <row r="555">
          <cell r="M555">
            <v>3700000.0000000023</v>
          </cell>
        </row>
        <row r="556">
          <cell r="M556">
            <v>3375000</v>
          </cell>
        </row>
        <row r="557">
          <cell r="M557">
            <v>1600000.0000000002</v>
          </cell>
        </row>
        <row r="558">
          <cell r="M558">
            <v>1560000</v>
          </cell>
        </row>
        <row r="559">
          <cell r="M559">
            <v>349999.99999999994</v>
          </cell>
        </row>
        <row r="560">
          <cell r="M560">
            <v>2084500.0000000007</v>
          </cell>
        </row>
        <row r="561">
          <cell r="M561">
            <v>550000.00000000012</v>
          </cell>
        </row>
        <row r="562">
          <cell r="M562">
            <v>3420000</v>
          </cell>
        </row>
        <row r="563">
          <cell r="M563">
            <v>3420000</v>
          </cell>
        </row>
        <row r="564">
          <cell r="M564">
            <v>2584999.9999999995</v>
          </cell>
        </row>
        <row r="565">
          <cell r="M565">
            <v>6000000</v>
          </cell>
        </row>
        <row r="566">
          <cell r="M566">
            <v>23000000.000000007</v>
          </cell>
        </row>
        <row r="567">
          <cell r="M567">
            <v>15000000</v>
          </cell>
        </row>
        <row r="568">
          <cell r="M568">
            <v>3949999.9999999972</v>
          </cell>
        </row>
        <row r="569">
          <cell r="M569">
            <v>3949999.9999999972</v>
          </cell>
        </row>
        <row r="570">
          <cell r="M570">
            <v>3949999.9999999972</v>
          </cell>
        </row>
        <row r="571">
          <cell r="M571">
            <v>5802000</v>
          </cell>
        </row>
        <row r="572">
          <cell r="M572">
            <v>9950000</v>
          </cell>
        </row>
        <row r="573">
          <cell r="M573">
            <v>15520000.000000011</v>
          </cell>
        </row>
        <row r="574">
          <cell r="M574">
            <v>15850000.000000011</v>
          </cell>
        </row>
        <row r="575">
          <cell r="M575">
            <v>5289999.9999999991</v>
          </cell>
        </row>
        <row r="576">
          <cell r="M576">
            <v>3800000.0000000014</v>
          </cell>
        </row>
        <row r="577">
          <cell r="M577">
            <v>2209999.9999999991</v>
          </cell>
        </row>
        <row r="578">
          <cell r="M578">
            <v>550000.00000000023</v>
          </cell>
        </row>
        <row r="579">
          <cell r="M579">
            <v>1380000</v>
          </cell>
        </row>
        <row r="580">
          <cell r="M580">
            <v>1380000</v>
          </cell>
        </row>
        <row r="581">
          <cell r="M581">
            <v>6125000.0000000028</v>
          </cell>
        </row>
        <row r="582">
          <cell r="M582">
            <v>2691000</v>
          </cell>
        </row>
        <row r="583">
          <cell r="M583">
            <v>11449999.999999996</v>
          </cell>
        </row>
        <row r="584">
          <cell r="M584">
            <v>11449999.999999996</v>
          </cell>
        </row>
        <row r="585">
          <cell r="M585">
            <v>3736320</v>
          </cell>
        </row>
        <row r="586">
          <cell r="M586">
            <v>18360000</v>
          </cell>
        </row>
        <row r="587">
          <cell r="M587">
            <v>1350000</v>
          </cell>
        </row>
        <row r="588">
          <cell r="M588">
            <v>4300000.0000000028</v>
          </cell>
        </row>
        <row r="589">
          <cell r="M589">
            <v>1425000</v>
          </cell>
        </row>
        <row r="590">
          <cell r="M590">
            <v>1800000</v>
          </cell>
        </row>
        <row r="591">
          <cell r="M591">
            <v>4375000.0000000028</v>
          </cell>
        </row>
        <row r="592">
          <cell r="M592">
            <v>795000</v>
          </cell>
        </row>
        <row r="593">
          <cell r="M593">
            <v>2691999.9966666675</v>
          </cell>
        </row>
        <row r="594">
          <cell r="M594">
            <v>981999.9966666674</v>
          </cell>
        </row>
        <row r="595">
          <cell r="M595">
            <v>3649999.9966666643</v>
          </cell>
        </row>
        <row r="596">
          <cell r="M596">
            <v>784999.99666666624</v>
          </cell>
        </row>
        <row r="597">
          <cell r="M597">
            <v>7300000.0033333283</v>
          </cell>
        </row>
        <row r="598">
          <cell r="M598">
            <v>1570000.0033333325</v>
          </cell>
        </row>
        <row r="599">
          <cell r="M599">
            <v>1525699.9999999998</v>
          </cell>
        </row>
        <row r="600">
          <cell r="M600">
            <v>3649999.9966666643</v>
          </cell>
        </row>
        <row r="601">
          <cell r="M601">
            <v>784999.99666666624</v>
          </cell>
        </row>
        <row r="602">
          <cell r="M602">
            <v>1400000.0000000005</v>
          </cell>
        </row>
        <row r="603">
          <cell r="M603">
            <v>1985000.0000000014</v>
          </cell>
        </row>
        <row r="604">
          <cell r="M604">
            <v>4000000.0000000028</v>
          </cell>
        </row>
        <row r="605">
          <cell r="M605">
            <v>73092000</v>
          </cell>
        </row>
        <row r="606">
          <cell r="M606">
            <v>19808000</v>
          </cell>
        </row>
        <row r="607">
          <cell r="M607">
            <v>533000.00000000035</v>
          </cell>
        </row>
        <row r="608">
          <cell r="M608">
            <v>24200000.000000011</v>
          </cell>
        </row>
        <row r="609">
          <cell r="M609">
            <v>21999999.999999996</v>
          </cell>
        </row>
        <row r="610">
          <cell r="M610">
            <v>12300000</v>
          </cell>
        </row>
        <row r="611">
          <cell r="M611">
            <v>12625000.000000006</v>
          </cell>
        </row>
        <row r="612">
          <cell r="M612">
            <v>2550000</v>
          </cell>
        </row>
        <row r="613">
          <cell r="M613">
            <v>5499999.9999999991</v>
          </cell>
        </row>
        <row r="614">
          <cell r="M614">
            <v>7250000.0000000047</v>
          </cell>
        </row>
        <row r="615">
          <cell r="M615">
            <v>1669999.9999999995</v>
          </cell>
        </row>
        <row r="616">
          <cell r="M616">
            <v>5394999.9999999991</v>
          </cell>
        </row>
        <row r="617">
          <cell r="M617">
            <v>4600000.0000000009</v>
          </cell>
        </row>
        <row r="618">
          <cell r="M618">
            <v>3975000</v>
          </cell>
        </row>
        <row r="619">
          <cell r="M619">
            <v>5595000</v>
          </cell>
        </row>
        <row r="620">
          <cell r="M620">
            <v>1310000.0000000002</v>
          </cell>
        </row>
        <row r="621">
          <cell r="M621">
            <v>3199999.9999999986</v>
          </cell>
        </row>
        <row r="622">
          <cell r="M622">
            <v>925000.00000000058</v>
          </cell>
        </row>
        <row r="623">
          <cell r="M623">
            <v>1500000</v>
          </cell>
        </row>
        <row r="624">
          <cell r="M624">
            <v>975000</v>
          </cell>
        </row>
        <row r="625">
          <cell r="M625">
            <v>5595000</v>
          </cell>
        </row>
        <row r="626">
          <cell r="M626">
            <v>2100000</v>
          </cell>
        </row>
        <row r="627">
          <cell r="M627">
            <v>1150000.0000000002</v>
          </cell>
        </row>
        <row r="628">
          <cell r="M628">
            <v>724999.99999999977</v>
          </cell>
        </row>
        <row r="629">
          <cell r="M629">
            <v>3625000.0000000023</v>
          </cell>
        </row>
        <row r="630">
          <cell r="M630">
            <v>41500000.000000007</v>
          </cell>
        </row>
        <row r="631">
          <cell r="M631">
            <v>900000</v>
          </cell>
        </row>
        <row r="632">
          <cell r="M632">
            <v>1650000</v>
          </cell>
        </row>
        <row r="633">
          <cell r="M633">
            <v>5799999.9999999981</v>
          </cell>
        </row>
        <row r="634">
          <cell r="M634">
            <v>27957999.999999981</v>
          </cell>
        </row>
        <row r="635">
          <cell r="M635">
            <v>2824999.9999999991</v>
          </cell>
        </row>
        <row r="636">
          <cell r="M636">
            <v>4725000</v>
          </cell>
        </row>
        <row r="637">
          <cell r="M637">
            <v>8499999.9999999944</v>
          </cell>
        </row>
        <row r="638">
          <cell r="M638">
            <v>1449999.9999999995</v>
          </cell>
        </row>
        <row r="639">
          <cell r="M639">
            <v>4720000.0000000009</v>
          </cell>
        </row>
        <row r="640">
          <cell r="M640">
            <v>4990000</v>
          </cell>
        </row>
        <row r="641">
          <cell r="M641">
            <v>2898000</v>
          </cell>
        </row>
        <row r="642">
          <cell r="M642">
            <v>1599999.9999999993</v>
          </cell>
        </row>
        <row r="643">
          <cell r="M643">
            <v>8598000</v>
          </cell>
        </row>
        <row r="644">
          <cell r="M644">
            <v>874999.99999999942</v>
          </cell>
        </row>
        <row r="645">
          <cell r="M645">
            <v>2040000</v>
          </cell>
        </row>
        <row r="646">
          <cell r="M646">
            <v>1749999.9999999988</v>
          </cell>
        </row>
        <row r="647">
          <cell r="M647">
            <v>1460000.0000000005</v>
          </cell>
        </row>
        <row r="648">
          <cell r="M648">
            <v>5100000</v>
          </cell>
        </row>
        <row r="649">
          <cell r="M649">
            <v>19950000</v>
          </cell>
        </row>
        <row r="650">
          <cell r="M650">
            <v>1500000</v>
          </cell>
        </row>
        <row r="651">
          <cell r="M651">
            <v>2760000</v>
          </cell>
        </row>
        <row r="652">
          <cell r="M652">
            <v>3400000.0000000019</v>
          </cell>
        </row>
        <row r="653">
          <cell r="M653">
            <v>2048000.0000000014</v>
          </cell>
        </row>
        <row r="654">
          <cell r="M654">
            <v>3066100.0000000014</v>
          </cell>
        </row>
        <row r="655">
          <cell r="M655">
            <v>3066100.0000000014</v>
          </cell>
        </row>
        <row r="656">
          <cell r="M656">
            <v>799000.00000000035</v>
          </cell>
        </row>
        <row r="657">
          <cell r="M657">
            <v>1850000.0000000012</v>
          </cell>
        </row>
        <row r="658">
          <cell r="M658">
            <v>4560000</v>
          </cell>
        </row>
        <row r="659">
          <cell r="M659">
            <v>2397000</v>
          </cell>
        </row>
        <row r="660">
          <cell r="M660">
            <v>4240000.0000000028</v>
          </cell>
        </row>
        <row r="661">
          <cell r="M661">
            <v>5250000</v>
          </cell>
        </row>
        <row r="662">
          <cell r="M662">
            <v>6801300</v>
          </cell>
        </row>
        <row r="663">
          <cell r="M663">
            <v>2400000</v>
          </cell>
        </row>
        <row r="664">
          <cell r="M664">
            <v>3499999.9999999977</v>
          </cell>
        </row>
        <row r="665">
          <cell r="M665">
            <v>1824999.9999999988</v>
          </cell>
        </row>
        <row r="666">
          <cell r="M666">
            <v>2599999.9999999995</v>
          </cell>
        </row>
        <row r="667">
          <cell r="M667">
            <v>8510000.0000000056</v>
          </cell>
        </row>
        <row r="668">
          <cell r="M668">
            <v>1069999.9999999993</v>
          </cell>
        </row>
        <row r="669">
          <cell r="M669">
            <v>41150000</v>
          </cell>
        </row>
        <row r="670">
          <cell r="M670">
            <v>9384999.9999999981</v>
          </cell>
        </row>
        <row r="671">
          <cell r="M671">
            <v>1021999.9999999993</v>
          </cell>
        </row>
        <row r="672">
          <cell r="M672">
            <v>7430000.0000000047</v>
          </cell>
        </row>
        <row r="673">
          <cell r="M673">
            <v>1150000.0000000002</v>
          </cell>
        </row>
        <row r="674">
          <cell r="M674">
            <v>5592000</v>
          </cell>
        </row>
        <row r="675">
          <cell r="M675">
            <v>13050000</v>
          </cell>
        </row>
        <row r="676">
          <cell r="M676">
            <v>3000000</v>
          </cell>
        </row>
        <row r="677">
          <cell r="M677">
            <v>18300000</v>
          </cell>
        </row>
        <row r="678">
          <cell r="M678">
            <v>1500000</v>
          </cell>
        </row>
        <row r="679">
          <cell r="M679">
            <v>3735000</v>
          </cell>
        </row>
        <row r="680">
          <cell r="M680">
            <v>11827500</v>
          </cell>
        </row>
        <row r="681">
          <cell r="M681">
            <v>1824999.9999999988</v>
          </cell>
        </row>
        <row r="682">
          <cell r="M682">
            <v>3408499.9999999981</v>
          </cell>
        </row>
        <row r="683">
          <cell r="M683">
            <v>2224599.9999999991</v>
          </cell>
        </row>
        <row r="684">
          <cell r="M684">
            <v>2060000.0000000014</v>
          </cell>
        </row>
        <row r="685">
          <cell r="M685">
            <v>3955000.0000000028</v>
          </cell>
        </row>
        <row r="686">
          <cell r="M686">
            <v>33384000</v>
          </cell>
        </row>
        <row r="687">
          <cell r="M687">
            <v>1500000</v>
          </cell>
        </row>
        <row r="688">
          <cell r="M688">
            <v>1150000.0000000002</v>
          </cell>
        </row>
        <row r="689">
          <cell r="M689">
            <v>1249000</v>
          </cell>
        </row>
        <row r="690">
          <cell r="M690">
            <v>2099000.0000000014</v>
          </cell>
        </row>
        <row r="691">
          <cell r="M691">
            <v>2396000.0000000005</v>
          </cell>
        </row>
        <row r="692">
          <cell r="M692">
            <v>10300000</v>
          </cell>
        </row>
        <row r="693">
          <cell r="M693">
            <v>3495000</v>
          </cell>
        </row>
        <row r="694">
          <cell r="M694">
            <v>7800000</v>
          </cell>
        </row>
        <row r="695">
          <cell r="M695">
            <v>1815000</v>
          </cell>
        </row>
        <row r="696">
          <cell r="M696">
            <v>1449999.9999999995</v>
          </cell>
        </row>
        <row r="697">
          <cell r="M697">
            <v>4800000</v>
          </cell>
        </row>
        <row r="698">
          <cell r="M698">
            <v>4200000</v>
          </cell>
        </row>
        <row r="699">
          <cell r="M699">
            <v>69000000</v>
          </cell>
        </row>
        <row r="700">
          <cell r="M700">
            <v>28800000</v>
          </cell>
        </row>
        <row r="701">
          <cell r="M701">
            <v>3649999.9999999977</v>
          </cell>
        </row>
        <row r="702">
          <cell r="M702">
            <v>4800000</v>
          </cell>
        </row>
        <row r="703">
          <cell r="M703">
            <v>1824999.9999999988</v>
          </cell>
        </row>
        <row r="704">
          <cell r="M704">
            <v>4800000</v>
          </cell>
        </row>
        <row r="705">
          <cell r="M705">
            <v>7280000.0000000047</v>
          </cell>
        </row>
        <row r="706">
          <cell r="M706">
            <v>4363999.9999999972</v>
          </cell>
        </row>
        <row r="707">
          <cell r="M707">
            <v>6327999.9999999972</v>
          </cell>
        </row>
        <row r="708">
          <cell r="M708">
            <v>7280000.0000000047</v>
          </cell>
        </row>
        <row r="709">
          <cell r="M709">
            <v>4600000.0000000009</v>
          </cell>
        </row>
        <row r="710">
          <cell r="M710">
            <v>3454999.9999999981</v>
          </cell>
        </row>
        <row r="711">
          <cell r="M711">
            <v>2652000</v>
          </cell>
        </row>
        <row r="712">
          <cell r="M712">
            <v>4420000.0000000019</v>
          </cell>
        </row>
        <row r="713">
          <cell r="M713">
            <v>1800000</v>
          </cell>
        </row>
        <row r="714">
          <cell r="M714">
            <v>33000000</v>
          </cell>
        </row>
        <row r="715">
          <cell r="M715">
            <v>6840000</v>
          </cell>
        </row>
        <row r="716">
          <cell r="M716">
            <v>1838000.0000000012</v>
          </cell>
        </row>
        <row r="717">
          <cell r="M717">
            <v>5649999.9999999981</v>
          </cell>
        </row>
        <row r="718">
          <cell r="M718">
            <v>904999.99999999942</v>
          </cell>
        </row>
        <row r="719">
          <cell r="M719">
            <v>174406000.00000003</v>
          </cell>
        </row>
        <row r="720">
          <cell r="M720">
            <v>24081750</v>
          </cell>
        </row>
        <row r="721">
          <cell r="M721">
            <v>39615000</v>
          </cell>
        </row>
        <row r="722">
          <cell r="M722">
            <v>91740000</v>
          </cell>
        </row>
        <row r="723">
          <cell r="M723">
            <v>900000</v>
          </cell>
        </row>
        <row r="724">
          <cell r="M724">
            <v>4515000</v>
          </cell>
        </row>
        <row r="725">
          <cell r="M725">
            <v>1800000</v>
          </cell>
        </row>
        <row r="726">
          <cell r="M726">
            <v>9200000.0000000019</v>
          </cell>
        </row>
        <row r="727">
          <cell r="M727">
            <v>4800000</v>
          </cell>
        </row>
        <row r="728">
          <cell r="M728">
            <v>2400000</v>
          </cell>
        </row>
        <row r="729">
          <cell r="M729">
            <v>2400000</v>
          </cell>
        </row>
        <row r="730">
          <cell r="M730">
            <v>18000000</v>
          </cell>
        </row>
        <row r="731">
          <cell r="M731">
            <v>5600000.0000000019</v>
          </cell>
        </row>
        <row r="732">
          <cell r="M732">
            <v>1830000</v>
          </cell>
        </row>
        <row r="733">
          <cell r="M733">
            <v>2300000.0000000005</v>
          </cell>
        </row>
        <row r="734">
          <cell r="M734">
            <v>2300000.0000000005</v>
          </cell>
        </row>
        <row r="735">
          <cell r="M735">
            <v>2300000.0000000005</v>
          </cell>
        </row>
        <row r="736">
          <cell r="M736">
            <v>2300000.0000000005</v>
          </cell>
        </row>
        <row r="737">
          <cell r="M737">
            <v>1710000</v>
          </cell>
        </row>
        <row r="738">
          <cell r="M738">
            <v>1710000</v>
          </cell>
        </row>
        <row r="739">
          <cell r="M739">
            <v>915000</v>
          </cell>
        </row>
        <row r="740">
          <cell r="M740">
            <v>1800000</v>
          </cell>
        </row>
        <row r="741">
          <cell r="M741">
            <v>2300000.0000000005</v>
          </cell>
        </row>
        <row r="742">
          <cell r="M742">
            <v>4600000.0000000009</v>
          </cell>
        </row>
        <row r="743">
          <cell r="M743">
            <v>2300000.0000000005</v>
          </cell>
        </row>
        <row r="744">
          <cell r="M744">
            <v>1710000</v>
          </cell>
        </row>
        <row r="745">
          <cell r="M745">
            <v>915000</v>
          </cell>
        </row>
        <row r="746">
          <cell r="M746">
            <v>1710000</v>
          </cell>
        </row>
        <row r="747">
          <cell r="M747">
            <v>2685000</v>
          </cell>
        </row>
        <row r="748">
          <cell r="M748">
            <v>1800000</v>
          </cell>
        </row>
        <row r="749">
          <cell r="M749">
            <v>2400000</v>
          </cell>
        </row>
        <row r="750">
          <cell r="M750">
            <v>900000</v>
          </cell>
        </row>
        <row r="751">
          <cell r="M751">
            <v>5799999.9999999981</v>
          </cell>
        </row>
        <row r="752">
          <cell r="M752">
            <v>2400000</v>
          </cell>
        </row>
        <row r="753">
          <cell r="M753">
            <v>7980000</v>
          </cell>
        </row>
        <row r="754">
          <cell r="M754">
            <v>23940000</v>
          </cell>
        </row>
        <row r="755">
          <cell r="M755">
            <v>7980000</v>
          </cell>
        </row>
        <row r="756">
          <cell r="M756">
            <v>7980000</v>
          </cell>
        </row>
        <row r="757">
          <cell r="M757">
            <v>7980000</v>
          </cell>
        </row>
        <row r="758">
          <cell r="M758">
            <v>10920000</v>
          </cell>
        </row>
        <row r="759">
          <cell r="M759">
            <v>10920000</v>
          </cell>
        </row>
        <row r="760">
          <cell r="M760">
            <v>47880000</v>
          </cell>
        </row>
        <row r="761">
          <cell r="M761">
            <v>10920000</v>
          </cell>
        </row>
        <row r="762">
          <cell r="M762">
            <v>18480000</v>
          </cell>
        </row>
        <row r="763">
          <cell r="M763">
            <v>850000.00000000047</v>
          </cell>
        </row>
        <row r="764">
          <cell r="M764">
            <v>2674999.9999999995</v>
          </cell>
        </row>
        <row r="765">
          <cell r="M765">
            <v>1500000</v>
          </cell>
        </row>
        <row r="766">
          <cell r="M766">
            <v>600000</v>
          </cell>
        </row>
        <row r="767">
          <cell r="M767">
            <v>900000</v>
          </cell>
        </row>
        <row r="768">
          <cell r="M768">
            <v>579999.99999999988</v>
          </cell>
        </row>
        <row r="769">
          <cell r="M769">
            <v>289999.99999999994</v>
          </cell>
        </row>
        <row r="770">
          <cell r="M770">
            <v>289999.99999999994</v>
          </cell>
        </row>
        <row r="771">
          <cell r="M771">
            <v>289999.99999999994</v>
          </cell>
        </row>
        <row r="772">
          <cell r="M772">
            <v>289999.99999999994</v>
          </cell>
        </row>
        <row r="773">
          <cell r="M773">
            <v>289999.99999999994</v>
          </cell>
        </row>
        <row r="774">
          <cell r="M774">
            <v>289999.99999999994</v>
          </cell>
        </row>
        <row r="775">
          <cell r="M775">
            <v>289999.99999999994</v>
          </cell>
        </row>
        <row r="776">
          <cell r="M776">
            <v>870000</v>
          </cell>
        </row>
        <row r="777">
          <cell r="M777">
            <v>18810000</v>
          </cell>
        </row>
        <row r="778">
          <cell r="M778">
            <v>50988000</v>
          </cell>
        </row>
        <row r="779">
          <cell r="M779">
            <v>1685000.0000000009</v>
          </cell>
        </row>
        <row r="780">
          <cell r="M780">
            <v>2400000</v>
          </cell>
        </row>
        <row r="781">
          <cell r="M781">
            <v>2400000</v>
          </cell>
        </row>
        <row r="782">
          <cell r="M782">
            <v>1749999.9999999988</v>
          </cell>
        </row>
        <row r="783">
          <cell r="M783">
            <v>2180000.0000000023</v>
          </cell>
        </row>
        <row r="784">
          <cell r="M784">
            <v>234999.99999999983</v>
          </cell>
        </row>
        <row r="785">
          <cell r="M785">
            <v>234999.99999999983</v>
          </cell>
        </row>
        <row r="786">
          <cell r="M786">
            <v>425000.00000000023</v>
          </cell>
        </row>
        <row r="787">
          <cell r="M787">
            <v>5385416.666666666</v>
          </cell>
        </row>
        <row r="788">
          <cell r="M788">
            <v>1566666.666666666</v>
          </cell>
        </row>
        <row r="789">
          <cell r="M789">
            <v>1831041.6666666656</v>
          </cell>
        </row>
        <row r="790">
          <cell r="M790">
            <v>2031770.8333333347</v>
          </cell>
        </row>
        <row r="791">
          <cell r="M791">
            <v>2350000</v>
          </cell>
        </row>
        <row r="792">
          <cell r="M792">
            <v>3583750</v>
          </cell>
        </row>
        <row r="793">
          <cell r="M793">
            <v>3583750</v>
          </cell>
        </row>
        <row r="794">
          <cell r="M794">
            <v>2031770.8333333347</v>
          </cell>
        </row>
        <row r="795">
          <cell r="M795">
            <v>2350000</v>
          </cell>
        </row>
        <row r="796">
          <cell r="M796">
            <v>2414062.4999999995</v>
          </cell>
        </row>
        <row r="797">
          <cell r="M797">
            <v>2414062.4999999995</v>
          </cell>
        </row>
        <row r="798">
          <cell r="M798">
            <v>7406249.9999999953</v>
          </cell>
        </row>
        <row r="799">
          <cell r="M799">
            <v>1921874.9999999988</v>
          </cell>
        </row>
        <row r="800">
          <cell r="M800">
            <v>1921874.9999999988</v>
          </cell>
        </row>
        <row r="801">
          <cell r="M801">
            <v>2250000</v>
          </cell>
        </row>
        <row r="802">
          <cell r="M802">
            <v>4312500.0000000019</v>
          </cell>
        </row>
        <row r="803">
          <cell r="M803">
            <v>4312500.0000000019</v>
          </cell>
        </row>
        <row r="804">
          <cell r="M804">
            <v>3562499.9999999981</v>
          </cell>
        </row>
        <row r="805">
          <cell r="M805">
            <v>1856250</v>
          </cell>
        </row>
        <row r="806">
          <cell r="M806">
            <v>2126666.6666666656</v>
          </cell>
        </row>
        <row r="807">
          <cell r="M807">
            <v>13629687.499999994</v>
          </cell>
        </row>
        <row r="808">
          <cell r="M808">
            <v>3250000.0000000014</v>
          </cell>
        </row>
        <row r="809">
          <cell r="M809">
            <v>40038541.666666664</v>
          </cell>
        </row>
        <row r="810">
          <cell r="M810">
            <v>24468562.5</v>
          </cell>
        </row>
        <row r="811">
          <cell r="M811">
            <v>1645729.1666666674</v>
          </cell>
        </row>
        <row r="812">
          <cell r="M812">
            <v>1912500</v>
          </cell>
        </row>
        <row r="813">
          <cell r="M813">
            <v>1912500</v>
          </cell>
        </row>
        <row r="814">
          <cell r="M814">
            <v>1912500</v>
          </cell>
        </row>
        <row r="815">
          <cell r="M815">
            <v>1912500</v>
          </cell>
        </row>
        <row r="816">
          <cell r="M816">
            <v>1912500</v>
          </cell>
        </row>
        <row r="817">
          <cell r="M817">
            <v>1218750</v>
          </cell>
        </row>
        <row r="818">
          <cell r="M818">
            <v>1601250.0000000007</v>
          </cell>
        </row>
        <row r="819">
          <cell r="M819">
            <v>2377593</v>
          </cell>
        </row>
        <row r="820">
          <cell r="M820">
            <v>1374479.1666666665</v>
          </cell>
        </row>
        <row r="821">
          <cell r="M821">
            <v>-14751041.666666673</v>
          </cell>
        </row>
        <row r="822">
          <cell r="M822">
            <v>178500</v>
          </cell>
        </row>
        <row r="823">
          <cell r="M823">
            <v>1827500</v>
          </cell>
        </row>
        <row r="824">
          <cell r="M824">
            <v>59743749.99999997</v>
          </cell>
        </row>
        <row r="825">
          <cell r="M825">
            <v>1285625</v>
          </cell>
        </row>
        <row r="826">
          <cell r="M826">
            <v>3038750.0000000009</v>
          </cell>
        </row>
        <row r="827">
          <cell r="M827">
            <v>3038750.0000000009</v>
          </cell>
        </row>
        <row r="828">
          <cell r="M828">
            <v>1020937.5</v>
          </cell>
        </row>
        <row r="829">
          <cell r="M829">
            <v>1581250.0000000005</v>
          </cell>
        </row>
        <row r="830">
          <cell r="M830">
            <v>1289062.5</v>
          </cell>
        </row>
        <row r="831">
          <cell r="M831">
            <v>1289062.5</v>
          </cell>
        </row>
        <row r="832">
          <cell r="M832">
            <v>1289062.5</v>
          </cell>
        </row>
        <row r="833">
          <cell r="M833">
            <v>1289062.5</v>
          </cell>
        </row>
        <row r="834">
          <cell r="M834">
            <v>7016625</v>
          </cell>
        </row>
        <row r="835">
          <cell r="M835">
            <v>1770312.4999999993</v>
          </cell>
        </row>
        <row r="836">
          <cell r="M836">
            <v>1580562.4999999995</v>
          </cell>
        </row>
        <row r="837">
          <cell r="M837">
            <v>1512499.9999999995</v>
          </cell>
        </row>
        <row r="838">
          <cell r="M838">
            <v>1200000</v>
          </cell>
        </row>
        <row r="839">
          <cell r="M839">
            <v>1500000</v>
          </cell>
        </row>
        <row r="840">
          <cell r="M840">
            <v>1500000</v>
          </cell>
        </row>
        <row r="841">
          <cell r="M841">
            <v>3020000</v>
          </cell>
        </row>
        <row r="842">
          <cell r="M842">
            <v>1500000</v>
          </cell>
        </row>
        <row r="843">
          <cell r="M843">
            <v>2400000</v>
          </cell>
        </row>
        <row r="844">
          <cell r="M844">
            <v>1083333.333333333</v>
          </cell>
        </row>
        <row r="845">
          <cell r="M845">
            <v>1500000</v>
          </cell>
        </row>
        <row r="846">
          <cell r="M846">
            <v>2300000</v>
          </cell>
        </row>
        <row r="847">
          <cell r="M847">
            <v>3306666.6666666679</v>
          </cell>
        </row>
        <row r="848">
          <cell r="M848">
            <v>2625312.5</v>
          </cell>
        </row>
        <row r="849">
          <cell r="M849">
            <v>2281250.0000000005</v>
          </cell>
        </row>
        <row r="850">
          <cell r="M850">
            <v>987499.99999999953</v>
          </cell>
        </row>
        <row r="851">
          <cell r="M851">
            <v>19173000</v>
          </cell>
        </row>
        <row r="852">
          <cell r="M852">
            <v>1406250</v>
          </cell>
        </row>
        <row r="853">
          <cell r="M853">
            <v>1406250</v>
          </cell>
        </row>
        <row r="854">
          <cell r="M854">
            <v>1937499.9999999993</v>
          </cell>
        </row>
        <row r="855">
          <cell r="M855">
            <v>2890624.9999999995</v>
          </cell>
        </row>
        <row r="856">
          <cell r="M856">
            <v>1389583.3333333335</v>
          </cell>
        </row>
        <row r="857">
          <cell r="M857">
            <v>3080041.6666666674</v>
          </cell>
        </row>
        <row r="858">
          <cell r="M858">
            <v>1129791.666666667</v>
          </cell>
        </row>
        <row r="859">
          <cell r="M859">
            <v>9803208.333333334</v>
          </cell>
        </row>
        <row r="860">
          <cell r="M860">
            <v>951562.5</v>
          </cell>
        </row>
        <row r="861">
          <cell r="M861">
            <v>951562.5</v>
          </cell>
        </row>
        <row r="862">
          <cell r="M862">
            <v>891145.83333333302</v>
          </cell>
        </row>
        <row r="863">
          <cell r="M863">
            <v>891145.83333333302</v>
          </cell>
        </row>
        <row r="864">
          <cell r="M864">
            <v>1090833.3333333337</v>
          </cell>
        </row>
        <row r="865">
          <cell r="M865">
            <v>1446666.666666667</v>
          </cell>
        </row>
        <row r="866">
          <cell r="M866">
            <v>7796250</v>
          </cell>
        </row>
        <row r="867">
          <cell r="M867">
            <v>975000</v>
          </cell>
        </row>
        <row r="868">
          <cell r="M868">
            <v>1223958.3333333335</v>
          </cell>
        </row>
        <row r="869">
          <cell r="M869">
            <v>1223958.3333333335</v>
          </cell>
        </row>
        <row r="870">
          <cell r="M870">
            <v>1861979.1666666672</v>
          </cell>
        </row>
        <row r="871">
          <cell r="M871">
            <v>1848958.3333333328</v>
          </cell>
        </row>
        <row r="872">
          <cell r="M872">
            <v>1848958.3333333328</v>
          </cell>
        </row>
        <row r="873">
          <cell r="M873">
            <v>1901041.6666666674</v>
          </cell>
        </row>
        <row r="874">
          <cell r="M874">
            <v>903645.8333333336</v>
          </cell>
        </row>
        <row r="875">
          <cell r="M875">
            <v>903645.8333333336</v>
          </cell>
        </row>
        <row r="876">
          <cell r="M876">
            <v>1250000</v>
          </cell>
        </row>
        <row r="877">
          <cell r="M877">
            <v>3904879.3849999988</v>
          </cell>
        </row>
        <row r="878">
          <cell r="M878">
            <v>2949999.9999999995</v>
          </cell>
        </row>
        <row r="879">
          <cell r="M879">
            <v>2949999.9999999995</v>
          </cell>
        </row>
        <row r="880">
          <cell r="M880">
            <v>2949999.9999999995</v>
          </cell>
        </row>
        <row r="881">
          <cell r="M881">
            <v>1125000</v>
          </cell>
        </row>
        <row r="882">
          <cell r="M882">
            <v>867500.00000000023</v>
          </cell>
        </row>
        <row r="883">
          <cell r="M883">
            <v>6930000</v>
          </cell>
        </row>
        <row r="884">
          <cell r="M884">
            <v>1125000</v>
          </cell>
        </row>
        <row r="885">
          <cell r="M885">
            <v>1125000</v>
          </cell>
        </row>
        <row r="886">
          <cell r="M886">
            <v>32175000</v>
          </cell>
        </row>
        <row r="887">
          <cell r="M887">
            <v>2783070.9999999995</v>
          </cell>
        </row>
        <row r="888">
          <cell r="M888">
            <v>3648750</v>
          </cell>
        </row>
        <row r="889">
          <cell r="M889">
            <v>13812500.000000004</v>
          </cell>
        </row>
        <row r="890">
          <cell r="M890">
            <v>838541.66666666686</v>
          </cell>
        </row>
        <row r="891">
          <cell r="M891">
            <v>756891.66666666686</v>
          </cell>
        </row>
        <row r="892">
          <cell r="M892">
            <v>911854.16666666698</v>
          </cell>
        </row>
        <row r="893">
          <cell r="M893">
            <v>1077885.416666667</v>
          </cell>
        </row>
        <row r="894">
          <cell r="M894">
            <v>3271079.1666666674</v>
          </cell>
        </row>
        <row r="895">
          <cell r="M895">
            <v>2188977.083333334</v>
          </cell>
        </row>
        <row r="896">
          <cell r="M896">
            <v>4020208.3333333321</v>
          </cell>
        </row>
        <row r="897">
          <cell r="M897">
            <v>1252541.6666666667</v>
          </cell>
        </row>
        <row r="898">
          <cell r="M898">
            <v>742708.33333333326</v>
          </cell>
        </row>
        <row r="899">
          <cell r="M899">
            <v>1197916.6666666667</v>
          </cell>
        </row>
        <row r="900">
          <cell r="M900">
            <v>5233800</v>
          </cell>
        </row>
        <row r="901">
          <cell r="M901">
            <v>859375</v>
          </cell>
        </row>
        <row r="902">
          <cell r="M902">
            <v>2069375</v>
          </cell>
        </row>
        <row r="903">
          <cell r="M903">
            <v>1095966.6666666663</v>
          </cell>
        </row>
        <row r="904">
          <cell r="M904">
            <v>1031250</v>
          </cell>
        </row>
        <row r="905">
          <cell r="M905">
            <v>1122187.5</v>
          </cell>
        </row>
        <row r="906">
          <cell r="M906">
            <v>1283733.0625</v>
          </cell>
        </row>
        <row r="907">
          <cell r="M907">
            <v>5229540.3125</v>
          </cell>
        </row>
        <row r="908">
          <cell r="M908">
            <v>2271258.0624999995</v>
          </cell>
        </row>
        <row r="909">
          <cell r="M909">
            <v>6039687.5000000009</v>
          </cell>
        </row>
        <row r="910">
          <cell r="M910">
            <v>6063750</v>
          </cell>
        </row>
        <row r="911">
          <cell r="M911">
            <v>1942500</v>
          </cell>
        </row>
        <row r="912">
          <cell r="M912">
            <v>947187.49999999977</v>
          </cell>
        </row>
        <row r="913">
          <cell r="M913">
            <v>962500.00000000023</v>
          </cell>
        </row>
        <row r="914">
          <cell r="M914">
            <v>6039687.5000000009</v>
          </cell>
        </row>
        <row r="915">
          <cell r="M915">
            <v>6039687.5000000009</v>
          </cell>
        </row>
        <row r="916">
          <cell r="M916">
            <v>1377853.3333333335</v>
          </cell>
        </row>
        <row r="917">
          <cell r="M917">
            <v>1418750</v>
          </cell>
        </row>
        <row r="918">
          <cell r="M918">
            <v>1010416.666666667</v>
          </cell>
        </row>
        <row r="919">
          <cell r="M919">
            <v>864583.33333333314</v>
          </cell>
        </row>
        <row r="920">
          <cell r="M920">
            <v>5752083.333333334</v>
          </cell>
        </row>
        <row r="921">
          <cell r="M921">
            <v>1302083.3333333333</v>
          </cell>
        </row>
        <row r="922">
          <cell r="M922">
            <v>1236979.1666666665</v>
          </cell>
        </row>
        <row r="923">
          <cell r="M923">
            <v>1068750</v>
          </cell>
        </row>
        <row r="924">
          <cell r="M924">
            <v>950000</v>
          </cell>
        </row>
        <row r="925">
          <cell r="M925">
            <v>1426979.166666667</v>
          </cell>
        </row>
        <row r="926">
          <cell r="M926">
            <v>1488333.333333333</v>
          </cell>
        </row>
        <row r="927">
          <cell r="M927">
            <v>1290416.6666666667</v>
          </cell>
        </row>
        <row r="928">
          <cell r="M928">
            <v>1171874.9999999998</v>
          </cell>
        </row>
        <row r="929">
          <cell r="M929">
            <v>637500</v>
          </cell>
        </row>
        <row r="930">
          <cell r="M930">
            <v>637500</v>
          </cell>
        </row>
        <row r="931">
          <cell r="M931">
            <v>483333.3333333332</v>
          </cell>
        </row>
        <row r="932">
          <cell r="M932">
            <v>5041666.666666667</v>
          </cell>
        </row>
        <row r="933">
          <cell r="M933">
            <v>816666.66666666651</v>
          </cell>
        </row>
        <row r="934">
          <cell r="M934">
            <v>533333.33333333326</v>
          </cell>
        </row>
        <row r="935">
          <cell r="M935">
            <v>1992187.5</v>
          </cell>
        </row>
        <row r="936">
          <cell r="M936">
            <v>462291.66666666657</v>
          </cell>
        </row>
        <row r="937">
          <cell r="M937">
            <v>429270.83333333326</v>
          </cell>
        </row>
        <row r="938">
          <cell r="M938">
            <v>484791.66666666674</v>
          </cell>
        </row>
        <row r="939">
          <cell r="M939">
            <v>484791.66666666674</v>
          </cell>
        </row>
        <row r="940">
          <cell r="M940">
            <v>43533750</v>
          </cell>
        </row>
        <row r="941">
          <cell r="M941">
            <v>398750.00000000006</v>
          </cell>
        </row>
        <row r="942">
          <cell r="M942">
            <v>3550000.0000000005</v>
          </cell>
        </row>
        <row r="943">
          <cell r="M943">
            <v>672500</v>
          </cell>
        </row>
        <row r="944">
          <cell r="M944">
            <v>7880557.7499999991</v>
          </cell>
        </row>
        <row r="945">
          <cell r="M945">
            <v>1122455.125</v>
          </cell>
        </row>
        <row r="946">
          <cell r="M946">
            <v>559625</v>
          </cell>
        </row>
        <row r="947">
          <cell r="M947">
            <v>375000</v>
          </cell>
        </row>
        <row r="948">
          <cell r="M948">
            <v>375000</v>
          </cell>
        </row>
        <row r="949">
          <cell r="M949">
            <v>6557083.333333333</v>
          </cell>
        </row>
        <row r="950">
          <cell r="M950">
            <v>4589958.333333334</v>
          </cell>
        </row>
        <row r="951">
          <cell r="M951">
            <v>1968750</v>
          </cell>
        </row>
        <row r="952">
          <cell r="M952">
            <v>1246875</v>
          </cell>
        </row>
        <row r="953">
          <cell r="M953">
            <v>956250</v>
          </cell>
        </row>
        <row r="954">
          <cell r="M954">
            <v>956250</v>
          </cell>
        </row>
        <row r="955">
          <cell r="M955">
            <v>335625</v>
          </cell>
        </row>
        <row r="956">
          <cell r="M956">
            <v>335625</v>
          </cell>
        </row>
        <row r="957">
          <cell r="M957">
            <v>2539125</v>
          </cell>
        </row>
        <row r="958">
          <cell r="M958">
            <v>829212.1875</v>
          </cell>
        </row>
        <row r="959">
          <cell r="M959">
            <v>921150.93749999988</v>
          </cell>
        </row>
        <row r="960">
          <cell r="M960">
            <v>337500</v>
          </cell>
        </row>
        <row r="961">
          <cell r="M961">
            <v>2297625</v>
          </cell>
        </row>
        <row r="962">
          <cell r="M962">
            <v>385031.25</v>
          </cell>
        </row>
        <row r="963">
          <cell r="M963">
            <v>1599166.6666666665</v>
          </cell>
        </row>
        <row r="964">
          <cell r="M964">
            <v>310666.66666666669</v>
          </cell>
        </row>
        <row r="965">
          <cell r="M965">
            <v>1599166.6666666665</v>
          </cell>
        </row>
        <row r="966">
          <cell r="M966">
            <v>1599166.6666666665</v>
          </cell>
        </row>
        <row r="967">
          <cell r="M967">
            <v>281666.66666666669</v>
          </cell>
        </row>
        <row r="968">
          <cell r="M968">
            <v>404166.66666666663</v>
          </cell>
        </row>
        <row r="969">
          <cell r="M969">
            <v>404166.66666666663</v>
          </cell>
        </row>
        <row r="970">
          <cell r="M970">
            <v>1662500</v>
          </cell>
        </row>
        <row r="971">
          <cell r="M971">
            <v>246458.33333333337</v>
          </cell>
        </row>
        <row r="972">
          <cell r="M972">
            <v>246458.33333333337</v>
          </cell>
        </row>
        <row r="973">
          <cell r="M973">
            <v>459375</v>
          </cell>
        </row>
        <row r="974">
          <cell r="M974">
            <v>460673.4375</v>
          </cell>
        </row>
        <row r="975">
          <cell r="M975">
            <v>531250</v>
          </cell>
        </row>
        <row r="976">
          <cell r="M976">
            <v>2630833.3333333335</v>
          </cell>
        </row>
        <row r="977">
          <cell r="M977">
            <v>143750</v>
          </cell>
        </row>
        <row r="978">
          <cell r="M978">
            <v>143750</v>
          </cell>
        </row>
        <row r="979">
          <cell r="M979">
            <v>143750</v>
          </cell>
        </row>
        <row r="980">
          <cell r="M980">
            <v>166500</v>
          </cell>
        </row>
        <row r="981">
          <cell r="M981">
            <v>633333.33333333337</v>
          </cell>
        </row>
        <row r="982">
          <cell r="M982">
            <v>633333.33333333337</v>
          </cell>
        </row>
        <row r="983">
          <cell r="M983">
            <v>633333.33333333337</v>
          </cell>
        </row>
        <row r="984">
          <cell r="M984">
            <v>633333.33333333337</v>
          </cell>
        </row>
        <row r="985">
          <cell r="M985">
            <v>662500</v>
          </cell>
        </row>
        <row r="986">
          <cell r="M986">
            <v>1225000</v>
          </cell>
        </row>
        <row r="987">
          <cell r="M987">
            <v>143750</v>
          </cell>
        </row>
        <row r="988">
          <cell r="M988">
            <v>143750</v>
          </cell>
        </row>
        <row r="989">
          <cell r="M989">
            <v>105937.5</v>
          </cell>
        </row>
        <row r="990">
          <cell r="M990">
            <v>149375</v>
          </cell>
        </row>
        <row r="991">
          <cell r="M991">
            <v>165625</v>
          </cell>
        </row>
        <row r="992">
          <cell r="M992">
            <v>99583.333333333328</v>
          </cell>
        </row>
        <row r="993">
          <cell r="M993">
            <v>610416.66666666663</v>
          </cell>
        </row>
        <row r="994">
          <cell r="M994">
            <v>104062.5</v>
          </cell>
        </row>
        <row r="995">
          <cell r="M995">
            <v>378333.33333333331</v>
          </cell>
        </row>
        <row r="996">
          <cell r="M996">
            <v>49166.666666666664</v>
          </cell>
        </row>
        <row r="997">
          <cell r="M997">
            <v>49166.666666666664</v>
          </cell>
        </row>
        <row r="998">
          <cell r="M998">
            <v>67708.333333333328</v>
          </cell>
        </row>
        <row r="999">
          <cell r="M999">
            <v>47916.666666666664</v>
          </cell>
        </row>
        <row r="1000">
          <cell r="M1000">
            <v>47916.666666666664</v>
          </cell>
        </row>
        <row r="1001">
          <cell r="M1001">
            <v>47916.666666666664</v>
          </cell>
        </row>
        <row r="1002">
          <cell r="M1002">
            <v>33645.833333333336</v>
          </cell>
        </row>
        <row r="1003">
          <cell r="M1003">
            <v>33645.833333333336</v>
          </cell>
        </row>
        <row r="1004">
          <cell r="M1004">
            <v>144531.25</v>
          </cell>
        </row>
        <row r="1005">
          <cell r="M1005">
            <v>33541.666666666664</v>
          </cell>
        </row>
        <row r="1006">
          <cell r="M1006">
            <v>322916.66666666669</v>
          </cell>
        </row>
        <row r="1007">
          <cell r="M1007">
            <v>49166.666666666664</v>
          </cell>
        </row>
        <row r="1008">
          <cell r="M1008">
            <v>33645.833333333336</v>
          </cell>
        </row>
        <row r="1009">
          <cell r="M1009">
            <v>98958.333333333328</v>
          </cell>
        </row>
        <row r="1010">
          <cell r="M1010">
            <v>138541.66666666666</v>
          </cell>
        </row>
        <row r="1019">
          <cell r="M1019">
            <v>3000000</v>
          </cell>
        </row>
        <row r="1020">
          <cell r="M1020">
            <v>10000000</v>
          </cell>
        </row>
        <row r="1021">
          <cell r="M1021">
            <v>114999999.99999993</v>
          </cell>
        </row>
        <row r="1022">
          <cell r="M1022">
            <v>13500000</v>
          </cell>
        </row>
        <row r="1025">
          <cell r="M1025">
            <v>176100400.00000003</v>
          </cell>
        </row>
        <row r="1026">
          <cell r="M1026">
            <v>204600400.00000009</v>
          </cell>
        </row>
        <row r="1028">
          <cell r="M1028">
            <v>131799999.99999991</v>
          </cell>
        </row>
        <row r="1029">
          <cell r="M1029">
            <v>14250000</v>
          </cell>
        </row>
        <row r="1030">
          <cell r="M1030">
            <v>223888776.39583302</v>
          </cell>
        </row>
        <row r="1031">
          <cell r="M1031">
            <v>205275000.00000021</v>
          </cell>
        </row>
        <row r="1032">
          <cell r="M1032">
            <v>104696947.91666663</v>
          </cell>
        </row>
        <row r="1033">
          <cell r="M1033">
            <v>104696947.91666663</v>
          </cell>
        </row>
        <row r="1035">
          <cell r="M1035">
            <v>60481770.833333358</v>
          </cell>
        </row>
        <row r="1036">
          <cell r="M1036">
            <v>29791666.666666672</v>
          </cell>
        </row>
        <row r="1037">
          <cell r="M1037">
            <v>29791666.666666672</v>
          </cell>
        </row>
        <row r="1047">
          <cell r="M1047">
            <v>176400000</v>
          </cell>
        </row>
        <row r="1048">
          <cell r="M1048">
            <v>261277500</v>
          </cell>
        </row>
        <row r="1049">
          <cell r="M1049">
            <v>5700600</v>
          </cell>
        </row>
        <row r="1050">
          <cell r="M1050">
            <v>2850300</v>
          </cell>
        </row>
        <row r="1051">
          <cell r="M1051">
            <v>10926150</v>
          </cell>
        </row>
        <row r="1052">
          <cell r="M1052">
            <v>94950000</v>
          </cell>
        </row>
        <row r="1053">
          <cell r="M1053">
            <v>47475000</v>
          </cell>
        </row>
        <row r="1054">
          <cell r="M1054">
            <v>4747500</v>
          </cell>
        </row>
        <row r="1055">
          <cell r="M1055">
            <v>2848500</v>
          </cell>
        </row>
        <row r="1056">
          <cell r="M1056">
            <v>2136375</v>
          </cell>
        </row>
        <row r="1057">
          <cell r="M1057">
            <v>164496000</v>
          </cell>
        </row>
        <row r="1058">
          <cell r="M1058">
            <v>3499999.9999999977</v>
          </cell>
        </row>
        <row r="1059">
          <cell r="M1059">
            <v>27678999.999999985</v>
          </cell>
        </row>
        <row r="1060">
          <cell r="M1060">
            <v>4189999.9999999972</v>
          </cell>
        </row>
        <row r="1061">
          <cell r="M1061">
            <v>35494100.000000015</v>
          </cell>
        </row>
        <row r="1062">
          <cell r="M1062">
            <v>24480000</v>
          </cell>
        </row>
        <row r="1063">
          <cell r="M1063">
            <v>25757550</v>
          </cell>
        </row>
        <row r="1064">
          <cell r="M1064">
            <v>45000000</v>
          </cell>
        </row>
        <row r="1065">
          <cell r="M1065">
            <v>48960000</v>
          </cell>
        </row>
        <row r="1066">
          <cell r="M1066">
            <v>58139999.996666662</v>
          </cell>
        </row>
        <row r="1067">
          <cell r="M1067">
            <v>62662000.000000045</v>
          </cell>
        </row>
        <row r="1068">
          <cell r="M1068">
            <v>181527500.00333327</v>
          </cell>
        </row>
        <row r="1069">
          <cell r="M1069">
            <v>607200000</v>
          </cell>
        </row>
        <row r="1070">
          <cell r="M1070">
            <v>41500000.000000007</v>
          </cell>
        </row>
        <row r="1071">
          <cell r="M1071">
            <v>260721000</v>
          </cell>
        </row>
        <row r="1072">
          <cell r="M1072">
            <v>26514000</v>
          </cell>
        </row>
        <row r="1073">
          <cell r="M1073">
            <v>22095000</v>
          </cell>
        </row>
        <row r="1078">
          <cell r="M1078">
            <v>134750000.00000009</v>
          </cell>
        </row>
        <row r="1079">
          <cell r="M1079">
            <v>53350000.00000003</v>
          </cell>
        </row>
        <row r="1080">
          <cell r="M1080">
            <v>12000000</v>
          </cell>
        </row>
        <row r="1081">
          <cell r="M1081">
            <v>41053060</v>
          </cell>
        </row>
        <row r="1082">
          <cell r="M1082">
            <v>36910091.000000007</v>
          </cell>
        </row>
        <row r="1083">
          <cell r="M1083">
            <v>67794045</v>
          </cell>
        </row>
        <row r="1084">
          <cell r="M1084">
            <v>5250000</v>
          </cell>
        </row>
        <row r="1085">
          <cell r="M1085">
            <v>17552631.578947373</v>
          </cell>
        </row>
        <row r="1086">
          <cell r="M1086">
            <v>992105.26315789472</v>
          </cell>
        </row>
        <row r="1087">
          <cell r="M1087">
            <v>3625000.0000000023</v>
          </cell>
        </row>
        <row r="1088">
          <cell r="M1088">
            <v>3499999.9999999977</v>
          </cell>
        </row>
        <row r="1089">
          <cell r="M1089">
            <v>600000</v>
          </cell>
        </row>
        <row r="1090">
          <cell r="M1090">
            <v>7440000</v>
          </cell>
        </row>
        <row r="1091">
          <cell r="M1091">
            <v>542700000</v>
          </cell>
        </row>
        <row r="1092">
          <cell r="M1092">
            <v>5887500</v>
          </cell>
        </row>
        <row r="1093">
          <cell r="M1093">
            <v>5887500</v>
          </cell>
        </row>
        <row r="1094">
          <cell r="M1094">
            <v>3274999.9999999981</v>
          </cell>
        </row>
        <row r="1095">
          <cell r="M1095">
            <v>1000000.0000000007</v>
          </cell>
        </row>
        <row r="1096">
          <cell r="M1096">
            <v>1750000.0000000005</v>
          </cell>
        </row>
        <row r="1097">
          <cell r="M1097">
            <v>218813652</v>
          </cell>
        </row>
        <row r="1098">
          <cell r="M1098">
            <v>146987010</v>
          </cell>
        </row>
        <row r="1099">
          <cell r="M1099">
            <v>23571800.000000007</v>
          </cell>
        </row>
        <row r="1100">
          <cell r="M1100">
            <v>8300000.0000000056</v>
          </cell>
        </row>
        <row r="1101">
          <cell r="M1101">
            <v>224677500</v>
          </cell>
        </row>
        <row r="1102">
          <cell r="M1102">
            <v>218950000.00000012</v>
          </cell>
        </row>
        <row r="1103">
          <cell r="M1103">
            <v>218950000.00000012</v>
          </cell>
        </row>
        <row r="1104">
          <cell r="M1104">
            <v>56844028.999999963</v>
          </cell>
        </row>
        <row r="1105">
          <cell r="M1105">
            <v>160215000</v>
          </cell>
        </row>
        <row r="1106">
          <cell r="M1106">
            <v>11006250</v>
          </cell>
        </row>
        <row r="1107">
          <cell r="M1107">
            <v>14044999.999999991</v>
          </cell>
        </row>
        <row r="1108">
          <cell r="M1108">
            <v>28089999.999999981</v>
          </cell>
        </row>
        <row r="1109">
          <cell r="M1109">
            <v>15361000.000000009</v>
          </cell>
        </row>
        <row r="1110">
          <cell r="M1110">
            <v>9216600</v>
          </cell>
        </row>
        <row r="1111">
          <cell r="M1111">
            <v>3649999.9999999977</v>
          </cell>
        </row>
        <row r="1112">
          <cell r="M1112">
            <v>1099999.9999999995</v>
          </cell>
        </row>
        <row r="1113">
          <cell r="M1113">
            <v>167332500</v>
          </cell>
        </row>
        <row r="1114">
          <cell r="M1114">
            <v>2300000.0000000005</v>
          </cell>
        </row>
        <row r="1115">
          <cell r="M1115">
            <v>297775000.00000006</v>
          </cell>
        </row>
        <row r="1116">
          <cell r="M1116">
            <v>193338000</v>
          </cell>
        </row>
        <row r="1117">
          <cell r="M1117">
            <v>96669000</v>
          </cell>
        </row>
        <row r="1118">
          <cell r="M1118">
            <v>27000000</v>
          </cell>
        </row>
        <row r="1119">
          <cell r="M1119">
            <v>8499999.9999999944</v>
          </cell>
        </row>
        <row r="1120">
          <cell r="M1120">
            <v>289780000.00000012</v>
          </cell>
        </row>
        <row r="1121">
          <cell r="M1121">
            <v>41121000</v>
          </cell>
        </row>
        <row r="1122">
          <cell r="M1122">
            <v>2200000</v>
          </cell>
        </row>
        <row r="1123">
          <cell r="M1123">
            <v>8746804.290000001</v>
          </cell>
        </row>
        <row r="1124">
          <cell r="M1124">
            <v>21465244.289999999</v>
          </cell>
        </row>
        <row r="1125">
          <cell r="M1125">
            <v>4961554.29</v>
          </cell>
        </row>
        <row r="1126">
          <cell r="M1126">
            <v>16317304.290000001</v>
          </cell>
        </row>
        <row r="1127">
          <cell r="M1127">
            <v>6929884.29</v>
          </cell>
        </row>
        <row r="1128">
          <cell r="M1128">
            <v>124925000</v>
          </cell>
        </row>
        <row r="1129">
          <cell r="M1129">
            <v>257477100</v>
          </cell>
        </row>
        <row r="1130">
          <cell r="M1130">
            <v>14475000</v>
          </cell>
        </row>
        <row r="1131">
          <cell r="M1131">
            <v>2541000</v>
          </cell>
        </row>
        <row r="1132">
          <cell r="M1132">
            <v>450000000</v>
          </cell>
        </row>
        <row r="1133">
          <cell r="M1133">
            <v>63595800</v>
          </cell>
        </row>
        <row r="1134">
          <cell r="M1134">
            <v>37800000</v>
          </cell>
        </row>
        <row r="1135">
          <cell r="M1135">
            <v>17050000.000000011</v>
          </cell>
        </row>
        <row r="1136">
          <cell r="M1136">
            <v>146300000.00000006</v>
          </cell>
        </row>
        <row r="1137">
          <cell r="M1137">
            <v>15400000.000000009</v>
          </cell>
        </row>
        <row r="1138">
          <cell r="M1138">
            <v>36592500</v>
          </cell>
        </row>
        <row r="1139">
          <cell r="M1139">
            <v>6800000.0000000037</v>
          </cell>
        </row>
        <row r="1140">
          <cell r="M1140">
            <v>62700000</v>
          </cell>
        </row>
        <row r="1141">
          <cell r="M1141">
            <v>6600000</v>
          </cell>
        </row>
        <row r="1142">
          <cell r="M1142">
            <v>16500000</v>
          </cell>
        </row>
        <row r="1143">
          <cell r="M1143">
            <v>8000000.0000000056</v>
          </cell>
        </row>
        <row r="1144">
          <cell r="M1144">
            <v>1500000</v>
          </cell>
        </row>
        <row r="1145">
          <cell r="M1145">
            <v>13600000.000000007</v>
          </cell>
        </row>
        <row r="1146">
          <cell r="M1146">
            <v>1500000</v>
          </cell>
        </row>
        <row r="1147">
          <cell r="M1147">
            <v>1500000</v>
          </cell>
        </row>
        <row r="1148">
          <cell r="M1148">
            <v>1120000.0000000005</v>
          </cell>
        </row>
        <row r="1149">
          <cell r="M1149">
            <v>14050000.000000009</v>
          </cell>
        </row>
        <row r="1150">
          <cell r="M1150">
            <v>10421400</v>
          </cell>
        </row>
        <row r="1151">
          <cell r="M1151">
            <v>16391100</v>
          </cell>
        </row>
        <row r="1152">
          <cell r="M1152">
            <v>14100000</v>
          </cell>
        </row>
        <row r="1153">
          <cell r="M1153">
            <v>55200000</v>
          </cell>
        </row>
        <row r="1154">
          <cell r="M1154">
            <v>6639999.9999999963</v>
          </cell>
        </row>
        <row r="1155">
          <cell r="M1155">
            <v>3462855</v>
          </cell>
        </row>
        <row r="1156">
          <cell r="M1156">
            <v>1599999.9999999993</v>
          </cell>
        </row>
        <row r="1157">
          <cell r="M1157">
            <v>750000</v>
          </cell>
        </row>
        <row r="1158">
          <cell r="M1158">
            <v>900000</v>
          </cell>
        </row>
        <row r="1159">
          <cell r="M1159">
            <v>913500000</v>
          </cell>
        </row>
        <row r="1160">
          <cell r="M1160">
            <v>1440699.9999999995</v>
          </cell>
        </row>
        <row r="1161">
          <cell r="M1161">
            <v>80375000</v>
          </cell>
        </row>
        <row r="1162">
          <cell r="M1162">
            <v>144675000</v>
          </cell>
        </row>
        <row r="1163">
          <cell r="M1163">
            <v>112524999.99999993</v>
          </cell>
        </row>
        <row r="1164">
          <cell r="M1164">
            <v>829999.99999999953</v>
          </cell>
        </row>
        <row r="1165">
          <cell r="M1165">
            <v>4919996</v>
          </cell>
        </row>
        <row r="1166">
          <cell r="M1166">
            <v>14808000</v>
          </cell>
        </row>
        <row r="1167">
          <cell r="M1167">
            <v>10999999.999999998</v>
          </cell>
        </row>
        <row r="1168">
          <cell r="M1168">
            <v>8000000.0000000056</v>
          </cell>
        </row>
        <row r="1169">
          <cell r="M1169">
            <v>229999999.99999985</v>
          </cell>
        </row>
        <row r="1170">
          <cell r="M1170">
            <v>22170000</v>
          </cell>
        </row>
        <row r="1171">
          <cell r="M1171">
            <v>37565000.000000007</v>
          </cell>
        </row>
        <row r="1172">
          <cell r="M1172">
            <v>11907499.999999994</v>
          </cell>
        </row>
        <row r="1173">
          <cell r="M1173">
            <v>6062000.0000000028</v>
          </cell>
        </row>
        <row r="1174">
          <cell r="M1174">
            <v>6927999.9999999963</v>
          </cell>
        </row>
        <row r="1175">
          <cell r="M1175">
            <v>73609999.999999985</v>
          </cell>
        </row>
        <row r="1176">
          <cell r="M1176">
            <v>58455000</v>
          </cell>
        </row>
        <row r="1177">
          <cell r="M1177">
            <v>63250000.000000045</v>
          </cell>
        </row>
        <row r="1178">
          <cell r="M1178">
            <v>7479999.9999999953</v>
          </cell>
        </row>
        <row r="1179">
          <cell r="M1179">
            <v>2860000.0000000009</v>
          </cell>
        </row>
        <row r="1180">
          <cell r="M1180">
            <v>7920000</v>
          </cell>
        </row>
        <row r="1181">
          <cell r="M1181">
            <v>10560000</v>
          </cell>
        </row>
        <row r="1182">
          <cell r="M1182">
            <v>2640000</v>
          </cell>
        </row>
        <row r="1183">
          <cell r="M1183">
            <v>29919999.999999981</v>
          </cell>
        </row>
        <row r="1184">
          <cell r="M1184">
            <v>29919999.999999981</v>
          </cell>
        </row>
        <row r="1185">
          <cell r="M1185">
            <v>61812499.999999963</v>
          </cell>
        </row>
        <row r="1186">
          <cell r="M1186">
            <v>3960000</v>
          </cell>
        </row>
        <row r="1187">
          <cell r="M1187">
            <v>4180000.0000000028</v>
          </cell>
        </row>
        <row r="1188">
          <cell r="M1188">
            <v>24200000.000000011</v>
          </cell>
        </row>
        <row r="1189">
          <cell r="M1189">
            <v>5610000</v>
          </cell>
        </row>
        <row r="1190">
          <cell r="M1190">
            <v>2508000</v>
          </cell>
        </row>
        <row r="1191">
          <cell r="M1191">
            <v>609918999.99999988</v>
          </cell>
        </row>
        <row r="1192">
          <cell r="M1192">
            <v>7923000</v>
          </cell>
        </row>
        <row r="1193">
          <cell r="M1193">
            <v>104250000</v>
          </cell>
        </row>
        <row r="1194">
          <cell r="M1194">
            <v>9382500</v>
          </cell>
        </row>
        <row r="1195">
          <cell r="M1195">
            <v>5212500</v>
          </cell>
        </row>
        <row r="1196">
          <cell r="M1196">
            <v>6672000</v>
          </cell>
        </row>
        <row r="1197">
          <cell r="M1197">
            <v>52484500.00000003</v>
          </cell>
        </row>
        <row r="1198">
          <cell r="M1198">
            <v>50400000</v>
          </cell>
        </row>
        <row r="1199">
          <cell r="M1199">
            <v>120750000</v>
          </cell>
        </row>
        <row r="1200">
          <cell r="M1200">
            <v>5940000</v>
          </cell>
        </row>
        <row r="1201">
          <cell r="M1201">
            <v>19662500</v>
          </cell>
        </row>
        <row r="1202">
          <cell r="M1202">
            <v>394765352.08333319</v>
          </cell>
        </row>
        <row r="1203">
          <cell r="M1203">
            <v>80356250</v>
          </cell>
        </row>
        <row r="1204">
          <cell r="M1204">
            <v>37386260.416666672</v>
          </cell>
        </row>
        <row r="1205">
          <cell r="M1205">
            <v>5769166.6666666679</v>
          </cell>
        </row>
        <row r="1206">
          <cell r="M1206">
            <v>51079166.666666687</v>
          </cell>
        </row>
        <row r="1207">
          <cell r="M1207">
            <v>26160625</v>
          </cell>
        </row>
        <row r="1208">
          <cell r="M1208">
            <v>38929114.583333328</v>
          </cell>
        </row>
        <row r="1209">
          <cell r="M1209">
            <v>3781250.0000000019</v>
          </cell>
        </row>
        <row r="1210">
          <cell r="M1210">
            <v>36312500.000000007</v>
          </cell>
        </row>
        <row r="1211">
          <cell r="M1211">
            <v>7262499.9999999972</v>
          </cell>
        </row>
        <row r="1212">
          <cell r="M1212">
            <v>-36312500.000000007</v>
          </cell>
        </row>
        <row r="1213">
          <cell r="M1213">
            <v>73256020.833333343</v>
          </cell>
        </row>
        <row r="1214">
          <cell r="M1214">
            <v>19753781.25</v>
          </cell>
        </row>
        <row r="1215">
          <cell r="M1215">
            <v>201215000</v>
          </cell>
        </row>
        <row r="1216">
          <cell r="M1216">
            <v>1406249.9999999998</v>
          </cell>
        </row>
        <row r="1217">
          <cell r="M1217">
            <v>51705000</v>
          </cell>
        </row>
        <row r="1218">
          <cell r="M1218">
            <v>14362500</v>
          </cell>
        </row>
        <row r="1219">
          <cell r="M1219">
            <v>29908854.166666675</v>
          </cell>
        </row>
        <row r="1220">
          <cell r="M1220">
            <v>2475315.104166667</v>
          </cell>
        </row>
        <row r="1221">
          <cell r="M1221">
            <v>1432291.666666667</v>
          </cell>
        </row>
        <row r="1222">
          <cell r="M1222">
            <v>18822610.625</v>
          </cell>
        </row>
        <row r="1223">
          <cell r="M1223">
            <v>606736.16666666663</v>
          </cell>
        </row>
        <row r="1224">
          <cell r="M1224">
            <v>67228505.859375</v>
          </cell>
        </row>
        <row r="1225">
          <cell r="M1225">
            <v>32711250</v>
          </cell>
        </row>
        <row r="1226">
          <cell r="M1226">
            <v>3140280</v>
          </cell>
        </row>
        <row r="1227">
          <cell r="M1227">
            <v>3904687.5</v>
          </cell>
        </row>
        <row r="1228">
          <cell r="M1228">
            <v>673750</v>
          </cell>
        </row>
        <row r="1229">
          <cell r="M1229">
            <v>5699684.9227500018</v>
          </cell>
        </row>
        <row r="1230">
          <cell r="M1230">
            <v>10903751.586000001</v>
          </cell>
        </row>
        <row r="1231">
          <cell r="M1231">
            <v>12637898.4375</v>
          </cell>
        </row>
        <row r="1232">
          <cell r="M1232">
            <v>12637898.4375</v>
          </cell>
        </row>
        <row r="1233">
          <cell r="M1233">
            <v>4668221.25</v>
          </cell>
        </row>
        <row r="1234">
          <cell r="M1234">
            <v>14578830</v>
          </cell>
        </row>
        <row r="1235">
          <cell r="M1235">
            <v>14578830</v>
          </cell>
        </row>
        <row r="1236">
          <cell r="M1236">
            <v>2721048.75</v>
          </cell>
        </row>
        <row r="1237">
          <cell r="M1237">
            <v>14578830</v>
          </cell>
        </row>
        <row r="1238">
          <cell r="M1238">
            <v>913937.50000000023</v>
          </cell>
        </row>
        <row r="1239">
          <cell r="M1239">
            <v>5270833.333333334</v>
          </cell>
        </row>
        <row r="1240">
          <cell r="M1240">
            <v>24795819.241666663</v>
          </cell>
        </row>
        <row r="1241">
          <cell r="M1241">
            <v>12083333.33333333</v>
          </cell>
        </row>
        <row r="1242">
          <cell r="M1242">
            <v>174166666.66666666</v>
          </cell>
        </row>
        <row r="1243">
          <cell r="M1243">
            <v>5999999.9999999991</v>
          </cell>
        </row>
        <row r="1244">
          <cell r="M1244">
            <v>7822931.2500000019</v>
          </cell>
        </row>
        <row r="1245">
          <cell r="M1245">
            <v>7822931.2500000019</v>
          </cell>
        </row>
        <row r="1246">
          <cell r="M1246">
            <v>19983543</v>
          </cell>
        </row>
        <row r="1247">
          <cell r="M1247">
            <v>809268.75</v>
          </cell>
        </row>
        <row r="1248">
          <cell r="M1248">
            <v>809268.75</v>
          </cell>
        </row>
        <row r="1249">
          <cell r="M1249">
            <v>97208343.750000015</v>
          </cell>
        </row>
        <row r="1252">
          <cell r="M1252">
            <v>7887070.3125</v>
          </cell>
        </row>
        <row r="1253">
          <cell r="M1253">
            <v>4662958.333333333</v>
          </cell>
        </row>
        <row r="1254">
          <cell r="M1254">
            <v>4662958.333333333</v>
          </cell>
        </row>
        <row r="1255">
          <cell r="M1255">
            <v>4666666.666666666</v>
          </cell>
        </row>
        <row r="1256">
          <cell r="M1256">
            <v>31635622.939999998</v>
          </cell>
        </row>
        <row r="1257">
          <cell r="M1257">
            <v>921875.00000000023</v>
          </cell>
        </row>
        <row r="1258">
          <cell r="M1258">
            <v>359374.99999999994</v>
          </cell>
        </row>
        <row r="1259">
          <cell r="M1259">
            <v>703125</v>
          </cell>
        </row>
        <row r="1260">
          <cell r="M1260">
            <v>703125</v>
          </cell>
        </row>
        <row r="1261">
          <cell r="M1261">
            <v>546874.99999999988</v>
          </cell>
        </row>
        <row r="1262">
          <cell r="M1262">
            <v>495312.49999999988</v>
          </cell>
        </row>
        <row r="1263">
          <cell r="M1263">
            <v>14711846.448250005</v>
          </cell>
        </row>
        <row r="1264">
          <cell r="M1264">
            <v>8547000</v>
          </cell>
        </row>
        <row r="1265">
          <cell r="M1265">
            <v>125400500.00000001</v>
          </cell>
        </row>
        <row r="1266">
          <cell r="M1266">
            <v>8818384.4550000001</v>
          </cell>
        </row>
        <row r="1267">
          <cell r="M1267">
            <v>1797874.345</v>
          </cell>
        </row>
        <row r="1268">
          <cell r="M1268">
            <v>444125.00000000006</v>
          </cell>
        </row>
        <row r="1269">
          <cell r="M1269">
            <v>3750000</v>
          </cell>
        </row>
        <row r="1270">
          <cell r="M1270">
            <v>25059375</v>
          </cell>
        </row>
        <row r="1271">
          <cell r="M1271">
            <v>5245666.666666667</v>
          </cell>
        </row>
        <row r="1272">
          <cell r="M1272">
            <v>2257000</v>
          </cell>
        </row>
        <row r="1273">
          <cell r="M1273">
            <v>111666666.66666666</v>
          </cell>
        </row>
        <row r="1274">
          <cell r="M1274">
            <v>2257000</v>
          </cell>
        </row>
        <row r="1275">
          <cell r="M1275">
            <v>38961976.199999996</v>
          </cell>
        </row>
        <row r="1276">
          <cell r="M1276">
            <v>225312.5</v>
          </cell>
        </row>
        <row r="1277">
          <cell r="M1277">
            <v>280000</v>
          </cell>
        </row>
        <row r="1278">
          <cell r="M1278">
            <v>437500</v>
          </cell>
        </row>
        <row r="1279">
          <cell r="M1279">
            <v>583333.33333333326</v>
          </cell>
        </row>
        <row r="1280">
          <cell r="M1280">
            <v>280000</v>
          </cell>
        </row>
        <row r="1281">
          <cell r="M1281">
            <v>280000</v>
          </cell>
        </row>
        <row r="1282">
          <cell r="M1282">
            <v>280000</v>
          </cell>
        </row>
        <row r="1283">
          <cell r="M1283">
            <v>217291.66666666666</v>
          </cell>
        </row>
        <row r="1284">
          <cell r="M1284">
            <v>75833.333333333343</v>
          </cell>
        </row>
        <row r="1285">
          <cell r="M1285">
            <v>75833.333333333343</v>
          </cell>
        </row>
        <row r="1286">
          <cell r="M1286">
            <v>75833.333333333343</v>
          </cell>
        </row>
        <row r="1287">
          <cell r="M1287">
            <v>74666.666666666657</v>
          </cell>
        </row>
        <row r="1288">
          <cell r="M1288">
            <v>1166666.6666666665</v>
          </cell>
        </row>
        <row r="1289">
          <cell r="M1289">
            <v>703125</v>
          </cell>
        </row>
        <row r="1290">
          <cell r="M1290">
            <v>1151041.6666666667</v>
          </cell>
        </row>
        <row r="1291">
          <cell r="M1291">
            <v>776041.66666666674</v>
          </cell>
        </row>
        <row r="1292">
          <cell r="M1292">
            <v>5822827.5166666666</v>
          </cell>
        </row>
        <row r="1293">
          <cell r="M1293">
            <v>1730936.1891666667</v>
          </cell>
        </row>
        <row r="1294">
          <cell r="M1294">
            <v>4996666.666666667</v>
          </cell>
        </row>
        <row r="1295">
          <cell r="M1295">
            <v>47293332.916666664</v>
          </cell>
        </row>
        <row r="1296">
          <cell r="M1296">
            <v>281250</v>
          </cell>
        </row>
        <row r="1297">
          <cell r="M1297">
            <v>772952.5</v>
          </cell>
        </row>
        <row r="1298">
          <cell r="M1298">
            <v>193238.125</v>
          </cell>
        </row>
        <row r="1299">
          <cell r="M1299">
            <v>1825078.125</v>
          </cell>
        </row>
        <row r="1300">
          <cell r="M1300">
            <v>1068375</v>
          </cell>
        </row>
        <row r="1315">
          <cell r="M1315">
            <v>4260000</v>
          </cell>
        </row>
        <row r="1316">
          <cell r="M1316">
            <v>1998000</v>
          </cell>
        </row>
        <row r="1317">
          <cell r="M1317">
            <v>2400000</v>
          </cell>
        </row>
        <row r="1318">
          <cell r="M1318">
            <v>2992500</v>
          </cell>
        </row>
        <row r="1319">
          <cell r="M1319">
            <v>2601499.9999999995</v>
          </cell>
        </row>
        <row r="1320">
          <cell r="M1320">
            <v>1519200</v>
          </cell>
        </row>
        <row r="1321">
          <cell r="M1321">
            <v>1995000</v>
          </cell>
        </row>
        <row r="1322">
          <cell r="M1322">
            <v>5243000.0000000009</v>
          </cell>
        </row>
        <row r="1323">
          <cell r="M1323">
            <v>7800000</v>
          </cell>
        </row>
        <row r="1324">
          <cell r="M1324">
            <v>3679999.9999999977</v>
          </cell>
        </row>
        <row r="1325">
          <cell r="M1325">
            <v>2400000</v>
          </cell>
        </row>
        <row r="1326">
          <cell r="M1326">
            <v>2310000</v>
          </cell>
        </row>
        <row r="1327">
          <cell r="M1327">
            <v>3600000</v>
          </cell>
        </row>
        <row r="1328">
          <cell r="M1328">
            <v>3400000.0000000019</v>
          </cell>
        </row>
        <row r="1329">
          <cell r="M1329">
            <v>8715000</v>
          </cell>
        </row>
        <row r="1330">
          <cell r="M1330">
            <v>3735000</v>
          </cell>
        </row>
        <row r="1331">
          <cell r="M1331">
            <v>8413541.6666666623</v>
          </cell>
        </row>
        <row r="1332">
          <cell r="M1332">
            <v>0</v>
          </cell>
        </row>
        <row r="1333">
          <cell r="M1333">
            <v>0</v>
          </cell>
        </row>
        <row r="1334">
          <cell r="M1334">
            <v>0</v>
          </cell>
        </row>
        <row r="1343">
          <cell r="M1343">
            <v>18700000</v>
          </cell>
        </row>
        <row r="1344">
          <cell r="M1344">
            <v>21991666.666666664</v>
          </cell>
        </row>
        <row r="1345">
          <cell r="M1345">
            <v>3223149.9999999991</v>
          </cell>
        </row>
        <row r="1346">
          <cell r="M1346">
            <v>1500000</v>
          </cell>
        </row>
        <row r="1347">
          <cell r="M1347">
            <v>19125000</v>
          </cell>
        </row>
        <row r="1348">
          <cell r="M1348">
            <v>5066282.875</v>
          </cell>
        </row>
        <row r="1349">
          <cell r="M1349">
            <v>0</v>
          </cell>
        </row>
      </sheetData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tem"/>
    </sheetNames>
    <sheetDataSet>
      <sheetData sheetId="0" refreshError="1">
        <row r="1">
          <cell r="A1" t="str">
            <v>Sr</v>
          </cell>
          <cell r="B1" t="str">
            <v>Name</v>
          </cell>
        </row>
        <row r="2">
          <cell r="A2">
            <v>1</v>
          </cell>
          <cell r="B2" t="str">
            <v>OAM SF 2001 T 45 filly 200 L + L 130 Mirror V 400 / 50T Coiler With Finishing rollers widia 7.5 mm Cicil 12 x Mesin Gt BTG SDR mesin gt GC</v>
          </cell>
        </row>
        <row r="3">
          <cell r="A3">
            <v>2</v>
          </cell>
          <cell r="B3" t="str">
            <v>Bor Gantung Foredom</v>
          </cell>
        </row>
        <row r="4">
          <cell r="A4">
            <v>3</v>
          </cell>
          <cell r="B4" t="str">
            <v>Honeywell MS7580/BLK/USB</v>
          </cell>
        </row>
        <row r="5">
          <cell r="A5">
            <v>4</v>
          </cell>
          <cell r="B5" t="str">
            <v>Bor Foredom CC-30 -- 5 sert</v>
          </cell>
        </row>
        <row r="6">
          <cell r="A6">
            <v>5</v>
          </cell>
          <cell r="B6" t="str">
            <v>Steam Cleaner LSE 20 1 unit (1 pcs corong + 1 pcs pipa tembaga, 2 pcs nozle, 1 pcs selang biru, Conector kabel 3 phase) U. FINISHING,</v>
          </cell>
        </row>
        <row r="7">
          <cell r="A7">
            <v>6</v>
          </cell>
          <cell r="B7" t="str">
            <v>Lemari pohonan</v>
          </cell>
        </row>
        <row r="8">
          <cell r="A8">
            <v>7</v>
          </cell>
          <cell r="B8" t="str">
            <v>karpet K-MIE 1 roll</v>
          </cell>
        </row>
        <row r="9">
          <cell r="A9">
            <v>8</v>
          </cell>
          <cell r="B9" t="str">
            <v>Timbangan 320 gr</v>
          </cell>
        </row>
        <row r="10">
          <cell r="A10">
            <v>9</v>
          </cell>
          <cell r="B10" t="str">
            <v>Spare part mesin selep zhen shen</v>
          </cell>
        </row>
        <row r="11">
          <cell r="A11">
            <v>10</v>
          </cell>
          <cell r="B11" t="str">
            <v>File cabinet beige</v>
          </cell>
        </row>
        <row r="12">
          <cell r="A12">
            <v>11</v>
          </cell>
          <cell r="B12" t="str">
            <v>Galaxy Tab A-6 White (chp/CA)</v>
          </cell>
        </row>
        <row r="13">
          <cell r="A13">
            <v>12</v>
          </cell>
          <cell r="B13" t="str">
            <v>Storage 5 shelf</v>
          </cell>
        </row>
        <row r="14">
          <cell r="A14">
            <v>13</v>
          </cell>
          <cell r="B14" t="str">
            <v>CPU Proc Intel Core I3-4170 untuk adm Cor</v>
          </cell>
        </row>
        <row r="15">
          <cell r="A15">
            <v>14</v>
          </cell>
          <cell r="B15" t="str">
            <v>Switch Link</v>
          </cell>
        </row>
        <row r="16">
          <cell r="A16">
            <v>15</v>
          </cell>
          <cell r="B16" t="str">
            <v>Bor Foredom CC-30 -- 1 sert</v>
          </cell>
        </row>
        <row r="17">
          <cell r="A17">
            <v>16</v>
          </cell>
          <cell r="B17" t="str">
            <v>Filling kabinet Brother (Mega Kantor)</v>
          </cell>
        </row>
        <row r="18">
          <cell r="A18">
            <v>17</v>
          </cell>
          <cell r="B18" t="str">
            <v>Tangga u. Heri</v>
          </cell>
        </row>
        <row r="19">
          <cell r="A19">
            <v>18</v>
          </cell>
          <cell r="B19" t="str">
            <v>Monitor LCD LG</v>
          </cell>
        </row>
        <row r="20">
          <cell r="A20">
            <v>19</v>
          </cell>
          <cell r="B20" t="str">
            <v>Wireless Router Asus RT-N12HP --1 unit u.</v>
          </cell>
        </row>
        <row r="21">
          <cell r="A21">
            <v>20</v>
          </cell>
          <cell r="B21" t="str">
            <v>Loker 5P -- 3 bh u. loker staff - Mebel Eka Sakti Toko</v>
          </cell>
        </row>
        <row r="22">
          <cell r="A22">
            <v>21</v>
          </cell>
          <cell r="B22" t="str">
            <v>Proc intel core I5-7400 u. Design</v>
          </cell>
        </row>
        <row r="23">
          <cell r="A23">
            <v>22</v>
          </cell>
          <cell r="B23" t="str">
            <v>Mesin check lock</v>
          </cell>
        </row>
        <row r="24">
          <cell r="A24">
            <v>23</v>
          </cell>
          <cell r="B24" t="str">
            <v>Printer Epson LX 310 1 unit u. Admin gudang</v>
          </cell>
        </row>
        <row r="25">
          <cell r="A25">
            <v>24</v>
          </cell>
          <cell r="B25" t="str">
            <v>Coffee Table 4bh</v>
          </cell>
        </row>
        <row r="26">
          <cell r="A26">
            <v>25</v>
          </cell>
          <cell r="B26" t="str">
            <v>papan Tulis WB Double Face 120x240 Magnetic stand</v>
          </cell>
        </row>
        <row r="27">
          <cell r="A27">
            <v>26</v>
          </cell>
          <cell r="B27" t="str">
            <v>Detector 4000 HKD x 3</v>
          </cell>
        </row>
        <row r="28">
          <cell r="A28">
            <v>27</v>
          </cell>
          <cell r="B28" t="str">
            <v>Tang</v>
          </cell>
        </row>
        <row r="29">
          <cell r="A29">
            <v>28</v>
          </cell>
          <cell r="B29" t="str">
            <v>Tang Lancip LN</v>
          </cell>
        </row>
        <row r="30">
          <cell r="A30">
            <v>29</v>
          </cell>
          <cell r="B30" t="str">
            <v>RP KWI 6</v>
          </cell>
        </row>
        <row r="31">
          <cell r="A31">
            <v>30</v>
          </cell>
          <cell r="B31" t="str">
            <v>Tap Balik 1-5 Hunber</v>
          </cell>
        </row>
        <row r="32">
          <cell r="A32">
            <v>31</v>
          </cell>
          <cell r="B32" t="str">
            <v>Tang Lancip / Tang Cucut</v>
          </cell>
        </row>
        <row r="33">
          <cell r="A33">
            <v>32</v>
          </cell>
          <cell r="B33" t="str">
            <v>Tang 3-Peak</v>
          </cell>
        </row>
        <row r="34">
          <cell r="A34">
            <v>33</v>
          </cell>
          <cell r="B34" t="str">
            <v>Panci</v>
          </cell>
        </row>
        <row r="35">
          <cell r="A35">
            <v>34</v>
          </cell>
          <cell r="B35" t="str">
            <v>Obeng Set 6 Pcs 66-052 Stanfly</v>
          </cell>
        </row>
        <row r="36">
          <cell r="A36">
            <v>35</v>
          </cell>
          <cell r="B36" t="str">
            <v>Monitor LG LCD 17" u. freddy</v>
          </cell>
        </row>
        <row r="37">
          <cell r="A37">
            <v>36</v>
          </cell>
          <cell r="B37" t="str">
            <v>Palu Konde 1/2 LB HDL KY 1512-051</v>
          </cell>
        </row>
        <row r="38">
          <cell r="A38">
            <v>37</v>
          </cell>
          <cell r="B38" t="str">
            <v>Palu Konde 1 LB HDL KY 1512-100</v>
          </cell>
        </row>
        <row r="39">
          <cell r="A39">
            <v>38</v>
          </cell>
          <cell r="B39" t="str">
            <v>Kunci Ring Pas PHX 28</v>
          </cell>
        </row>
        <row r="40">
          <cell r="A40">
            <v>39</v>
          </cell>
          <cell r="B40" t="str">
            <v>Kunci Ring Pas A190-7</v>
          </cell>
        </row>
        <row r="41">
          <cell r="A41">
            <v>40</v>
          </cell>
          <cell r="B41" t="str">
            <v>Kunci Inggris</v>
          </cell>
        </row>
        <row r="42">
          <cell r="A42">
            <v>41</v>
          </cell>
          <cell r="B42" t="str">
            <v>Kunci L Long M4-9500</v>
          </cell>
        </row>
        <row r="43">
          <cell r="A43">
            <v>42</v>
          </cell>
          <cell r="B43" t="str">
            <v>Kempus</v>
          </cell>
        </row>
        <row r="44">
          <cell r="A44">
            <v>43</v>
          </cell>
          <cell r="B44" t="str">
            <v>Kabel Las 95 m/m standard</v>
          </cell>
        </row>
        <row r="45">
          <cell r="A45">
            <v>44</v>
          </cell>
          <cell r="B45" t="str">
            <v>Komputer E7500 u. desain anak baru</v>
          </cell>
        </row>
        <row r="46">
          <cell r="A46">
            <v>45</v>
          </cell>
          <cell r="B46" t="str">
            <v>Bor Duduk ZJ 4116 WP</v>
          </cell>
        </row>
        <row r="47">
          <cell r="A47">
            <v>46</v>
          </cell>
          <cell r="B47" t="str">
            <v>Batu Merah Rubiston Ø 2 mm</v>
          </cell>
        </row>
        <row r="48">
          <cell r="A48">
            <v>47</v>
          </cell>
          <cell r="B48" t="str">
            <v>Camera acces</v>
          </cell>
        </row>
        <row r="49">
          <cell r="A49">
            <v>48</v>
          </cell>
          <cell r="B49" t="str">
            <v>Arbor Trumax MT4-JT6</v>
          </cell>
        </row>
        <row r="50">
          <cell r="A50">
            <v>49</v>
          </cell>
          <cell r="B50" t="str">
            <v>Buku (HK$980,- x Rp1.202,-)</v>
          </cell>
        </row>
        <row r="51">
          <cell r="A51">
            <v>50</v>
          </cell>
          <cell r="B51" t="str">
            <v>AC SPLIT Chang hong 2 Pk R. Design , Outdoor u. Niko, bongkar pasang, pipa 23.5 m</v>
          </cell>
        </row>
        <row r="52">
          <cell r="A52">
            <v>51</v>
          </cell>
          <cell r="B52" t="str">
            <v>Mesin Oven Kerrlab + Rak</v>
          </cell>
        </row>
        <row r="53">
          <cell r="A53">
            <v>52</v>
          </cell>
          <cell r="B53" t="str">
            <v>Mesin poles 4 orang 2 PK</v>
          </cell>
        </row>
        <row r="54">
          <cell r="A54">
            <v>53</v>
          </cell>
          <cell r="B54" t="str">
            <v>Mesin Selep BL II</v>
          </cell>
        </row>
        <row r="55">
          <cell r="A55">
            <v>54</v>
          </cell>
          <cell r="B55" t="str">
            <v>Mesin ultrasonic Tecko 30 Ltrs R Poles</v>
          </cell>
        </row>
        <row r="56">
          <cell r="A56">
            <v>55</v>
          </cell>
          <cell r="B56" t="str">
            <v>Mesin Las Pipa Di GT</v>
          </cell>
        </row>
        <row r="57">
          <cell r="A57">
            <v>56</v>
          </cell>
          <cell r="B57" t="str">
            <v>Mesin Vaccum Cor Topcast + Pompa</v>
          </cell>
        </row>
        <row r="58">
          <cell r="A58">
            <v>57</v>
          </cell>
          <cell r="B58" t="str">
            <v>Mesin Electrolaser Master 100 ada di kikir</v>
          </cell>
        </row>
        <row r="59">
          <cell r="A59">
            <v>58</v>
          </cell>
          <cell r="B59" t="str">
            <v>Bor Gantung Foredom sch-2, 230v , HP30</v>
          </cell>
        </row>
        <row r="60">
          <cell r="A60">
            <v>59</v>
          </cell>
          <cell r="B60" t="str">
            <v>Bor Gantung Foredom RRC</v>
          </cell>
        </row>
        <row r="61">
          <cell r="A61">
            <v>60</v>
          </cell>
          <cell r="B61" t="str">
            <v>HP Bor gantung RRC/Froredom --- 5 Pcs</v>
          </cell>
        </row>
        <row r="62">
          <cell r="A62">
            <v>61</v>
          </cell>
          <cell r="B62" t="str">
            <v>Bor foredom sr fct rrt -1 Unit</v>
          </cell>
        </row>
        <row r="63">
          <cell r="A63">
            <v>62</v>
          </cell>
          <cell r="B63" t="str">
            <v>Dig Crimp Height Micrometer 342-411-30/342-271 0-20/0.001 mm u. Pa Budi</v>
          </cell>
        </row>
        <row r="64">
          <cell r="A64">
            <v>63</v>
          </cell>
          <cell r="B64" t="str">
            <v>Alat potong Plat 5 mm Muller, 1 Bh</v>
          </cell>
        </row>
        <row r="65">
          <cell r="A65">
            <v>64</v>
          </cell>
          <cell r="B65" t="str">
            <v>Kursi ruang Meeting</v>
          </cell>
        </row>
        <row r="66">
          <cell r="A66">
            <v>65</v>
          </cell>
          <cell r="B66" t="str">
            <v>Hair Dryer</v>
          </cell>
        </row>
        <row r="67">
          <cell r="A67">
            <v>66</v>
          </cell>
          <cell r="B67" t="str">
            <v>Meja Tukang</v>
          </cell>
        </row>
        <row r="68">
          <cell r="A68">
            <v>67</v>
          </cell>
          <cell r="B68" t="str">
            <v>Mesin Rectifier ES Series proggmable 60 A/15 V u. sepuh</v>
          </cell>
        </row>
        <row r="69">
          <cell r="A69">
            <v>68</v>
          </cell>
          <cell r="B69" t="str">
            <v>Outdor ac split LG 1 PK Type 09 LS</v>
          </cell>
        </row>
        <row r="70">
          <cell r="A70">
            <v>69</v>
          </cell>
          <cell r="B70" t="str">
            <v>Meja Marketing (OD 038 1 buah @ Rp 860.000,-) --- Eka Sakti</v>
          </cell>
        </row>
        <row r="71">
          <cell r="A71">
            <v>70</v>
          </cell>
          <cell r="B71" t="str">
            <v>Outdor ac split 1 PK Chang hong, by pasang, isi freon Type CSC 09 Y3</v>
          </cell>
        </row>
        <row r="72">
          <cell r="A72">
            <v>71</v>
          </cell>
          <cell r="B72" t="str">
            <v>Komputer Intel Pentium D E5700 u. Lilin</v>
          </cell>
        </row>
        <row r="73">
          <cell r="A73">
            <v>72</v>
          </cell>
          <cell r="B73" t="str">
            <v>Komputer Intel P4 u.Freddy (Lengkap)</v>
          </cell>
        </row>
        <row r="74">
          <cell r="A74">
            <v>73</v>
          </cell>
          <cell r="B74" t="str">
            <v>Komputer (lengkap) GAMA E 5200 Nita</v>
          </cell>
        </row>
        <row r="75">
          <cell r="A75">
            <v>74</v>
          </cell>
          <cell r="B75" t="str">
            <v>Komputer Processor intel dual core i5-2500 u. Pak Aji</v>
          </cell>
        </row>
        <row r="76">
          <cell r="A76">
            <v>75</v>
          </cell>
          <cell r="B76" t="str">
            <v>Komputer Proc Intel core duo 2 unit + 1 Monitor LG LCD</v>
          </cell>
        </row>
        <row r="77">
          <cell r="A77">
            <v>76</v>
          </cell>
          <cell r="B77" t="str">
            <v>Rak ruang kerja pak Yoki</v>
          </cell>
        </row>
        <row r="78">
          <cell r="A78">
            <v>77</v>
          </cell>
          <cell r="B78" t="str">
            <v>Termin Creative</v>
          </cell>
        </row>
        <row r="79">
          <cell r="A79">
            <v>78</v>
          </cell>
          <cell r="B79" t="str">
            <v>Board 1GBT EL0015 (spare part mesin laser PCB) (barang belom datang) masuk non stok feb 20</v>
          </cell>
        </row>
        <row r="80">
          <cell r="A80">
            <v>79</v>
          </cell>
          <cell r="B80" t="str">
            <v>Lomo Staff Chair Black</v>
          </cell>
        </row>
        <row r="81">
          <cell r="A81">
            <v>80</v>
          </cell>
          <cell r="B81" t="str">
            <v>Instalasi Fiber optic 12 core singlemode  u. Up grade network</v>
          </cell>
        </row>
        <row r="82">
          <cell r="A82">
            <v>81</v>
          </cell>
          <cell r="B82" t="str">
            <v>Papan tulis kaca + Bon  + Tempered 1 buah u. Ruang Accounting</v>
          </cell>
        </row>
        <row r="83">
          <cell r="A83">
            <v>82</v>
          </cell>
          <cell r="B83" t="str">
            <v>HPE Server and VM ware Installation (server IT)</v>
          </cell>
        </row>
        <row r="84">
          <cell r="A84">
            <v>83</v>
          </cell>
          <cell r="B84" t="str">
            <v>Subription only for Vmware Vsphere 6 essential (Server IT)</v>
          </cell>
        </row>
        <row r="85">
          <cell r="A85">
            <v>84</v>
          </cell>
          <cell r="B85" t="str">
            <v>VM Ware Vsphere 6 Essentoa;s kit for 3 hosts (Server IT)</v>
          </cell>
        </row>
        <row r="86">
          <cell r="A86">
            <v>85</v>
          </cell>
          <cell r="B86" t="str">
            <v>Smart Storage Battery w/145 mm 96w Cable for (Server IT)</v>
          </cell>
        </row>
        <row r="87">
          <cell r="A87">
            <v>86</v>
          </cell>
          <cell r="B87" t="str">
            <v>HPE 16 GB Dual rank x 4DDR4 (Server IT)</v>
          </cell>
        </row>
        <row r="88">
          <cell r="A88">
            <v>87</v>
          </cell>
          <cell r="B88" t="str">
            <v>HPE 300 GB SAS 12 GB Enterprise 10K (Server IT)</v>
          </cell>
        </row>
        <row r="89">
          <cell r="A89">
            <v>88</v>
          </cell>
          <cell r="B89" t="str">
            <v>Server IT</v>
          </cell>
        </row>
        <row r="90">
          <cell r="A90">
            <v>89</v>
          </cell>
          <cell r="B90" t="str">
            <v>CPU i3 u. IT</v>
          </cell>
        </row>
        <row r="91">
          <cell r="A91">
            <v>90</v>
          </cell>
          <cell r="B91" t="str">
            <v>Barcode Scanner Honeywell 7580G U. Stokan Marketing</v>
          </cell>
        </row>
        <row r="92">
          <cell r="A92">
            <v>91</v>
          </cell>
          <cell r="B92" t="str">
            <v>Brankas National A3 (1) Accounting</v>
          </cell>
        </row>
        <row r="93">
          <cell r="A93">
            <v>92</v>
          </cell>
          <cell r="B93" t="str">
            <v>Printer Epson M1120 (1) u. MKT</v>
          </cell>
        </row>
        <row r="94">
          <cell r="A94">
            <v>93</v>
          </cell>
          <cell r="B94" t="str">
            <v>SSD 120Gb (1) u. Matrix 9</v>
          </cell>
        </row>
        <row r="95">
          <cell r="A95">
            <v>94</v>
          </cell>
          <cell r="B95" t="str">
            <v>SIEBEN CPU HOLDER SCH IRON WOOD (2) u. Ruang HRD</v>
          </cell>
        </row>
        <row r="96">
          <cell r="A96">
            <v>95</v>
          </cell>
          <cell r="B96" t="str">
            <v>MAINE 3 DRAWERS MOBILE PEDESTAL KW (2)laci  u. Acc Depan</v>
          </cell>
        </row>
        <row r="97">
          <cell r="A97">
            <v>96</v>
          </cell>
          <cell r="B97" t="str">
            <v>LEXEE OFFICE TABLE OAK WHITE (1) u. Stock</v>
          </cell>
        </row>
        <row r="98">
          <cell r="A98">
            <v>97</v>
          </cell>
          <cell r="B98" t="str">
            <v>LEXEE OFFICE TABLE OAK WHITE (2) u. Stok IT</v>
          </cell>
        </row>
        <row r="99">
          <cell r="A99">
            <v>98</v>
          </cell>
          <cell r="B99" t="str">
            <v>LONO STAFF CHAIR BLACK (2) u. Stok HRD</v>
          </cell>
        </row>
        <row r="100">
          <cell r="A100">
            <v>99</v>
          </cell>
          <cell r="B100" t="str">
            <v>Emergercy Lamp - Ace hardware u. GA</v>
          </cell>
        </row>
        <row r="101">
          <cell r="A101">
            <v>100</v>
          </cell>
          <cell r="B101" t="str">
            <v>HP Samsung (1) U. Admin Sales</v>
          </cell>
        </row>
        <row r="102">
          <cell r="A102">
            <v>101</v>
          </cell>
          <cell r="B102" t="str">
            <v>HP Samsung (2) U. Admin Sales</v>
          </cell>
        </row>
        <row r="103">
          <cell r="A103">
            <v>102</v>
          </cell>
          <cell r="B103" t="str">
            <v>HP Xiaomi Redmi 7 (1) u. HRD bu Maya</v>
          </cell>
        </row>
        <row r="104">
          <cell r="A104">
            <v>103</v>
          </cell>
          <cell r="B104" t="str">
            <v>DDR4 8Gb (1) u. 3D Nur Dewi</v>
          </cell>
        </row>
        <row r="105">
          <cell r="A105">
            <v>104</v>
          </cell>
          <cell r="B105" t="str">
            <v>CPU i7 (2) U. Accounting Lia &amp; Sari</v>
          </cell>
        </row>
        <row r="106">
          <cell r="A106">
            <v>105</v>
          </cell>
          <cell r="B106" t="str">
            <v>Notebook merk HP 1 di area ce ninik</v>
          </cell>
        </row>
        <row r="107">
          <cell r="A107">
            <v>106</v>
          </cell>
          <cell r="B107" t="str">
            <v>Printer label barcode zebra GT820 di area marketing</v>
          </cell>
        </row>
        <row r="108">
          <cell r="A108">
            <v>107</v>
          </cell>
          <cell r="B108" t="str">
            <v>Printer epson LQ untuk admin sales (marketing)</v>
          </cell>
        </row>
        <row r="109">
          <cell r="A109">
            <v>108</v>
          </cell>
          <cell r="B109" t="str">
            <v>TV di letakan area HRD</v>
          </cell>
        </row>
        <row r="110">
          <cell r="A110">
            <v>109</v>
          </cell>
          <cell r="B110" t="str">
            <v>CPU AMD</v>
          </cell>
        </row>
        <row r="111">
          <cell r="A111">
            <v>110</v>
          </cell>
          <cell r="B111" t="str">
            <v>Basket ball stand 1 (ring basket)</v>
          </cell>
        </row>
        <row r="112">
          <cell r="A112">
            <v>111</v>
          </cell>
          <cell r="B112" t="str">
            <v>CPU untuk area accounting</v>
          </cell>
        </row>
        <row r="113">
          <cell r="A113">
            <v>112</v>
          </cell>
          <cell r="B113" t="str">
            <v>Monitor untuk area accounting</v>
          </cell>
        </row>
        <row r="114">
          <cell r="A114">
            <v>113</v>
          </cell>
          <cell r="B114" t="str">
            <v>Metal Detector 2 pos 2 , 2 pos 3 (Jotam PT)</v>
          </cell>
        </row>
        <row r="115">
          <cell r="A115">
            <v>114</v>
          </cell>
          <cell r="B115" t="str">
            <v>Meja PP Plur spin 201 u. CI (Meja Tenis)</v>
          </cell>
        </row>
        <row r="116">
          <cell r="A116">
            <v>115</v>
          </cell>
          <cell r="B116" t="str">
            <v>Drawers Mobile pedestal 3 drawers 6 unit (Laci 3 susun u. Accounting)</v>
          </cell>
        </row>
        <row r="117">
          <cell r="A117">
            <v>116</v>
          </cell>
          <cell r="B117" t="str">
            <v>Switch CCTV untuk HRD</v>
          </cell>
        </row>
        <row r="118">
          <cell r="A118">
            <v>117</v>
          </cell>
          <cell r="B118" t="str">
            <v>Monitor LG LED19M38A-B untuk SPV HRD</v>
          </cell>
        </row>
        <row r="119">
          <cell r="A119">
            <v>118</v>
          </cell>
          <cell r="B119" t="str">
            <v>CPU  Proc AMD A6-7400K u. SPV HRD</v>
          </cell>
        </row>
        <row r="120">
          <cell r="A120">
            <v>119</v>
          </cell>
          <cell r="B120" t="str">
            <v>Printer Epson M100 untuk IT</v>
          </cell>
        </row>
        <row r="121">
          <cell r="A121">
            <v>120</v>
          </cell>
          <cell r="B121" t="str">
            <v>Printer Epson M100 untuk cadangan IT</v>
          </cell>
        </row>
        <row r="122">
          <cell r="A122">
            <v>121</v>
          </cell>
          <cell r="B122" t="str">
            <v>Monitor LG LED 19M38A-B untuk SPV HRD</v>
          </cell>
        </row>
        <row r="123">
          <cell r="A123">
            <v>122</v>
          </cell>
          <cell r="B123" t="str">
            <v>CPU Proc AMD A6-7400K untuk SPV HRD</v>
          </cell>
        </row>
        <row r="124">
          <cell r="A124">
            <v>123</v>
          </cell>
          <cell r="B124" t="str">
            <v>Kaca papan tulis untuk acc</v>
          </cell>
        </row>
        <row r="125">
          <cell r="A125">
            <v>124</v>
          </cell>
          <cell r="B125" t="str">
            <v>CPU 1 set untuk Acc</v>
          </cell>
        </row>
        <row r="126">
          <cell r="A126">
            <v>125</v>
          </cell>
          <cell r="B126" t="str">
            <v>Monitor LG LED 19M38A-B untuk Acc</v>
          </cell>
        </row>
        <row r="127">
          <cell r="A127">
            <v>126</v>
          </cell>
          <cell r="B127" t="str">
            <v>Printer Epson LX 310 untuk Purchasing</v>
          </cell>
        </row>
        <row r="128">
          <cell r="A128">
            <v>127</v>
          </cell>
          <cell r="B128" t="str">
            <v>Furniture creative</v>
          </cell>
        </row>
        <row r="129">
          <cell r="A129">
            <v>128</v>
          </cell>
          <cell r="B129" t="str">
            <v>Kursi Staff 8unit</v>
          </cell>
        </row>
        <row r="130">
          <cell r="A130">
            <v>129</v>
          </cell>
          <cell r="B130" t="str">
            <v>Laptop Lenovo W130-14IKB-HEID untuk Adit-CI</v>
          </cell>
        </row>
        <row r="131">
          <cell r="A131">
            <v>130</v>
          </cell>
          <cell r="B131" t="str">
            <v>Monitor LG LED 19M38A-B untuk Wina-IT</v>
          </cell>
        </row>
        <row r="132">
          <cell r="A132">
            <v>131</v>
          </cell>
          <cell r="B132" t="str">
            <v>CPU Proc Intel Core I5-8400 untuk Wina-IT</v>
          </cell>
        </row>
        <row r="133">
          <cell r="A133">
            <v>132</v>
          </cell>
          <cell r="B133" t="str">
            <v>Redmi 5A 2/16 Grey untuk manager acc</v>
          </cell>
        </row>
        <row r="134">
          <cell r="A134">
            <v>133</v>
          </cell>
          <cell r="B134" t="str">
            <v>NB Lenovo IP330-141KB-8LID u. Niko IT</v>
          </cell>
        </row>
        <row r="135">
          <cell r="A135">
            <v>134</v>
          </cell>
          <cell r="B135" t="str">
            <v>NB HP 14-BS740TU U. Adit gudang</v>
          </cell>
        </row>
        <row r="136">
          <cell r="A136">
            <v>135</v>
          </cell>
          <cell r="B136" t="str">
            <v>Printer Epson TMT82 Usb serial 2 unit u. IT</v>
          </cell>
        </row>
        <row r="137">
          <cell r="A137">
            <v>136</v>
          </cell>
          <cell r="B137" t="str">
            <v>Expansion PABX merk Panasonic Tipe KX-NS 320 untuk IT</v>
          </cell>
        </row>
        <row r="138">
          <cell r="A138">
            <v>137</v>
          </cell>
          <cell r="B138" t="str">
            <v>Printer Epson L120 u. Accounting GAMMA</v>
          </cell>
        </row>
        <row r="139">
          <cell r="A139">
            <v>138</v>
          </cell>
          <cell r="B139" t="str">
            <v>Proc Intel dualcore G5400 1 unti u. Stocklist GAMMA</v>
          </cell>
        </row>
        <row r="140">
          <cell r="A140">
            <v>139</v>
          </cell>
          <cell r="B140" t="str">
            <v>Proc Intel dual core G5400 2 unit u. Stocist GAMMA</v>
          </cell>
        </row>
        <row r="141">
          <cell r="A141">
            <v>140</v>
          </cell>
          <cell r="B141" t="str">
            <v>Redmi 5A 2/16 bold untuk bu erni</v>
          </cell>
        </row>
        <row r="142">
          <cell r="A142">
            <v>141</v>
          </cell>
          <cell r="B142" t="str">
            <v>CPU17 + Monitor</v>
          </cell>
        </row>
        <row r="143">
          <cell r="A143">
            <v>142</v>
          </cell>
          <cell r="B143" t="str">
            <v>CPU I3 1 set + Monitor</v>
          </cell>
        </row>
        <row r="144">
          <cell r="A144">
            <v>143</v>
          </cell>
          <cell r="B144" t="str">
            <v>Samsung J2606 Galaxy j2 core Black</v>
          </cell>
        </row>
        <row r="145">
          <cell r="A145">
            <v>144</v>
          </cell>
          <cell r="B145" t="str">
            <v>Working Chair Yasmin 30 X 2.900.000</v>
          </cell>
        </row>
        <row r="146">
          <cell r="A146">
            <v>145</v>
          </cell>
          <cell r="B146" t="str">
            <v>Ups APC SMC2000i u. 3d Print</v>
          </cell>
        </row>
        <row r="147">
          <cell r="A147">
            <v>146</v>
          </cell>
          <cell r="B147" t="str">
            <v>Mesin slider u. Accounting (Penghancur kertas)</v>
          </cell>
        </row>
        <row r="148">
          <cell r="A148">
            <v>147</v>
          </cell>
          <cell r="B148" t="str">
            <v>Mesin slider u. Marketing (Penghancur kertas)</v>
          </cell>
        </row>
        <row r="149">
          <cell r="A149">
            <v>148</v>
          </cell>
          <cell r="B149" t="str">
            <v>LED samsung u. Absensi (perdana electronic</v>
          </cell>
        </row>
        <row r="150">
          <cell r="A150">
            <v>149</v>
          </cell>
          <cell r="B150" t="str">
            <v>HP Xiaomi Redmi 5A u. Sales Satria dan Syifa</v>
          </cell>
        </row>
        <row r="151">
          <cell r="A151">
            <v>150</v>
          </cell>
          <cell r="B151" t="str">
            <v>Paper shrader krisbow - Data Scrip</v>
          </cell>
        </row>
        <row r="152">
          <cell r="A152">
            <v>151</v>
          </cell>
          <cell r="B152" t="str">
            <v>Sound system (PT Galva Technologies)</v>
          </cell>
        </row>
        <row r="153">
          <cell r="A153">
            <v>152</v>
          </cell>
          <cell r="B153" t="str">
            <v>VGA Gigabyte GTX1080-G1GAM 8 GB u. Drafer</v>
          </cell>
        </row>
        <row r="154">
          <cell r="A154">
            <v>153</v>
          </cell>
          <cell r="B154" t="str">
            <v>Proc intel core I7-8700 u. Drafter</v>
          </cell>
        </row>
        <row r="155">
          <cell r="A155">
            <v>154</v>
          </cell>
          <cell r="B155" t="str">
            <v>Printer Epson TMT 82 USB Serial u. Printer Barcode</v>
          </cell>
        </row>
        <row r="156">
          <cell r="A156">
            <v>155</v>
          </cell>
          <cell r="B156" t="str">
            <v>Printer Epson L120 u/ lilin</v>
          </cell>
        </row>
        <row r="157">
          <cell r="A157">
            <v>156</v>
          </cell>
          <cell r="B157" t="str">
            <v>Printer Epson L360 u/ HRD</v>
          </cell>
        </row>
        <row r="158">
          <cell r="A158">
            <v>157</v>
          </cell>
          <cell r="B158" t="str">
            <v>Printer Epson L360 u/ IT (rini scanner)</v>
          </cell>
        </row>
        <row r="159">
          <cell r="A159">
            <v>158</v>
          </cell>
          <cell r="B159" t="str">
            <v>Printer Epson LX 310 u/ ACC</v>
          </cell>
        </row>
        <row r="160">
          <cell r="A160">
            <v>159</v>
          </cell>
          <cell r="B160" t="str">
            <v>HD WD PASSPORT 1TB u/ Bu Niniek</v>
          </cell>
        </row>
        <row r="161">
          <cell r="A161">
            <v>160</v>
          </cell>
          <cell r="B161" t="str">
            <v>NB HP 14-BS012TU u/ Manager HRD</v>
          </cell>
        </row>
        <row r="162">
          <cell r="A162">
            <v>161</v>
          </cell>
          <cell r="B162" t="str">
            <v>PROC INTEL CORE I3-4170 u/ RnD,2D</v>
          </cell>
        </row>
        <row r="163">
          <cell r="A163">
            <v>162</v>
          </cell>
          <cell r="B163" t="str">
            <v>Samsung Galtab A6 White u/ anak 2D</v>
          </cell>
        </row>
        <row r="164">
          <cell r="A164">
            <v>163</v>
          </cell>
          <cell r="B164" t="str">
            <v>Rak 5 susun Full kunci / Lemari loker staff</v>
          </cell>
        </row>
        <row r="165">
          <cell r="A165">
            <v>164</v>
          </cell>
          <cell r="B165" t="str">
            <v>Mesin Penghitung uang (3) Lain lain</v>
          </cell>
        </row>
        <row r="166">
          <cell r="A166">
            <v>165</v>
          </cell>
          <cell r="B166" t="str">
            <v>Mesin Penghitung uang (1) Gading Murni</v>
          </cell>
        </row>
        <row r="167">
          <cell r="A167">
            <v>166</v>
          </cell>
          <cell r="B167" t="str">
            <v>Soffa u. Lobby</v>
          </cell>
        </row>
        <row r="168">
          <cell r="A168">
            <v>167</v>
          </cell>
          <cell r="B168" t="str">
            <v>Sound system (mitra buana securindo)</v>
          </cell>
        </row>
        <row r="169">
          <cell r="A169">
            <v>168</v>
          </cell>
          <cell r="B169" t="str">
            <v>Sofa Volkhom u. Ruang Direksi</v>
          </cell>
        </row>
        <row r="170">
          <cell r="A170">
            <v>169</v>
          </cell>
          <cell r="B170" t="str">
            <v>Mebel u. Meja tamu security lt 2</v>
          </cell>
        </row>
        <row r="171">
          <cell r="A171">
            <v>170</v>
          </cell>
          <cell r="B171" t="str">
            <v>Lemari Stocklist</v>
          </cell>
        </row>
        <row r="172">
          <cell r="A172">
            <v>171</v>
          </cell>
          <cell r="B172" t="str">
            <v>Laptop HP 14-bs012TU u. Ce ninik - yg ce ninik u. Mkt</v>
          </cell>
        </row>
        <row r="173">
          <cell r="A173">
            <v>172</v>
          </cell>
          <cell r="B173" t="str">
            <v>Proc intel core I5-7400 U. Product engineering</v>
          </cell>
        </row>
        <row r="174">
          <cell r="A174">
            <v>173</v>
          </cell>
          <cell r="B174" t="str">
            <v>Proc intel core I3-4170, Monitor LG u. HRD &amp; IT</v>
          </cell>
        </row>
        <row r="175">
          <cell r="A175">
            <v>174</v>
          </cell>
          <cell r="B175" t="str">
            <v>Lemari Kayu Credenzal u/ R.Acc (P.Yoki)</v>
          </cell>
        </row>
        <row r="176">
          <cell r="A176">
            <v>175</v>
          </cell>
          <cell r="B176" t="str">
            <v>Lemari Arsip u/ ruang Accounting 2bh</v>
          </cell>
        </row>
        <row r="177">
          <cell r="A177">
            <v>176</v>
          </cell>
          <cell r="B177" t="str">
            <v>Meja u/ Admin (P.Yoki)</v>
          </cell>
        </row>
        <row r="178">
          <cell r="A178">
            <v>177</v>
          </cell>
          <cell r="B178" t="str">
            <v>Meja Staff u/ Admin 4/5/18 (P.Yoki)</v>
          </cell>
        </row>
        <row r="179">
          <cell r="A179">
            <v>178</v>
          </cell>
          <cell r="B179" t="str">
            <v>HP 2bh u/ MKT&amp;Pembelian</v>
          </cell>
        </row>
        <row r="180">
          <cell r="A180">
            <v>179</v>
          </cell>
          <cell r="B180" t="str">
            <v>Tutup timbangan uk 55 (3unit) @410.000</v>
          </cell>
        </row>
        <row r="181">
          <cell r="A181">
            <v>180</v>
          </cell>
          <cell r="B181" t="str">
            <v>Tutup timbangan uk 35 (1unit) @225.000</v>
          </cell>
        </row>
        <row r="182">
          <cell r="A182">
            <v>181</v>
          </cell>
          <cell r="B182" t="str">
            <v>Tutup timbangan uk 35 (2unit) @225.000</v>
          </cell>
        </row>
        <row r="183">
          <cell r="A183">
            <v>182</v>
          </cell>
          <cell r="B183" t="str">
            <v>filling kabinet tigger sc-d4</v>
          </cell>
        </row>
        <row r="184">
          <cell r="A184">
            <v>183</v>
          </cell>
          <cell r="B184" t="str">
            <v>lemari arsip brother b-203</v>
          </cell>
        </row>
        <row r="185">
          <cell r="A185">
            <v>184</v>
          </cell>
          <cell r="B185" t="str">
            <v>CPU I3-4170 -- 1 set u. Psb</v>
          </cell>
        </row>
        <row r="186">
          <cell r="A186">
            <v>185</v>
          </cell>
          <cell r="B186" t="str">
            <v>Monitor LCD LG 20" 2 pcs u. Psb &amp; GT</v>
          </cell>
        </row>
        <row r="187">
          <cell r="A187">
            <v>186</v>
          </cell>
          <cell r="B187" t="str">
            <v>Switch HP JG539A 1 bh U. CCTV</v>
          </cell>
        </row>
        <row r="188">
          <cell r="A188">
            <v>187</v>
          </cell>
          <cell r="B188" t="str">
            <v>Printer Epson M100  U. IT</v>
          </cell>
        </row>
        <row r="189">
          <cell r="A189">
            <v>188</v>
          </cell>
          <cell r="B189" t="str">
            <v>Printer Epson Work force M200 u. Pembelian</v>
          </cell>
        </row>
        <row r="190">
          <cell r="A190">
            <v>189</v>
          </cell>
          <cell r="B190" t="str">
            <v>Proc Intel core I3-4170 u. IT</v>
          </cell>
        </row>
        <row r="191">
          <cell r="A191">
            <v>190</v>
          </cell>
          <cell r="B191" t="str">
            <v>Proc Intel Core I5 7400 u. Grafis</v>
          </cell>
        </row>
        <row r="192">
          <cell r="A192">
            <v>191</v>
          </cell>
          <cell r="B192" t="str">
            <v>Monitor LG LED IPS 20MP38HQ  u. IT -- 2 bh</v>
          </cell>
        </row>
        <row r="193">
          <cell r="A193">
            <v>192</v>
          </cell>
          <cell r="B193" t="str">
            <v>Digital timer Autonic LE4S + soket</v>
          </cell>
        </row>
        <row r="194">
          <cell r="A194">
            <v>193</v>
          </cell>
          <cell r="B194" t="str">
            <v>Lemari Arsip Brother B 304</v>
          </cell>
        </row>
        <row r="195">
          <cell r="A195">
            <v>194</v>
          </cell>
          <cell r="B195" t="str">
            <v>Proc intel core i5-7500 2 bh  u. R&amp;D</v>
          </cell>
        </row>
        <row r="196">
          <cell r="A196">
            <v>195</v>
          </cell>
          <cell r="B196" t="str">
            <v>Komputer Proc Intel core I5-7400</v>
          </cell>
        </row>
        <row r="197">
          <cell r="A197">
            <v>196</v>
          </cell>
          <cell r="B197" t="str">
            <v>MC Win 10 pro (lisensi Windows)</v>
          </cell>
        </row>
        <row r="198">
          <cell r="A198">
            <v>197</v>
          </cell>
          <cell r="B198" t="str">
            <v>Printer Epson L120 u. IT</v>
          </cell>
        </row>
        <row r="199">
          <cell r="A199">
            <v>198</v>
          </cell>
          <cell r="B199" t="str">
            <v>NB Lenovo IP 320 - 141 SK -- u. Manajer Mkt</v>
          </cell>
        </row>
        <row r="200">
          <cell r="A200">
            <v>199</v>
          </cell>
          <cell r="B200" t="str">
            <v>Monitor LG LED IPS 20MP48A-p u. Lilin &amp; Accounting</v>
          </cell>
        </row>
        <row r="201">
          <cell r="A201">
            <v>200</v>
          </cell>
          <cell r="B201" t="str">
            <v>Komputer Proc intel core i3-4170 u. Lilin &amp; Accounting</v>
          </cell>
        </row>
        <row r="202">
          <cell r="A202">
            <v>201</v>
          </cell>
          <cell r="B202" t="str">
            <v>Pinter Epson L120 u. Pcb &amp;pembelian</v>
          </cell>
        </row>
        <row r="203">
          <cell r="A203">
            <v>202</v>
          </cell>
          <cell r="B203" t="str">
            <v>Monitor LG LED Ips 20MP48A u. Spare</v>
          </cell>
        </row>
        <row r="204">
          <cell r="A204">
            <v>203</v>
          </cell>
          <cell r="B204" t="str">
            <v>Komputer Proc intel core i3-4170 u. Enamel</v>
          </cell>
        </row>
        <row r="205">
          <cell r="A205">
            <v>204</v>
          </cell>
          <cell r="B205" t="str">
            <v>Hp u. Frita HRD</v>
          </cell>
        </row>
        <row r="206">
          <cell r="A206">
            <v>205</v>
          </cell>
          <cell r="B206" t="str">
            <v>Proc Intel dualcore G3260 u. Virman &amp; Grace</v>
          </cell>
        </row>
        <row r="207">
          <cell r="A207">
            <v>206</v>
          </cell>
          <cell r="B207" t="str">
            <v>Proc Intel dualcore G3260 u. Enamel &amp; Mkt 2 unit</v>
          </cell>
        </row>
        <row r="208">
          <cell r="A208">
            <v>207</v>
          </cell>
          <cell r="B208" t="str">
            <v>Kompor , dispenser, telepon</v>
          </cell>
        </row>
        <row r="209">
          <cell r="A209">
            <v>208</v>
          </cell>
          <cell r="B209" t="str">
            <v>Rak Acehardware</v>
          </cell>
        </row>
        <row r="210">
          <cell r="A210">
            <v>209</v>
          </cell>
          <cell r="B210" t="str">
            <v>Kursi olymplast abu abu</v>
          </cell>
        </row>
        <row r="211">
          <cell r="A211">
            <v>210</v>
          </cell>
          <cell r="B211" t="str">
            <v>Rak u. Data</v>
          </cell>
        </row>
        <row r="212">
          <cell r="A212">
            <v>211</v>
          </cell>
          <cell r="B212" t="str">
            <v>Telpon, dispenser, TV (Young Perdana)</v>
          </cell>
        </row>
        <row r="213">
          <cell r="A213">
            <v>212</v>
          </cell>
          <cell r="B213" t="str">
            <v>Meja Samping</v>
          </cell>
        </row>
        <row r="214">
          <cell r="A214">
            <v>213</v>
          </cell>
          <cell r="B214" t="str">
            <v>Meja Meeting</v>
          </cell>
        </row>
        <row r="215">
          <cell r="A215">
            <v>214</v>
          </cell>
          <cell r="B215" t="str">
            <v>Meja Staff</v>
          </cell>
        </row>
        <row r="216">
          <cell r="A216">
            <v>215</v>
          </cell>
          <cell r="B216" t="str">
            <v>Koreksi papan tulis  24/10/17 2 buah</v>
          </cell>
        </row>
        <row r="217">
          <cell r="A217">
            <v>216</v>
          </cell>
          <cell r="B217" t="str">
            <v>Koreksi papan tulis  13/10/17 2 buah</v>
          </cell>
        </row>
        <row r="218">
          <cell r="A218">
            <v>217</v>
          </cell>
          <cell r="B218" t="str">
            <v>Dp papan tulis 13/10/17</v>
          </cell>
        </row>
        <row r="219">
          <cell r="A219">
            <v>218</v>
          </cell>
          <cell r="B219" t="str">
            <v>Lemari karet (85x50x160) rel double tarik</v>
          </cell>
        </row>
        <row r="220">
          <cell r="A220">
            <v>219</v>
          </cell>
          <cell r="B220" t="str">
            <v>Lemari mal perak (85x45x180) (rel double tarik)</v>
          </cell>
        </row>
        <row r="221">
          <cell r="A221">
            <v>220</v>
          </cell>
          <cell r="B221" t="str">
            <v>Pakai rel tandem soft closing, double extension</v>
          </cell>
        </row>
        <row r="222">
          <cell r="A222">
            <v>221</v>
          </cell>
          <cell r="B222" t="str">
            <v>Box stokist (75x50x140)</v>
          </cell>
        </row>
        <row r="223">
          <cell r="A223">
            <v>222</v>
          </cell>
          <cell r="B223" t="str">
            <v>Dlink DGS --2 unit</v>
          </cell>
        </row>
        <row r="224">
          <cell r="A224">
            <v>223</v>
          </cell>
          <cell r="B224" t="str">
            <v>Switch link - 3 unit</v>
          </cell>
        </row>
        <row r="225">
          <cell r="A225">
            <v>224</v>
          </cell>
          <cell r="B225" t="str">
            <v>Stavolt Minamoto -- 5 unit u. It</v>
          </cell>
        </row>
        <row r="226">
          <cell r="A226">
            <v>225</v>
          </cell>
          <cell r="B226" t="str">
            <v>UPS Prolink Pro 700SFC -- 5 unit u. IT</v>
          </cell>
        </row>
        <row r="227">
          <cell r="A227">
            <v>226</v>
          </cell>
          <cell r="B227" t="str">
            <v>NB Lenovo IP 320 - 141 SK -- 1 unit u. CI Pak IS</v>
          </cell>
        </row>
        <row r="228">
          <cell r="A228">
            <v>227</v>
          </cell>
          <cell r="B228" t="str">
            <v>Proc intel core 15 7400 - 1 unit u. CI Dwi</v>
          </cell>
        </row>
        <row r="229">
          <cell r="A229">
            <v>228</v>
          </cell>
          <cell r="B229" t="str">
            <v>Proc intel core I57400 u. Design</v>
          </cell>
        </row>
        <row r="230">
          <cell r="A230">
            <v>229</v>
          </cell>
          <cell r="B230" t="str">
            <v>Dlink DGS-1008A</v>
          </cell>
        </row>
        <row r="231">
          <cell r="A231">
            <v>230</v>
          </cell>
          <cell r="B231" t="str">
            <v>Printer Epson M100 -- 1 unit u. Lilin</v>
          </cell>
        </row>
        <row r="232">
          <cell r="A232">
            <v>231</v>
          </cell>
          <cell r="B232" t="str">
            <v>Dlink DGS-1008A u. Sepuh &amp; Selep</v>
          </cell>
        </row>
        <row r="233">
          <cell r="A233">
            <v>232</v>
          </cell>
          <cell r="B233" t="str">
            <v>Printer Epson M100 -- 1 unit u. Sepuh</v>
          </cell>
        </row>
        <row r="234">
          <cell r="A234">
            <v>233</v>
          </cell>
          <cell r="B234" t="str">
            <v>Monitor LG LED 16M38A-B - 1 unit</v>
          </cell>
        </row>
        <row r="235">
          <cell r="A235">
            <v>234</v>
          </cell>
          <cell r="B235" t="str">
            <v>Monitor LG LED 19M38A-B - 2 unit</v>
          </cell>
        </row>
        <row r="236">
          <cell r="A236">
            <v>235</v>
          </cell>
          <cell r="B236" t="str">
            <v>UPS APC BX800LI-MS 3 unit</v>
          </cell>
        </row>
        <row r="237">
          <cell r="A237">
            <v>236</v>
          </cell>
          <cell r="B237" t="str">
            <v>PT Firco mebel (meja walnut 11 bh)</v>
          </cell>
        </row>
        <row r="238">
          <cell r="A238">
            <v>237</v>
          </cell>
          <cell r="B238" t="str">
            <v>Waiting  chair</v>
          </cell>
        </row>
        <row r="239">
          <cell r="A239">
            <v>238</v>
          </cell>
          <cell r="B239" t="str">
            <v>karpet</v>
          </cell>
        </row>
        <row r="240">
          <cell r="A240">
            <v>239</v>
          </cell>
          <cell r="B240" t="str">
            <v>kasur Direksi</v>
          </cell>
        </row>
        <row r="241">
          <cell r="A241">
            <v>240</v>
          </cell>
          <cell r="B241" t="str">
            <v>Projector</v>
          </cell>
        </row>
        <row r="242">
          <cell r="A242">
            <v>241</v>
          </cell>
          <cell r="B242" t="str">
            <v>Meja makan ruang staff &amp; direksi</v>
          </cell>
        </row>
        <row r="243">
          <cell r="A243">
            <v>242</v>
          </cell>
          <cell r="B243" t="str">
            <v>Monitor LG Led u. IT</v>
          </cell>
        </row>
        <row r="244">
          <cell r="A244">
            <v>243</v>
          </cell>
          <cell r="B244" t="str">
            <v>Kursi maroko chrome</v>
          </cell>
        </row>
        <row r="245">
          <cell r="A245">
            <v>244</v>
          </cell>
          <cell r="B245" t="str">
            <v>Sofa santi julia brown</v>
          </cell>
        </row>
        <row r="246">
          <cell r="A246">
            <v>245</v>
          </cell>
          <cell r="B246" t="str">
            <v>Switch Dlink DGS-1024A -- 2 unit</v>
          </cell>
        </row>
        <row r="247">
          <cell r="A247">
            <v>246</v>
          </cell>
          <cell r="B247" t="str">
            <v>Printer Epson  L385--- 1 unit</v>
          </cell>
        </row>
        <row r="248">
          <cell r="A248">
            <v>247</v>
          </cell>
          <cell r="B248" t="str">
            <v>Indorack Closerack IR6020 20U - 1 unit</v>
          </cell>
        </row>
        <row r="249">
          <cell r="A249">
            <v>248</v>
          </cell>
          <cell r="B249" t="str">
            <v>Printer Epson  Workforce M200--1 unit</v>
          </cell>
        </row>
        <row r="250">
          <cell r="A250">
            <v>249</v>
          </cell>
          <cell r="B250" t="str">
            <v>Switch Dlink DGS-1016C - 7 unit</v>
          </cell>
        </row>
        <row r="251">
          <cell r="A251">
            <v>250</v>
          </cell>
          <cell r="B251" t="str">
            <v>NB Asus X441UA - WX096D -- 1 unit u. CI</v>
          </cell>
        </row>
        <row r="252">
          <cell r="A252">
            <v>251</v>
          </cell>
          <cell r="B252" t="str">
            <v>Switch the link des 1018mp-poe -- 8 unit</v>
          </cell>
        </row>
        <row r="253">
          <cell r="A253">
            <v>252</v>
          </cell>
          <cell r="B253" t="str">
            <v>Gamma Noteboo4k Asus 1 unit u. Acc lia</v>
          </cell>
        </row>
        <row r="254">
          <cell r="A254">
            <v>253</v>
          </cell>
          <cell r="B254" t="str">
            <v>PT kawan lama (hand paller big 3t)</v>
          </cell>
        </row>
        <row r="255">
          <cell r="A255">
            <v>254</v>
          </cell>
          <cell r="B255" t="str">
            <v>PT Master daya (ebara Pump c/w tatung motor)</v>
          </cell>
        </row>
        <row r="256">
          <cell r="A256">
            <v>255</v>
          </cell>
          <cell r="B256" t="str">
            <v>Monitor LG LED 15" u, IT kas</v>
          </cell>
        </row>
        <row r="257">
          <cell r="A257">
            <v>256</v>
          </cell>
          <cell r="B257" t="str">
            <v>Sofa showroom kas</v>
          </cell>
        </row>
        <row r="258">
          <cell r="A258">
            <v>257</v>
          </cell>
          <cell r="B258" t="str">
            <v>Kursi direktur kas</v>
          </cell>
        </row>
        <row r="259">
          <cell r="A259">
            <v>258</v>
          </cell>
          <cell r="B259" t="str">
            <v>Dispenser + asuransi dispenser kas</v>
          </cell>
        </row>
        <row r="260">
          <cell r="A260">
            <v>259</v>
          </cell>
          <cell r="B260" t="str">
            <v>NB Asus X441UA-WX096D -1 Unit u. Siena Acc</v>
          </cell>
        </row>
        <row r="261">
          <cell r="A261">
            <v>260</v>
          </cell>
          <cell r="B261" t="str">
            <v>Mitra Buana (CCTV)</v>
          </cell>
        </row>
        <row r="262">
          <cell r="A262">
            <v>261</v>
          </cell>
          <cell r="B262" t="str">
            <v>Mesin hitung uang</v>
          </cell>
        </row>
        <row r="263">
          <cell r="A263">
            <v>262</v>
          </cell>
          <cell r="B263" t="str">
            <v>Screen D light motorized 150 1 unit u. Tambak sawah Layar proyektor u. R Meeting</v>
          </cell>
        </row>
        <row r="264">
          <cell r="A264">
            <v>263</v>
          </cell>
          <cell r="B264" t="str">
            <v>Pro Webcam Logitech C922 1 unit u. IT</v>
          </cell>
        </row>
        <row r="265">
          <cell r="A265">
            <v>264</v>
          </cell>
          <cell r="B265" t="str">
            <v>PROC INTEL CORE I5-6400 U. POLED=S &amp; HRD 2 UNIT</v>
          </cell>
        </row>
        <row r="266">
          <cell r="A266">
            <v>265</v>
          </cell>
          <cell r="B266" t="str">
            <v>Monitor LG LED 1 unit Ips 20MP48A-P u. R&amp;D</v>
          </cell>
        </row>
        <row r="267">
          <cell r="A267">
            <v>266</v>
          </cell>
          <cell r="B267" t="str">
            <v>Komputer NB - hp -14 AM503TU 1 unit untuk team CI</v>
          </cell>
        </row>
        <row r="268">
          <cell r="A268">
            <v>267</v>
          </cell>
          <cell r="B268" t="str">
            <v>AC Gree 2PK R410 -- 1 bh u. R. Sepuh Finishing - Lain-Lain</v>
          </cell>
        </row>
        <row r="269">
          <cell r="A269">
            <v>268</v>
          </cell>
          <cell r="B269" t="str">
            <v>Printer epson L120 -- 1 unit u. RnD - Gamma Computer</v>
          </cell>
        </row>
        <row r="270">
          <cell r="A270">
            <v>269</v>
          </cell>
          <cell r="B270" t="str">
            <v>Printer epson L120 -- 1 unit u. Mkt - Gamma Computer</v>
          </cell>
        </row>
        <row r="271">
          <cell r="A271">
            <v>270</v>
          </cell>
          <cell r="B271" t="str">
            <v>Monitor LG LED 16M38A-B</v>
          </cell>
        </row>
        <row r="272">
          <cell r="A272">
            <v>271</v>
          </cell>
          <cell r="B272" t="str">
            <v>printer Epson M100 -- u ps batu</v>
          </cell>
        </row>
        <row r="273">
          <cell r="A273">
            <v>272</v>
          </cell>
          <cell r="B273" t="str">
            <v>Dlight motorized Screen178x178cm u. Proyek Layar proyektor U. CI</v>
          </cell>
        </row>
        <row r="274">
          <cell r="A274">
            <v>273</v>
          </cell>
          <cell r="B274" t="str">
            <v>Gamma Lenovo IP110-141SK u. Mkt 21703516</v>
          </cell>
        </row>
        <row r="275">
          <cell r="A275">
            <v>274</v>
          </cell>
          <cell r="B275" t="str">
            <v>Montor LG Led 16M38A-B</v>
          </cell>
        </row>
        <row r="276">
          <cell r="A276">
            <v>275</v>
          </cell>
          <cell r="B276" t="str">
            <v>Proc Intel core I5-6400 1 unit u. staff R&amp;D baru</v>
          </cell>
        </row>
        <row r="277">
          <cell r="A277">
            <v>276</v>
          </cell>
          <cell r="B277" t="str">
            <v>Proc Intel core I5-6400 1 unit u. Finishing Putu</v>
          </cell>
        </row>
        <row r="278">
          <cell r="A278">
            <v>277</v>
          </cell>
          <cell r="B278" t="str">
            <v>HD WD My passport ultra 1 TB -- 2 unit u. Design</v>
          </cell>
        </row>
        <row r="279">
          <cell r="A279">
            <v>278</v>
          </cell>
          <cell r="B279" t="str">
            <v>Pesawat telepon panasonic 521 -- 1 unit - Mitra Engineering</v>
          </cell>
        </row>
        <row r="280">
          <cell r="A280">
            <v>279</v>
          </cell>
          <cell r="B280" t="str">
            <v>Printer Hp LJ pro M130FN (fax u. mkt) 1 buah</v>
          </cell>
        </row>
        <row r="281">
          <cell r="A281">
            <v>280</v>
          </cell>
          <cell r="B281" t="str">
            <v>Printer epson M100 -- 1 unit u. kikir</v>
          </cell>
        </row>
        <row r="282">
          <cell r="A282">
            <v>281</v>
          </cell>
          <cell r="B282" t="str">
            <v>Printer epson M100 -- 1 unit u. poles</v>
          </cell>
        </row>
        <row r="283">
          <cell r="A283">
            <v>282</v>
          </cell>
          <cell r="B283" t="str">
            <v>Printer epson M100 -- 1 unit u. finishing</v>
          </cell>
        </row>
        <row r="284">
          <cell r="A284">
            <v>283</v>
          </cell>
          <cell r="B284" t="str">
            <v>Proc intel core i5-6400 - 3 unit u. design 3d</v>
          </cell>
        </row>
        <row r="285">
          <cell r="A285">
            <v>284</v>
          </cell>
          <cell r="B285" t="str">
            <v>Komputer Proc Intel Core 13-6100 U. Design Dzikrul</v>
          </cell>
        </row>
        <row r="286">
          <cell r="A286">
            <v>285</v>
          </cell>
          <cell r="B286" t="str">
            <v>C016/0716 - Monitor 825.000 u. vivi + printer u. Minuk Kikir 1.875.000</v>
          </cell>
        </row>
        <row r="287">
          <cell r="A287">
            <v>286</v>
          </cell>
          <cell r="B287" t="str">
            <v>C014/0616 - Monitor LG -- 2 unit</v>
          </cell>
        </row>
        <row r="288">
          <cell r="A288">
            <v>287</v>
          </cell>
          <cell r="B288" t="str">
            <v>C019/0116 - Laptop Lenovo 1 unit u. Shinta (Mkt)</v>
          </cell>
        </row>
        <row r="289">
          <cell r="A289">
            <v>288</v>
          </cell>
          <cell r="B289" t="str">
            <v>Laptop u. Accounting (Novita) Lenovo</v>
          </cell>
        </row>
        <row r="290">
          <cell r="A290">
            <v>289</v>
          </cell>
          <cell r="B290" t="str">
            <v>C019/1015 - UPS ICA u. server</v>
          </cell>
        </row>
        <row r="291">
          <cell r="A291">
            <v>290</v>
          </cell>
          <cell r="B291" t="str">
            <v>C019/1015 - Stavolt minamoto u. server</v>
          </cell>
        </row>
        <row r="292">
          <cell r="A292">
            <v>291</v>
          </cell>
          <cell r="B292" t="str">
            <v>C031/1015 - Printer Epson u. Finishing</v>
          </cell>
        </row>
        <row r="293">
          <cell r="A293">
            <v>292</v>
          </cell>
          <cell r="B293" t="str">
            <v>C031/1015 - Komputer u. Design</v>
          </cell>
        </row>
        <row r="294">
          <cell r="A294">
            <v>293</v>
          </cell>
          <cell r="B294" t="str">
            <v>Nota : 743 - Kipas angin standing maspion 2 buah u. QC &amp; umum -</v>
          </cell>
        </row>
        <row r="295">
          <cell r="A295">
            <v>294</v>
          </cell>
          <cell r="B295" t="str">
            <v>HD Hp 300GB 10K Sas 2.5 -- 2 unit</v>
          </cell>
        </row>
        <row r="296">
          <cell r="A296">
            <v>295</v>
          </cell>
          <cell r="B296" t="str">
            <v>Server HP DL 380-GEN E5-2620 -  1 unit</v>
          </cell>
        </row>
        <row r="297">
          <cell r="A297">
            <v>296</v>
          </cell>
          <cell r="B297" t="str">
            <v>Mitra Buana (Fingerprint) BCA</v>
          </cell>
        </row>
        <row r="298">
          <cell r="A298">
            <v>297</v>
          </cell>
          <cell r="B298" t="str">
            <v>Nota : 426 - Printer epson M200 -- 1 unit u. aktivitas MKT -</v>
          </cell>
        </row>
        <row r="299">
          <cell r="A299">
            <v>298</v>
          </cell>
          <cell r="B299" t="str">
            <v>C018/0315 - Kursi untuk pabrik baru 6 buah</v>
          </cell>
        </row>
        <row r="300">
          <cell r="A300">
            <v>299</v>
          </cell>
          <cell r="B300" t="str">
            <v>Kamera u. Vony</v>
          </cell>
        </row>
        <row r="301">
          <cell r="A301">
            <v>300</v>
          </cell>
          <cell r="B301" t="str">
            <v>Memory card u. kamera</v>
          </cell>
        </row>
        <row r="302">
          <cell r="A302">
            <v>301</v>
          </cell>
          <cell r="B302" t="str">
            <v>C036/0115 - Printer u. Finishing</v>
          </cell>
        </row>
        <row r="303">
          <cell r="A303">
            <v>302</v>
          </cell>
          <cell r="B303" t="str">
            <v>Komputer u. Mahfud Gamma</v>
          </cell>
        </row>
        <row r="304">
          <cell r="A304">
            <v>303</v>
          </cell>
          <cell r="B304" t="str">
            <v>Printer Epson 1 bh u. QC</v>
          </cell>
        </row>
        <row r="305">
          <cell r="A305">
            <v>304</v>
          </cell>
          <cell r="B305" t="str">
            <v>Proc Intel Dualcore G2030 MB gigabyte H61M-S2P R3 Komputer u. Dhora</v>
          </cell>
        </row>
        <row r="306">
          <cell r="A306">
            <v>305</v>
          </cell>
          <cell r="B306" t="str">
            <v>Kursi staff</v>
          </cell>
        </row>
        <row r="307">
          <cell r="A307">
            <v>306</v>
          </cell>
          <cell r="B307" t="str">
            <v>Meja komputer Aztec 1 buah u. Design</v>
          </cell>
        </row>
        <row r="308">
          <cell r="A308">
            <v>307</v>
          </cell>
          <cell r="B308" t="str">
            <v>CD 1290 -- 1 Buah (Meja)</v>
          </cell>
        </row>
        <row r="309">
          <cell r="A309">
            <v>308</v>
          </cell>
          <cell r="B309" t="str">
            <v>L x  3D -- 1 buah</v>
          </cell>
        </row>
        <row r="310">
          <cell r="A310">
            <v>309</v>
          </cell>
          <cell r="B310" t="str">
            <v>L x 1480 -- 1 buah (Meja)</v>
          </cell>
        </row>
        <row r="311">
          <cell r="A311">
            <v>310</v>
          </cell>
          <cell r="B311" t="str">
            <v>Printer &amp; kabel u. HRD</v>
          </cell>
        </row>
        <row r="312">
          <cell r="A312">
            <v>311</v>
          </cell>
          <cell r="B312" t="str">
            <v>Lab top 1 buah u. HRD</v>
          </cell>
        </row>
        <row r="313">
          <cell r="A313">
            <v>312</v>
          </cell>
          <cell r="B313" t="str">
            <v>Gamma (komputer u. Finishing)</v>
          </cell>
        </row>
        <row r="314">
          <cell r="A314">
            <v>313</v>
          </cell>
          <cell r="B314" t="str">
            <v>AC Split Panasonic 2 Pk Type CS-PC 18 PKP   u. R Sepuh</v>
          </cell>
        </row>
        <row r="315">
          <cell r="A315">
            <v>314</v>
          </cell>
          <cell r="B315" t="str">
            <v>Lab top u. CIK YUN</v>
          </cell>
        </row>
        <row r="316">
          <cell r="A316">
            <v>315</v>
          </cell>
          <cell r="B316" t="str">
            <v>LCD u. design</v>
          </cell>
        </row>
        <row r="317">
          <cell r="A317">
            <v>316</v>
          </cell>
          <cell r="B317" t="str">
            <v>Monitor 3 unit</v>
          </cell>
        </row>
        <row r="318">
          <cell r="A318">
            <v>317</v>
          </cell>
          <cell r="B318" t="str">
            <v>Komputer u. Pak Budi</v>
          </cell>
        </row>
        <row r="319">
          <cell r="A319">
            <v>318</v>
          </cell>
          <cell r="B319" t="str">
            <v>Komputer u. design Suyo</v>
          </cell>
        </row>
        <row r="320">
          <cell r="A320">
            <v>319</v>
          </cell>
          <cell r="B320" t="str">
            <v>Komputer u. design Ely</v>
          </cell>
        </row>
        <row r="321">
          <cell r="A321">
            <v>320</v>
          </cell>
          <cell r="B321" t="str">
            <v>Lab top u. lia</v>
          </cell>
        </row>
        <row r="322">
          <cell r="A322">
            <v>321</v>
          </cell>
          <cell r="B322" t="str">
            <v>CD 1209 ( Meja komputer) -- 1 buah u. QC</v>
          </cell>
        </row>
        <row r="323">
          <cell r="A323">
            <v>322</v>
          </cell>
          <cell r="B323" t="str">
            <v>CD 1209 ( Meja komputer) -- 1 buah u. R&amp;D</v>
          </cell>
        </row>
        <row r="324">
          <cell r="A324">
            <v>323</v>
          </cell>
          <cell r="B324" t="str">
            <v>Printer Epson L 800 u. design Bagus</v>
          </cell>
        </row>
        <row r="325">
          <cell r="A325">
            <v>324</v>
          </cell>
          <cell r="B325" t="str">
            <v>Proc Intel Core I3-2120 - 1 Unit u. Bagus Design</v>
          </cell>
        </row>
        <row r="326">
          <cell r="A326">
            <v>325</v>
          </cell>
          <cell r="B326" t="str">
            <v>Timbangan kecil Max 100 gr -- 6 buah USD 600</v>
          </cell>
        </row>
        <row r="327">
          <cell r="A327">
            <v>326</v>
          </cell>
          <cell r="B327" t="str">
            <v>Timbangan Amput 6 kg 0.01 APT P456 -- 1 buah USD 200</v>
          </cell>
        </row>
        <row r="328">
          <cell r="A328">
            <v>327</v>
          </cell>
          <cell r="B328" t="str">
            <v>Kamera U. design</v>
          </cell>
        </row>
        <row r="329">
          <cell r="A329">
            <v>328</v>
          </cell>
          <cell r="B329" t="str">
            <v>Metler Toledo Jewelry Balance Type JS 6002 G snr : B231175526 - 1 bh U. Marketing</v>
          </cell>
        </row>
        <row r="330">
          <cell r="A330">
            <v>329</v>
          </cell>
          <cell r="B330" t="str">
            <v>Bor Gantung Foredom SCH-2  230 v  HP 30 -  4 set</v>
          </cell>
        </row>
        <row r="331">
          <cell r="A331">
            <v>330</v>
          </cell>
          <cell r="B331" t="str">
            <v>Trafo 10 KVA 1 Phase 12 v -- 800 Amper 1 buah</v>
          </cell>
        </row>
        <row r="332">
          <cell r="A332">
            <v>331</v>
          </cell>
          <cell r="B332" t="str">
            <v>Laci 3 -- 1 buah u. Marketing</v>
          </cell>
        </row>
        <row r="333">
          <cell r="A333">
            <v>332</v>
          </cell>
          <cell r="B333" t="str">
            <v>Meja Lx 1480 -- 1 buah u. Marketing</v>
          </cell>
        </row>
        <row r="334">
          <cell r="A334">
            <v>333</v>
          </cell>
          <cell r="B334" t="str">
            <v>Meja LX 1280 -- 1 buah u. Marketing</v>
          </cell>
        </row>
        <row r="335">
          <cell r="A335">
            <v>334</v>
          </cell>
          <cell r="B335" t="str">
            <v>Meja CD 1209 -- 1 buah u. Marketing</v>
          </cell>
        </row>
        <row r="336">
          <cell r="A336">
            <v>335</v>
          </cell>
          <cell r="B336" t="str">
            <v>Mesin Fax</v>
          </cell>
        </row>
        <row r="337">
          <cell r="A337">
            <v>336</v>
          </cell>
          <cell r="B337" t="str">
            <v>Metal Detector PD 140 -- 3 set</v>
          </cell>
        </row>
        <row r="338">
          <cell r="A338">
            <v>337</v>
          </cell>
          <cell r="B338" t="str">
            <v>Bor Gantung Foredom SCH-2 230 V, HP #30 - 2 set</v>
          </cell>
        </row>
        <row r="339">
          <cell r="A339">
            <v>338</v>
          </cell>
          <cell r="B339" t="str">
            <v>AC Split Panasonic 1 PK Type CS-PC 9 NKJ u. R Cpr bahan - 1 unit</v>
          </cell>
        </row>
        <row r="340">
          <cell r="A340">
            <v>339</v>
          </cell>
          <cell r="B340" t="str">
            <v>Lemari lac 3 kecil 1 buah</v>
          </cell>
        </row>
        <row r="341">
          <cell r="A341">
            <v>340</v>
          </cell>
          <cell r="B341" t="str">
            <v>Printer Epson L 100</v>
          </cell>
        </row>
        <row r="342">
          <cell r="A342">
            <v>341</v>
          </cell>
          <cell r="B342" t="str">
            <v>Komputer Proc Intel dualcore G620,2.6 G 1 Unit + monitor lg 15.6" 1 unit</v>
          </cell>
        </row>
        <row r="343">
          <cell r="A343">
            <v>342</v>
          </cell>
          <cell r="B343" t="str">
            <v>Meja komputer CD 1209 -- 1 bh</v>
          </cell>
        </row>
        <row r="344">
          <cell r="A344">
            <v>343</v>
          </cell>
          <cell r="B344" t="str">
            <v>Komputer u. poles</v>
          </cell>
        </row>
        <row r="345">
          <cell r="A345">
            <v>344</v>
          </cell>
          <cell r="B345" t="str">
            <v>CD 1209 meja Komputer 750.000 D 243 kursi 5x295.000</v>
          </cell>
        </row>
        <row r="346">
          <cell r="A346">
            <v>345</v>
          </cell>
          <cell r="B346" t="str">
            <v>Pemakaian siku besi 5 pk</v>
          </cell>
        </row>
        <row r="347">
          <cell r="A347">
            <v>346</v>
          </cell>
          <cell r="B347" t="str">
            <v>Pemakaian Kabel = 30 m - 1x5 m</v>
          </cell>
        </row>
        <row r="348">
          <cell r="A348">
            <v>347</v>
          </cell>
          <cell r="B348" t="str">
            <v>Pemakain pipa AC 5 Pk = 14 m - 1x3M</v>
          </cell>
        </row>
        <row r="349">
          <cell r="A349">
            <v>348</v>
          </cell>
          <cell r="B349" t="str">
            <v>Biaya pemasangan AC Standing</v>
          </cell>
        </row>
        <row r="350">
          <cell r="A350">
            <v>349</v>
          </cell>
          <cell r="B350" t="str">
            <v>AC Standing Floor Changhong KF 120 LW/B - 1 bj</v>
          </cell>
        </row>
        <row r="351">
          <cell r="A351">
            <v>350</v>
          </cell>
          <cell r="B351" t="str">
            <v>Meja Computer 1209 1 bh</v>
          </cell>
        </row>
        <row r="352">
          <cell r="A352">
            <v>351</v>
          </cell>
          <cell r="B352" t="str">
            <v>Meja Komputer, 1 bh</v>
          </cell>
        </row>
        <row r="353">
          <cell r="A353">
            <v>352</v>
          </cell>
          <cell r="B353" t="str">
            <v>Komputer u. Design</v>
          </cell>
        </row>
        <row r="354">
          <cell r="A354">
            <v>353</v>
          </cell>
          <cell r="B354" t="str">
            <v>Tanah tambak sawah</v>
          </cell>
        </row>
        <row r="355">
          <cell r="A355">
            <v>354</v>
          </cell>
          <cell r="B355" t="str">
            <v>PPN CINYIE ( 1/12 2020 ) ( ID : 880 + 1083 )</v>
          </cell>
        </row>
        <row r="356">
          <cell r="A356">
            <v>355</v>
          </cell>
          <cell r="B356" t="str">
            <v>Lemari laci besi (Retur)</v>
          </cell>
        </row>
        <row r="357">
          <cell r="A357">
            <v>356</v>
          </cell>
          <cell r="B357" t="str">
            <v>Epson L 1110 untuk PPIC Dhora</v>
          </cell>
        </row>
        <row r="358">
          <cell r="A358">
            <v>357</v>
          </cell>
          <cell r="B358" t="str">
            <v>Exhoust Fan CKE 6 Baling, Rpm 1400, 3 Phase, 24'' (1) U. cadangan exhoust masak</v>
          </cell>
        </row>
        <row r="359">
          <cell r="A359">
            <v>358</v>
          </cell>
          <cell r="B359" t="str">
            <v>Lemari Arsip VIP V-602 (1) u. Lemari Obat Sepuh</v>
          </cell>
        </row>
        <row r="360">
          <cell r="A360">
            <v>359</v>
          </cell>
          <cell r="B360" t="str">
            <v>Printer Epson L-120 (1) u. Enamel</v>
          </cell>
        </row>
        <row r="361">
          <cell r="A361">
            <v>360</v>
          </cell>
          <cell r="B361" t="str">
            <v>CPU AMD (MB+Proc+Memory+Power Supply+SSD240) (1) u. Admin Kikir (Vivi)</v>
          </cell>
        </row>
        <row r="362">
          <cell r="A362">
            <v>361</v>
          </cell>
          <cell r="B362" t="str">
            <v>CPU AMD (MB+Proc+Memory+Power Supply+SSD240) (1) u. Admin Ps Batu  (Tety)</v>
          </cell>
        </row>
        <row r="363">
          <cell r="A363">
            <v>362</v>
          </cell>
          <cell r="B363" t="str">
            <v>CPU AMD (MB+Proc+Memory+Power Supply+SSD240) (1) u. Admin Enamel (Anik)</v>
          </cell>
        </row>
        <row r="364">
          <cell r="A364">
            <v>363</v>
          </cell>
          <cell r="B364" t="str">
            <v>CPU AMD (MB+Proc+Memory+Power Supply+SSD240) (1) u. Admin Cor (Herlin)</v>
          </cell>
        </row>
        <row r="365">
          <cell r="A365">
            <v>364</v>
          </cell>
          <cell r="B365" t="str">
            <v>CPU AMD (MB+Proc+Memory+Power Supply+SSD240) (1) u. Admin Brush (Rissa)</v>
          </cell>
        </row>
        <row r="366">
          <cell r="A366">
            <v>365</v>
          </cell>
          <cell r="B366" t="str">
            <v>Lemari arsip VIP 602 untuk bagian lebur GLC</v>
          </cell>
        </row>
        <row r="367">
          <cell r="A367">
            <v>366</v>
          </cell>
          <cell r="B367" t="str">
            <v>Trolly u. CS</v>
          </cell>
        </row>
        <row r="368">
          <cell r="A368">
            <v>367</v>
          </cell>
          <cell r="B368" t="str">
            <v>Lemari laci besi u. Lilin</v>
          </cell>
        </row>
        <row r="369">
          <cell r="A369">
            <v>368</v>
          </cell>
          <cell r="B369" t="str">
            <v>Switch PoE HikVision DS-3E0318P-E/M (plaza CCTV surabaya) u. Penambahan CCTV area produksi</v>
          </cell>
        </row>
        <row r="370">
          <cell r="A370">
            <v>369</v>
          </cell>
          <cell r="B370" t="str">
            <v>CCTV 11 unit (sinar guna energi)</v>
          </cell>
        </row>
        <row r="371">
          <cell r="A371">
            <v>370</v>
          </cell>
          <cell r="B371" t="str">
            <v>Rak 5 susun u. Ruang ganti prosuksi ( Loker)</v>
          </cell>
        </row>
        <row r="372">
          <cell r="A372">
            <v>371</v>
          </cell>
          <cell r="B372" t="str">
            <v>Samsung Galaxy tap A untuk admin poles</v>
          </cell>
        </row>
        <row r="373">
          <cell r="A373">
            <v>372</v>
          </cell>
          <cell r="B373" t="str">
            <v>Tablet Samsung 8" u. Selep</v>
          </cell>
        </row>
        <row r="374">
          <cell r="A374">
            <v>373</v>
          </cell>
          <cell r="B374" t="str">
            <v>Printer Epson TM-T82 u. Admin Brush</v>
          </cell>
        </row>
        <row r="375">
          <cell r="A375">
            <v>374</v>
          </cell>
          <cell r="B375" t="str">
            <v>Printer Epson TM-T82 u. Admin Selep</v>
          </cell>
        </row>
        <row r="376">
          <cell r="A376">
            <v>375</v>
          </cell>
          <cell r="B376" t="str">
            <v>Printer Epson TM-T82 u. Admin Poles</v>
          </cell>
        </row>
        <row r="377">
          <cell r="A377">
            <v>376</v>
          </cell>
          <cell r="B377" t="str">
            <v>Printer Epson M1100 u. Admin Poles</v>
          </cell>
        </row>
        <row r="378">
          <cell r="A378">
            <v>377</v>
          </cell>
          <cell r="B378" t="str">
            <v>Printer Epson M1100 u. Admin Brush</v>
          </cell>
        </row>
        <row r="379">
          <cell r="A379">
            <v>378</v>
          </cell>
          <cell r="B379" t="str">
            <v>CPU i5 u. Mekanikal</v>
          </cell>
        </row>
        <row r="380">
          <cell r="A380">
            <v>379</v>
          </cell>
          <cell r="B380" t="str">
            <v>Barcode Scanner Honeywell 7580G U. Admin  Kikir</v>
          </cell>
        </row>
        <row r="381">
          <cell r="A381">
            <v>380</v>
          </cell>
          <cell r="B381" t="str">
            <v>Barcode Scanner Honeywell 7580G U. Admin  Brush</v>
          </cell>
        </row>
        <row r="382">
          <cell r="A382">
            <v>381</v>
          </cell>
          <cell r="B382" t="str">
            <v>Printer Epson M1100 (1) u. Admin Brush</v>
          </cell>
        </row>
        <row r="383">
          <cell r="A383">
            <v>382</v>
          </cell>
          <cell r="B383" t="str">
            <v>CPU AMD (1) u. Kikir rakit</v>
          </cell>
        </row>
        <row r="384">
          <cell r="A384">
            <v>383</v>
          </cell>
          <cell r="B384" t="str">
            <v>CPU AMD (1) u. IT</v>
          </cell>
        </row>
        <row r="385">
          <cell r="A385">
            <v>384</v>
          </cell>
          <cell r="B385" t="str">
            <v>Printer Epson TM-T82 (1) u. Admin kikir</v>
          </cell>
        </row>
        <row r="386">
          <cell r="A386">
            <v>385</v>
          </cell>
          <cell r="B386" t="str">
            <v>Printer Epson M1100 (1) u. Admin Qc</v>
          </cell>
        </row>
        <row r="387">
          <cell r="A387">
            <v>386</v>
          </cell>
          <cell r="B387" t="str">
            <v>Tablet Samsung 7" (1) u. Var putih</v>
          </cell>
        </row>
        <row r="388">
          <cell r="A388">
            <v>387</v>
          </cell>
          <cell r="B388" t="str">
            <v>GUNTING BATANGAN u. Cor</v>
          </cell>
        </row>
        <row r="389">
          <cell r="A389">
            <v>388</v>
          </cell>
          <cell r="B389" t="str">
            <v>Air Jet Blue Clean 610 (Mesin semprot u. COR)</v>
          </cell>
        </row>
        <row r="390">
          <cell r="A390">
            <v>389</v>
          </cell>
          <cell r="B390" t="str">
            <v>Memory DDR3 4Gb</v>
          </cell>
        </row>
        <row r="391">
          <cell r="A391">
            <v>390</v>
          </cell>
          <cell r="B391" t="str">
            <v>Power Supply Simbadda 380 Jurnal koreksi non stok Mei 19</v>
          </cell>
        </row>
        <row r="392">
          <cell r="A392">
            <v>391</v>
          </cell>
          <cell r="B392" t="str">
            <v>Casing + HDD Jurnal koreksi non stok Mei 19</v>
          </cell>
        </row>
        <row r="393">
          <cell r="A393">
            <v>392</v>
          </cell>
          <cell r="B393" t="str">
            <v>Barcode Scanner Honeywell 1450G (1) u. Marketing Stockist</v>
          </cell>
        </row>
        <row r="394">
          <cell r="A394">
            <v>393</v>
          </cell>
          <cell r="B394" t="str">
            <v>Printer Epson TM-T82 (1) u. Admin PCB</v>
          </cell>
        </row>
        <row r="395">
          <cell r="A395">
            <v>394</v>
          </cell>
          <cell r="B395" t="str">
            <v>Printer Epson TM-T82 (1) u. Admin Sepuh</v>
          </cell>
        </row>
        <row r="396">
          <cell r="A396">
            <v>395</v>
          </cell>
          <cell r="B396" t="str">
            <v>CPU AMD (MB+Proc+Memory) (1) u. Bayu Brush</v>
          </cell>
        </row>
        <row r="397">
          <cell r="A397">
            <v>396</v>
          </cell>
          <cell r="B397" t="str">
            <v>Plastic mold box 10 untuk area lilin  + PPN EPOK EPOK 988.000</v>
          </cell>
        </row>
        <row r="398">
          <cell r="A398">
            <v>397</v>
          </cell>
          <cell r="B398" t="str">
            <v>Plastic mold box 4 untuk area lilin</v>
          </cell>
        </row>
        <row r="399">
          <cell r="A399">
            <v>398</v>
          </cell>
          <cell r="B399" t="str">
            <v>Loker 5 susun (rak) 3 untuk area RnD</v>
          </cell>
        </row>
        <row r="400">
          <cell r="A400">
            <v>399</v>
          </cell>
          <cell r="B400" t="str">
            <v>Loker 5 susun (rak) 1 untuk area QC</v>
          </cell>
        </row>
        <row r="401">
          <cell r="A401">
            <v>400</v>
          </cell>
          <cell r="B401" t="str">
            <v>Loker 5 susun (rak) 1 untuk area sepuh</v>
          </cell>
        </row>
        <row r="402">
          <cell r="A402">
            <v>401</v>
          </cell>
          <cell r="B402" t="str">
            <v>Loker 5 susun (rak) 1 untuk area selep</v>
          </cell>
        </row>
        <row r="403">
          <cell r="A403">
            <v>402</v>
          </cell>
          <cell r="B403" t="str">
            <v>Loker 5 susun (rak) 1 untuk area poles</v>
          </cell>
        </row>
        <row r="404">
          <cell r="A404">
            <v>403</v>
          </cell>
          <cell r="B404" t="str">
            <v>Loker 5 susun (rak) 1 untuk area GT</v>
          </cell>
        </row>
        <row r="405">
          <cell r="A405">
            <v>404</v>
          </cell>
          <cell r="B405" t="str">
            <v>Loker 5 susun (rak) 1 untuk area bombing</v>
          </cell>
        </row>
        <row r="406">
          <cell r="A406">
            <v>405</v>
          </cell>
          <cell r="B406" t="str">
            <v>Loker 5 susun (rak) 1 untuk area GLC</v>
          </cell>
        </row>
        <row r="407">
          <cell r="A407">
            <v>406</v>
          </cell>
          <cell r="B407" t="str">
            <v>Loker 5 susun (rak) 2 untuk area lilin</v>
          </cell>
        </row>
        <row r="408">
          <cell r="A408">
            <v>407</v>
          </cell>
          <cell r="B408" t="str">
            <v>Loker 5 susun (rak)  u. Area Brush (3)</v>
          </cell>
        </row>
        <row r="409">
          <cell r="A409">
            <v>408</v>
          </cell>
          <cell r="B409" t="str">
            <v>Loker 5 susun (rak)  u. Area Lilin (2)</v>
          </cell>
        </row>
        <row r="410">
          <cell r="A410">
            <v>409</v>
          </cell>
          <cell r="B410" t="str">
            <v>Screen proyektor dilight di area rantai</v>
          </cell>
        </row>
        <row r="411">
          <cell r="A411">
            <v>410</v>
          </cell>
          <cell r="B411" t="str">
            <v>CPU untuk area PCB (admin)</v>
          </cell>
        </row>
        <row r="412">
          <cell r="A412">
            <v>411</v>
          </cell>
          <cell r="B412" t="str">
            <v>Monitor untuk area PCB (admin)</v>
          </cell>
        </row>
        <row r="413">
          <cell r="A413">
            <v>412</v>
          </cell>
          <cell r="B413" t="str">
            <v>Timbangan 6kg stok gudang ( 2 pcs ) CINYIE</v>
          </cell>
        </row>
        <row r="414">
          <cell r="A414">
            <v>413</v>
          </cell>
          <cell r="B414" t="str">
            <v>Timbangan 8kg stok gudang ( 1 pcs ) CINYIE</v>
          </cell>
        </row>
        <row r="415">
          <cell r="A415">
            <v>414</v>
          </cell>
          <cell r="B415" t="str">
            <v>Timbangan 3kg stok gudang ( 6 pcs ) CINYIE</v>
          </cell>
        </row>
        <row r="416">
          <cell r="A416">
            <v>415</v>
          </cell>
          <cell r="B416" t="str">
            <v>Timbangan 8kg untuk area cor CINYIE</v>
          </cell>
        </row>
        <row r="417">
          <cell r="A417">
            <v>416</v>
          </cell>
          <cell r="B417" t="str">
            <v>Timbangan 8kg untuk area campur bahan CINYIE</v>
          </cell>
        </row>
        <row r="418">
          <cell r="A418">
            <v>417</v>
          </cell>
          <cell r="B418" t="str">
            <v>Timbangan 3 kg untuk area QC CINYIE</v>
          </cell>
        </row>
        <row r="419">
          <cell r="A419">
            <v>418</v>
          </cell>
          <cell r="B419" t="str">
            <v>Timbangan 3kg untuk area bombing CINYIE</v>
          </cell>
        </row>
        <row r="420">
          <cell r="A420">
            <v>419</v>
          </cell>
          <cell r="B420" t="str">
            <v>Timbangan 3 kg untuk area sepuh CINYIE</v>
          </cell>
        </row>
        <row r="421">
          <cell r="A421">
            <v>420</v>
          </cell>
          <cell r="B421" t="str">
            <v>Timbangan 3 kg untuk area kikir CINYIE</v>
          </cell>
        </row>
        <row r="422">
          <cell r="A422">
            <v>421</v>
          </cell>
          <cell r="B422" t="str">
            <v>Timbangan 3 kg untuk area enamel CINYIE</v>
          </cell>
        </row>
        <row r="423">
          <cell r="A423">
            <v>422</v>
          </cell>
          <cell r="B423" t="str">
            <v>Printer EPSON TMT82 USB SERIAL untuk bagian brush</v>
          </cell>
        </row>
        <row r="424">
          <cell r="A424">
            <v>423</v>
          </cell>
          <cell r="B424" t="str">
            <v>CPU Proc Intel Core I5-8400 (laser u. Marking)</v>
          </cell>
        </row>
        <row r="425">
          <cell r="A425">
            <v>424</v>
          </cell>
          <cell r="B425" t="str">
            <v>Monitor LGLED 19M38A-B untuk enamel</v>
          </cell>
        </row>
        <row r="426">
          <cell r="A426">
            <v>425</v>
          </cell>
          <cell r="B426" t="str">
            <v>Printer Epson TMT82 untuk enamel</v>
          </cell>
        </row>
        <row r="427">
          <cell r="A427">
            <v>426</v>
          </cell>
          <cell r="B427" t="str">
            <v>Printer Epson M100 untuk enamel</v>
          </cell>
        </row>
        <row r="428">
          <cell r="A428">
            <v>427</v>
          </cell>
          <cell r="B428" t="str">
            <v>Handycam + 2 buah Memorycard</v>
          </cell>
        </row>
        <row r="429">
          <cell r="A429">
            <v>428</v>
          </cell>
          <cell r="B429" t="str">
            <v>CPU Proc AMD A6-7400K untuk Enamel</v>
          </cell>
        </row>
        <row r="430">
          <cell r="A430">
            <v>429</v>
          </cell>
          <cell r="B430" t="str">
            <v>Monitor LG LED 19M38A-B untuk adm sepuh</v>
          </cell>
        </row>
        <row r="431">
          <cell r="A431">
            <v>430</v>
          </cell>
          <cell r="B431" t="str">
            <v>CPU Proc AMD A6-7400K untuk adm sepuh</v>
          </cell>
        </row>
        <row r="432">
          <cell r="A432">
            <v>431</v>
          </cell>
          <cell r="B432" t="str">
            <v>Honeywell MS7580/BLK/USB (scanner barcode) untuk IT</v>
          </cell>
        </row>
        <row r="433">
          <cell r="A433">
            <v>432</v>
          </cell>
          <cell r="B433" t="str">
            <v>Honeywell MS7580/BLK/USB (scanner barcode) untuk Kikir, Reparasi</v>
          </cell>
        </row>
        <row r="434">
          <cell r="A434">
            <v>433</v>
          </cell>
          <cell r="B434" t="str">
            <v>Honeywell MS7580/BLK/USB (scanner barcodo) untuk Brush</v>
          </cell>
        </row>
        <row r="435">
          <cell r="A435">
            <v>434</v>
          </cell>
          <cell r="B435" t="str">
            <v>Printer Epson M100 untuk Cor</v>
          </cell>
        </row>
        <row r="436">
          <cell r="A436">
            <v>435</v>
          </cell>
          <cell r="B436" t="str">
            <v>Monitor LG LED 19M38A-B untuk Cor</v>
          </cell>
        </row>
        <row r="437">
          <cell r="A437">
            <v>436</v>
          </cell>
          <cell r="B437" t="str">
            <v>Proc AMD A6-7400K (CPU) untuk Rep. Kikir</v>
          </cell>
        </row>
        <row r="438">
          <cell r="A438">
            <v>437</v>
          </cell>
          <cell r="B438" t="str">
            <v>Proc AMD A6-7400K (CPU) untuk Cor</v>
          </cell>
        </row>
        <row r="439">
          <cell r="A439">
            <v>438</v>
          </cell>
          <cell r="B439" t="str">
            <v>Honeywell MS7580/BLK/USB (Barcode Scaner) untuk QC</v>
          </cell>
        </row>
        <row r="440">
          <cell r="A440">
            <v>439</v>
          </cell>
          <cell r="B440" t="str">
            <v>Honeywell MS7580/BLK/USB (Barcode Scaner) untuk sepuh</v>
          </cell>
        </row>
        <row r="441">
          <cell r="A441">
            <v>440</v>
          </cell>
          <cell r="B441" t="str">
            <v>Honeywell MS7580/BLK/USB (Barcode Scaner) untuk cor</v>
          </cell>
        </row>
        <row r="442">
          <cell r="A442">
            <v>441</v>
          </cell>
          <cell r="B442" t="str">
            <v>Honeywell MS7580/BLK/USB (Barcode Scaner) untuk lilin</v>
          </cell>
        </row>
        <row r="443">
          <cell r="A443">
            <v>442</v>
          </cell>
          <cell r="B443" t="str">
            <v>Monitor LG LED 19M28A-B untuk bag. Lilin</v>
          </cell>
        </row>
        <row r="444">
          <cell r="A444">
            <v>443</v>
          </cell>
          <cell r="B444" t="str">
            <v>Proc AMD A6-7400K (CPU) untuk bag. Lilin</v>
          </cell>
        </row>
        <row r="445">
          <cell r="A445">
            <v>444</v>
          </cell>
          <cell r="B445" t="str">
            <v>Meja Operator untuk Produksi 30pcs</v>
          </cell>
        </row>
        <row r="446">
          <cell r="A446">
            <v>445</v>
          </cell>
          <cell r="B446" t="str">
            <v>Printer Epson TMT82 USB Serial (Printer Barcode) untuk bag. poles</v>
          </cell>
        </row>
        <row r="447">
          <cell r="A447">
            <v>446</v>
          </cell>
          <cell r="B447" t="str">
            <v>Printer Epson TMT82 USB Serial (Printer Barcode) untuk bag. QC</v>
          </cell>
        </row>
        <row r="448">
          <cell r="A448">
            <v>447</v>
          </cell>
          <cell r="B448" t="str">
            <v>Printer Epson TMT82 USB Serial (Printer Barcode) untuk bag. kikir</v>
          </cell>
        </row>
        <row r="449">
          <cell r="A449">
            <v>448</v>
          </cell>
          <cell r="B449" t="str">
            <v>Printer Epson M 100 1 unit u. IT - Cor</v>
          </cell>
        </row>
        <row r="450">
          <cell r="A450">
            <v>449</v>
          </cell>
          <cell r="B450" t="str">
            <v>Monitor LG LED 19M38A-B untuk adm Cor</v>
          </cell>
        </row>
        <row r="451">
          <cell r="A451">
            <v>450</v>
          </cell>
          <cell r="B451" t="str">
            <v>Electronic scale 6000 gr 10 unit</v>
          </cell>
        </row>
        <row r="452">
          <cell r="A452">
            <v>451</v>
          </cell>
          <cell r="B452" t="str">
            <v>Electronic scale 3000 gr 5 unit</v>
          </cell>
        </row>
        <row r="453">
          <cell r="A453">
            <v>452</v>
          </cell>
          <cell r="B453" t="str">
            <v>Electronic scale 300 gr 3 unit</v>
          </cell>
        </row>
        <row r="454">
          <cell r="A454">
            <v>453</v>
          </cell>
          <cell r="B454" t="str">
            <v>Rhinogold series License 2 unit di 3d P</v>
          </cell>
        </row>
        <row r="455">
          <cell r="A455">
            <v>454</v>
          </cell>
          <cell r="B455" t="str">
            <v>Monitor LG LED u. Admin Lilin 1 unit</v>
          </cell>
        </row>
        <row r="456">
          <cell r="A456">
            <v>455</v>
          </cell>
          <cell r="B456" t="str">
            <v>Printer Epson L1300 1 unti u. CI</v>
          </cell>
        </row>
        <row r="457">
          <cell r="A457">
            <v>456</v>
          </cell>
          <cell r="B457" t="str">
            <v>Sketmatch digital - Cipta Sejahtera Teknik CV</v>
          </cell>
        </row>
        <row r="458">
          <cell r="A458">
            <v>457</v>
          </cell>
          <cell r="B458" t="str">
            <v>Lemari besi</v>
          </cell>
        </row>
        <row r="459">
          <cell r="A459">
            <v>458</v>
          </cell>
          <cell r="B459" t="str">
            <v>Timbangan digital 3 kg</v>
          </cell>
        </row>
        <row r="460">
          <cell r="A460">
            <v>459</v>
          </cell>
          <cell r="B460" t="str">
            <v>CPU i3u. Lilin</v>
          </cell>
        </row>
        <row r="461">
          <cell r="A461">
            <v>460</v>
          </cell>
          <cell r="B461" t="str">
            <v>Honeywell barcode u. Cor &amp; Bombing</v>
          </cell>
        </row>
        <row r="462">
          <cell r="A462">
            <v>461</v>
          </cell>
          <cell r="B462" t="str">
            <v>Samsung Galaxy tab A6 Black u. Produksi</v>
          </cell>
        </row>
        <row r="463">
          <cell r="A463">
            <v>462</v>
          </cell>
          <cell r="B463" t="str">
            <v>Samsung LED TV49" U. Showroon + Bracket</v>
          </cell>
        </row>
        <row r="464">
          <cell r="A464">
            <v>463</v>
          </cell>
          <cell r="B464" t="str">
            <v>Kulkas samsung u. Showroom</v>
          </cell>
        </row>
        <row r="465">
          <cell r="A465">
            <v>464</v>
          </cell>
          <cell r="B465" t="str">
            <v>Samsung Galaxy tab A6 Balck u. Produksi</v>
          </cell>
        </row>
        <row r="466">
          <cell r="A466">
            <v>465</v>
          </cell>
          <cell r="B466" t="str">
            <v>Printer Epson TMT82 USB paralel u. IT &amp; Lilin</v>
          </cell>
        </row>
        <row r="467">
          <cell r="A467">
            <v>466</v>
          </cell>
          <cell r="B467" t="str">
            <v>Printer Epson TM-T82</v>
          </cell>
        </row>
        <row r="468">
          <cell r="A468">
            <v>467</v>
          </cell>
          <cell r="B468" t="str">
            <v>Printer Epson M100 u. Pipit Gt dan Nita Poles</v>
          </cell>
        </row>
        <row r="469">
          <cell r="A469">
            <v>468</v>
          </cell>
          <cell r="B469" t="str">
            <v>Printer Epson TM-T82 u. Admin produksi</v>
          </cell>
        </row>
        <row r="470">
          <cell r="A470">
            <v>469</v>
          </cell>
          <cell r="B470" t="str">
            <v>Barcode Honeywell 30 Pcs x 2.300.000</v>
          </cell>
        </row>
        <row r="471">
          <cell r="A471">
            <v>470</v>
          </cell>
          <cell r="B471" t="str">
            <v>HD SSD 1 Tb samsung</v>
          </cell>
        </row>
        <row r="472">
          <cell r="A472">
            <v>471</v>
          </cell>
          <cell r="B472" t="str">
            <v>Printer Epson TMT82 USB Paralel u. Kikir &amp; bombing</v>
          </cell>
        </row>
        <row r="473">
          <cell r="A473">
            <v>472</v>
          </cell>
          <cell r="B473" t="str">
            <v>Printer Epson L120 u. Campur bahan</v>
          </cell>
        </row>
        <row r="474">
          <cell r="A474">
            <v>473</v>
          </cell>
          <cell r="B474" t="str">
            <v>Printer Epson M100 u. Kikir</v>
          </cell>
        </row>
        <row r="475">
          <cell r="A475">
            <v>474</v>
          </cell>
          <cell r="B475" t="str">
            <v>Flask kecil (tabung u. Gips Cor)</v>
          </cell>
        </row>
        <row r="476">
          <cell r="A476">
            <v>475</v>
          </cell>
          <cell r="B476" t="str">
            <v>Rak (5)</v>
          </cell>
        </row>
        <row r="477">
          <cell r="A477">
            <v>476</v>
          </cell>
          <cell r="B477" t="str">
            <v>Sinar Rahayu (Lampu Hias u/ Showroom)</v>
          </cell>
        </row>
        <row r="478">
          <cell r="A478">
            <v>477</v>
          </cell>
          <cell r="B478" t="str">
            <v>Rak 4bh (P.Yoki) 16/3/18</v>
          </cell>
        </row>
        <row r="479">
          <cell r="A479">
            <v>478</v>
          </cell>
          <cell r="B479" t="str">
            <v>TV 32" u/ Absensi 15/3/18</v>
          </cell>
        </row>
        <row r="480">
          <cell r="A480">
            <v>479</v>
          </cell>
          <cell r="B480" t="str">
            <v>Meja LX 1280 Walnut (1)</v>
          </cell>
        </row>
        <row r="481">
          <cell r="A481">
            <v>480</v>
          </cell>
          <cell r="B481" t="str">
            <v>Finger print registration ZK Teco ZK 7500</v>
          </cell>
        </row>
        <row r="482">
          <cell r="A482">
            <v>481</v>
          </cell>
          <cell r="B482" t="str">
            <v>Akirilik tutup timbangan mkt 5 poles 8, 1 blm tau</v>
          </cell>
        </row>
        <row r="483">
          <cell r="A483">
            <v>482</v>
          </cell>
          <cell r="B483" t="str">
            <v>Rak, Tier, Storage Bin</v>
          </cell>
        </row>
        <row r="484">
          <cell r="A484">
            <v>483</v>
          </cell>
          <cell r="B484" t="str">
            <v>Meja 2 buah</v>
          </cell>
        </row>
        <row r="485">
          <cell r="A485">
            <v>484</v>
          </cell>
          <cell r="B485" t="str">
            <v>Meja Pingpong</v>
          </cell>
        </row>
        <row r="486">
          <cell r="A486">
            <v>485</v>
          </cell>
          <cell r="B486" t="str">
            <v>Printer Epson M 100 -- 1 unit u. GT</v>
          </cell>
        </row>
        <row r="487">
          <cell r="A487">
            <v>486</v>
          </cell>
          <cell r="B487" t="str">
            <v>Electronic Balance 3200g / 0,01 - 2 pcs</v>
          </cell>
        </row>
        <row r="488">
          <cell r="A488">
            <v>487</v>
          </cell>
          <cell r="B488" t="str">
            <v>Electronic Balance 2200g / 0,01 - 2 pcs</v>
          </cell>
        </row>
        <row r="489">
          <cell r="A489">
            <v>488</v>
          </cell>
          <cell r="B489" t="str">
            <v>Bur Foredom CC-30 (CV-DJ08) 2set</v>
          </cell>
        </row>
        <row r="490">
          <cell r="A490">
            <v>489</v>
          </cell>
          <cell r="B490" t="str">
            <v>lemari karet   bca3</v>
          </cell>
        </row>
        <row r="491">
          <cell r="A491">
            <v>490</v>
          </cell>
          <cell r="B491" t="str">
            <v>Laci 20x150 bca3</v>
          </cell>
        </row>
        <row r="492">
          <cell r="A492">
            <v>491</v>
          </cell>
          <cell r="B492" t="str">
            <v>Box stokist (2X6525) bca3</v>
          </cell>
        </row>
        <row r="493">
          <cell r="A493">
            <v>492</v>
          </cell>
          <cell r="B493" t="str">
            <v>Rak untuk gudang</v>
          </cell>
        </row>
        <row r="494">
          <cell r="A494">
            <v>493</v>
          </cell>
          <cell r="B494" t="str">
            <v>Paper Shader</v>
          </cell>
        </row>
        <row r="495">
          <cell r="A495">
            <v>494</v>
          </cell>
          <cell r="B495" t="str">
            <v>Rak Batu , obat poles , Tong sampah lobby</v>
          </cell>
        </row>
        <row r="496">
          <cell r="A496">
            <v>495</v>
          </cell>
          <cell r="B496" t="str">
            <v>LCD PROJ NEC TRUE XGA-MC331XG</v>
          </cell>
        </row>
        <row r="497">
          <cell r="A497">
            <v>496</v>
          </cell>
          <cell r="B497" t="str">
            <v>PROC INTEL CORE I5 7400</v>
          </cell>
        </row>
        <row r="498">
          <cell r="A498">
            <v>497</v>
          </cell>
          <cell r="B498" t="str">
            <v>UPS APC BX650LI-MS</v>
          </cell>
        </row>
        <row r="499">
          <cell r="A499">
            <v>498</v>
          </cell>
          <cell r="B499" t="str">
            <v>PROC INTEL DUALCORE G3260</v>
          </cell>
        </row>
        <row r="500">
          <cell r="A500">
            <v>499</v>
          </cell>
          <cell r="B500" t="str">
            <v>PRINTER EPSON L385</v>
          </cell>
        </row>
        <row r="501">
          <cell r="A501">
            <v>500</v>
          </cell>
          <cell r="B501" t="str">
            <v>PRINTER EPSON M100</v>
          </cell>
        </row>
        <row r="502">
          <cell r="A502">
            <v>501</v>
          </cell>
          <cell r="B502" t="str">
            <v>Papan tulis  whiteboard 120 x 240 -- 2 unti u. Var p</v>
          </cell>
        </row>
        <row r="503">
          <cell r="A503">
            <v>502</v>
          </cell>
          <cell r="B503" t="str">
            <v>Sanso magnet pump (Pt master daya)</v>
          </cell>
        </row>
        <row r="504">
          <cell r="A504">
            <v>503</v>
          </cell>
          <cell r="B504" t="str">
            <v>Rak 5 susun U. Loker TBS</v>
          </cell>
        </row>
        <row r="505">
          <cell r="A505">
            <v>504</v>
          </cell>
          <cell r="B505" t="str">
            <v>Papan tulis  whiteboard 120 x 240 -- 3 bh</v>
          </cell>
        </row>
        <row r="506">
          <cell r="A506">
            <v>505</v>
          </cell>
          <cell r="B506" t="str">
            <v>Printer epson M100 u. Psb</v>
          </cell>
        </row>
        <row r="507">
          <cell r="A507">
            <v>506</v>
          </cell>
          <cell r="B507" t="str">
            <v>Rak</v>
          </cell>
        </row>
        <row r="508">
          <cell r="A508">
            <v>507</v>
          </cell>
          <cell r="B508" t="str">
            <v>File kabinet + rak u. Design</v>
          </cell>
        </row>
        <row r="509">
          <cell r="A509">
            <v>508</v>
          </cell>
          <cell r="B509" t="str">
            <v>Tangga u. Direksi</v>
          </cell>
        </row>
        <row r="510">
          <cell r="A510">
            <v>509</v>
          </cell>
          <cell r="B510" t="str">
            <v>Thermocouple -- 1 unit u. Nova CI Ukur suhu permukaan plat oven cor</v>
          </cell>
        </row>
        <row r="511">
          <cell r="A511">
            <v>510</v>
          </cell>
          <cell r="B511" t="str">
            <v>Green Cutter GN 200 Gunting u. Pohon cor</v>
          </cell>
        </row>
        <row r="512">
          <cell r="A512">
            <v>511</v>
          </cell>
          <cell r="B512" t="str">
            <v>Bor foredom CC 30 BTG SDR</v>
          </cell>
        </row>
        <row r="513">
          <cell r="A513">
            <v>512</v>
          </cell>
          <cell r="B513" t="str">
            <v>Proc intel core I5-6400 3 unit u. Design grafis arton, zhida, tasya</v>
          </cell>
        </row>
        <row r="514">
          <cell r="A514">
            <v>513</v>
          </cell>
          <cell r="B514" t="str">
            <v>UPS APC 6 unit u. Design</v>
          </cell>
        </row>
        <row r="515">
          <cell r="A515">
            <v>514</v>
          </cell>
          <cell r="B515" t="str">
            <v>Stavolt Minamoto SM-500 4 unit u. Design</v>
          </cell>
        </row>
        <row r="516">
          <cell r="A516">
            <v>515</v>
          </cell>
          <cell r="B516" t="str">
            <v>Monitor LG IPS LED 16M38A-B -- 2 unit u. Design</v>
          </cell>
        </row>
        <row r="517">
          <cell r="A517">
            <v>516</v>
          </cell>
          <cell r="B517" t="str">
            <v>Monitor LG IPS LED 20MP48A-P -- 2 unit u. Design</v>
          </cell>
        </row>
        <row r="518">
          <cell r="A518">
            <v>517</v>
          </cell>
          <cell r="B518" t="str">
            <v>Monitor LG LED 14" 1 unit u. Kikir - Gamma Computer</v>
          </cell>
        </row>
        <row r="519">
          <cell r="A519">
            <v>518</v>
          </cell>
          <cell r="B519" t="str">
            <v>AC Chang hong</v>
          </cell>
        </row>
        <row r="520">
          <cell r="A520">
            <v>519</v>
          </cell>
          <cell r="B520" t="str">
            <v>Digital ultrasonic cleaner 1 unit BTG SDR</v>
          </cell>
        </row>
        <row r="521">
          <cell r="A521">
            <v>520</v>
          </cell>
          <cell r="B521" t="str">
            <v>AC Polytron 1PK -- 1 bh u. R. Mal Perak, staff GT - Lain-Lain</v>
          </cell>
        </row>
        <row r="522">
          <cell r="A522">
            <v>521</v>
          </cell>
          <cell r="B522" t="str">
            <v>AC Gree 2PK R410 -- 1 bh u. R. Mal Perak - Lain-Lain</v>
          </cell>
        </row>
        <row r="523">
          <cell r="A523">
            <v>522</v>
          </cell>
          <cell r="B523" t="str">
            <v>Grundfos NS 30-18T -- 1 bh u. pompa cooling tower Cor &amp; Masak - Graha Teknik Pompa</v>
          </cell>
        </row>
        <row r="524">
          <cell r="A524">
            <v>523</v>
          </cell>
          <cell r="B524" t="str">
            <v>Bor foredom CC - 30 -- 2 set</v>
          </cell>
        </row>
        <row r="525">
          <cell r="A525">
            <v>524</v>
          </cell>
          <cell r="B525" t="str">
            <v>Pompa Yamada type NDP 15 FPT - unit P/N 851698</v>
          </cell>
        </row>
        <row r="526">
          <cell r="A526">
            <v>525</v>
          </cell>
          <cell r="B526" t="str">
            <v>C031/0316 - Laptop u. Lisa (IT)</v>
          </cell>
        </row>
        <row r="527">
          <cell r="A527">
            <v>526</v>
          </cell>
          <cell r="B527" t="str">
            <v>Young perdana pemakaian kabel ac standing 27/1/16</v>
          </cell>
        </row>
        <row r="528">
          <cell r="A528">
            <v>527</v>
          </cell>
          <cell r="B528" t="str">
            <v>OMEGA PT LESTARI 26/1/16</v>
          </cell>
        </row>
        <row r="529">
          <cell r="A529">
            <v>528</v>
          </cell>
          <cell r="B529" t="str">
            <v>Meja tulis engkal 3 bh</v>
          </cell>
        </row>
        <row r="530">
          <cell r="A530">
            <v>529</v>
          </cell>
          <cell r="B530" t="str">
            <v>AC Standing Floor LG APNC 488 TLAO OUTD -- 2 PCS 1 poles - 1 reparasi</v>
          </cell>
        </row>
        <row r="531">
          <cell r="A531">
            <v>530</v>
          </cell>
          <cell r="B531" t="str">
            <v>AC Standing Floor LG APNC 488 TLAO INDOO -- 2 PCS 1  poles - reparasi</v>
          </cell>
        </row>
        <row r="532">
          <cell r="A532">
            <v>531</v>
          </cell>
          <cell r="B532" t="str">
            <v>Nota : 58 - Bor gantung 1 bh u. Kikir - SKS</v>
          </cell>
        </row>
        <row r="533">
          <cell r="A533">
            <v>532</v>
          </cell>
          <cell r="B533" t="str">
            <v>Nota : 111 - Bolt cutter MCC 42" -- 1 bh u. potong leburan Cor - Agung Tehnik</v>
          </cell>
        </row>
        <row r="534">
          <cell r="A534">
            <v>533</v>
          </cell>
          <cell r="B534" t="str">
            <v>AC 1 unit u. kikir</v>
          </cell>
        </row>
        <row r="535">
          <cell r="A535">
            <v>534</v>
          </cell>
          <cell r="B535" t="str">
            <v>D link switch u. IT server</v>
          </cell>
        </row>
        <row r="536">
          <cell r="A536">
            <v>535</v>
          </cell>
          <cell r="B536" t="str">
            <v>CPU server</v>
          </cell>
        </row>
        <row r="537">
          <cell r="A537">
            <v>536</v>
          </cell>
          <cell r="B537" t="str">
            <v>Powe Supply 8 MB u CCTV</v>
          </cell>
        </row>
        <row r="538">
          <cell r="A538">
            <v>537</v>
          </cell>
          <cell r="B538" t="str">
            <v>GPS Tracker u. L1160 DO + L 1169 DO</v>
          </cell>
        </row>
        <row r="539">
          <cell r="A539">
            <v>538</v>
          </cell>
          <cell r="B539" t="str">
            <v>Dispenser u. Ruang ci Yun</v>
          </cell>
        </row>
        <row r="540">
          <cell r="A540">
            <v>539</v>
          </cell>
          <cell r="B540" t="str">
            <v>AC Daikin u. Design</v>
          </cell>
        </row>
        <row r="541">
          <cell r="A541">
            <v>540</v>
          </cell>
          <cell r="B541" t="str">
            <v>Monitor BenQ 17" -BL702A U. design</v>
          </cell>
        </row>
        <row r="542">
          <cell r="A542">
            <v>541</v>
          </cell>
          <cell r="B542" t="str">
            <v>NB Lenovo  g40-70-2217 u. mkt  yeni</v>
          </cell>
        </row>
        <row r="543">
          <cell r="A543">
            <v>542</v>
          </cell>
          <cell r="B543" t="str">
            <v>AC Daikin 2 pk - 1 unit u. R Staff finishing</v>
          </cell>
        </row>
        <row r="544">
          <cell r="A544">
            <v>543</v>
          </cell>
          <cell r="B544" t="str">
            <v>C024/0615 - Kingston DDR3 -- 2 unit u. RnD</v>
          </cell>
        </row>
        <row r="545">
          <cell r="A545">
            <v>544</v>
          </cell>
          <cell r="B545" t="str">
            <v>Pelunasan 2 etalase</v>
          </cell>
        </row>
        <row r="546">
          <cell r="A546">
            <v>545</v>
          </cell>
          <cell r="B546" t="str">
            <v>Jurnal koreksi (uang muka) Etalase 17 Feb 15</v>
          </cell>
        </row>
        <row r="547">
          <cell r="A547">
            <v>546</v>
          </cell>
          <cell r="B547" t="str">
            <v>UPS 3 buah u. design (Gamma)</v>
          </cell>
        </row>
        <row r="548">
          <cell r="A548">
            <v>547</v>
          </cell>
          <cell r="B548" t="str">
            <v>Komputer proc intel core 17-4790 u. design Bagus Adhi (Gamma)</v>
          </cell>
        </row>
        <row r="549">
          <cell r="A549">
            <v>548</v>
          </cell>
          <cell r="B549" t="str">
            <v>Trafo DI DANIEL 3 BJ</v>
          </cell>
        </row>
        <row r="550">
          <cell r="A550">
            <v>549</v>
          </cell>
          <cell r="B550" t="str">
            <v>MDM Zerbinmatic -- 1 pcs HEMAS U. SELEP</v>
          </cell>
        </row>
        <row r="551">
          <cell r="A551">
            <v>550</v>
          </cell>
          <cell r="B551" t="str">
            <v>Bor gantung foredom Sch - 2  ,230 V, Hp 30 -- 10 set</v>
          </cell>
        </row>
        <row r="552">
          <cell r="A552">
            <v>551</v>
          </cell>
          <cell r="B552" t="str">
            <v>Belanja HK (precision plating &amp; ES series programable)</v>
          </cell>
        </row>
        <row r="553">
          <cell r="A553">
            <v>552</v>
          </cell>
          <cell r="B553" t="str">
            <v>Photo composer V3 u. Design</v>
          </cell>
        </row>
        <row r="554">
          <cell r="A554">
            <v>553</v>
          </cell>
          <cell r="B554" t="str">
            <v>CPU cik Yun u. design mkt</v>
          </cell>
        </row>
        <row r="555">
          <cell r="A555">
            <v>554</v>
          </cell>
          <cell r="B555" t="str">
            <v>Printer epson u. kikir</v>
          </cell>
        </row>
        <row r="556">
          <cell r="A556">
            <v>555</v>
          </cell>
          <cell r="B556" t="str">
            <v>LG LED 16EN33S-B 16" -- 1 UNIT u. design</v>
          </cell>
        </row>
        <row r="557">
          <cell r="A557">
            <v>556</v>
          </cell>
          <cell r="B557" t="str">
            <v>Proc Intel dualcore G2030 -- 1 unit u. design Dewi</v>
          </cell>
        </row>
        <row r="558">
          <cell r="A558">
            <v>557</v>
          </cell>
          <cell r="B558" t="str">
            <v>Sylvac digital caliper s cal pro 6"/150 mm -- 1 pcs u. design</v>
          </cell>
        </row>
        <row r="559">
          <cell r="A559">
            <v>558</v>
          </cell>
          <cell r="B559" t="str">
            <v>Monitor Led Lg 16EN33S-B 15.6 -- 2 unit</v>
          </cell>
        </row>
        <row r="560">
          <cell r="A560">
            <v>559</v>
          </cell>
          <cell r="B560" t="str">
            <v>Proc Intel dualcore G2030 -- 2 unit u. design Mahfud + saiful bengkel</v>
          </cell>
        </row>
        <row r="561">
          <cell r="A561">
            <v>560</v>
          </cell>
          <cell r="B561" t="str">
            <v>LG LED 16EN33S-B 16" -- 1 UNIT</v>
          </cell>
        </row>
        <row r="562">
          <cell r="A562">
            <v>561</v>
          </cell>
          <cell r="B562" t="str">
            <v>Proc Intel dualcore G2030 -- 1 unit u. design Yoni</v>
          </cell>
        </row>
        <row r="563">
          <cell r="A563">
            <v>562</v>
          </cell>
          <cell r="B563" t="str">
            <v>Meja komputer 1209 -- 1 buah u. ruang RnD</v>
          </cell>
        </row>
        <row r="564">
          <cell r="A564">
            <v>563</v>
          </cell>
          <cell r="B564" t="str">
            <v>Kursi 8 buah @336500</v>
          </cell>
        </row>
        <row r="565">
          <cell r="A565">
            <v>564</v>
          </cell>
          <cell r="B565" t="str">
            <v>Meja Komputer aztec CD 1206</v>
          </cell>
        </row>
        <row r="566">
          <cell r="A566">
            <v>565</v>
          </cell>
          <cell r="B566" t="str">
            <v>PC Lenovo u. MKT</v>
          </cell>
        </row>
        <row r="567">
          <cell r="A567">
            <v>566</v>
          </cell>
          <cell r="B567" t="str">
            <v>Printer Epson u. MKT</v>
          </cell>
        </row>
        <row r="568">
          <cell r="A568">
            <v>567</v>
          </cell>
          <cell r="B568" t="str">
            <v>Printer Epson u. Pak Yoki</v>
          </cell>
        </row>
        <row r="569">
          <cell r="A569">
            <v>568</v>
          </cell>
          <cell r="B569" t="str">
            <v>Lab top Lenovo u. CHEN Chen</v>
          </cell>
        </row>
        <row r="570">
          <cell r="A570">
            <v>569</v>
          </cell>
          <cell r="B570" t="str">
            <v>Printer Epson L110 1 buah u. Pak Budi</v>
          </cell>
        </row>
        <row r="571">
          <cell r="A571">
            <v>570</v>
          </cell>
          <cell r="B571" t="str">
            <v>Calibration Clamp for Riace u. mesin riace</v>
          </cell>
        </row>
        <row r="572">
          <cell r="A572">
            <v>571</v>
          </cell>
          <cell r="B572" t="str">
            <v>Bor gantung Foredom SCH 2 230V Jp 30 1000 usd</v>
          </cell>
        </row>
        <row r="573">
          <cell r="A573">
            <v>572</v>
          </cell>
          <cell r="B573" t="str">
            <v>Mesin Sepuh Eutech  Multi  parameter TCS 35 (u. tes kadar) BRG SD RUSAK DI KEMBALIKAN KE DANIEL</v>
          </cell>
        </row>
        <row r="574">
          <cell r="A574">
            <v>573</v>
          </cell>
          <cell r="B574" t="str">
            <v>AC split merk Panasonic 2 PK Type CS-PC 18 PKP 1 unit u. R Staff kikir, By pasang, pipa, bracket</v>
          </cell>
        </row>
        <row r="575">
          <cell r="A575">
            <v>574</v>
          </cell>
          <cell r="B575" t="str">
            <v>ESN D24/3 1 unit exhause fan</v>
          </cell>
        </row>
        <row r="576">
          <cell r="A576">
            <v>575</v>
          </cell>
          <cell r="B576" t="str">
            <v>Exhause fan 1 bh</v>
          </cell>
        </row>
        <row r="577">
          <cell r="A577">
            <v>576</v>
          </cell>
          <cell r="B577" t="str">
            <v>pemakaian kabel 4x2.5 22 meter u.ac standing poles</v>
          </cell>
        </row>
        <row r="578">
          <cell r="A578">
            <v>577</v>
          </cell>
          <cell r="B578" t="str">
            <v>Pemakaian Pipa AC 3/8 + 3/4  20 m u. Ac standing Poles</v>
          </cell>
        </row>
        <row r="579">
          <cell r="A579">
            <v>578</v>
          </cell>
          <cell r="B579" t="str">
            <v>Dinolite Primer AM 3713 TB 1 unit U. Yohanes u. foto resin 3D</v>
          </cell>
        </row>
        <row r="580">
          <cell r="A580">
            <v>579</v>
          </cell>
          <cell r="B580" t="str">
            <v>Ac panasonic CSYC18 1 pcs u. ruang bengkel 2 pk</v>
          </cell>
        </row>
        <row r="581">
          <cell r="A581">
            <v>580</v>
          </cell>
          <cell r="B581" t="str">
            <v>Ac Standing Floor panasonic CSC45 FFH I 1 pcs u. ruang poles 5 pk</v>
          </cell>
        </row>
        <row r="582">
          <cell r="A582">
            <v>581</v>
          </cell>
          <cell r="B582" t="str">
            <v>Bor Gantung Foredom SCH-2 230v hp 30</v>
          </cell>
        </row>
        <row r="583">
          <cell r="A583">
            <v>582</v>
          </cell>
          <cell r="B583" t="str">
            <v>Bor Gantung Foredom SCH-2,230 v 5 set</v>
          </cell>
        </row>
        <row r="584">
          <cell r="A584">
            <v>583</v>
          </cell>
          <cell r="B584" t="str">
            <v>Bor Gantung Foredom SCH 2 - 230 v , hp 30 -- 3 set BTG SDR</v>
          </cell>
        </row>
        <row r="585">
          <cell r="A585">
            <v>584</v>
          </cell>
          <cell r="B585" t="str">
            <v>Lab top u. Vani</v>
          </cell>
        </row>
        <row r="586">
          <cell r="A586">
            <v>585</v>
          </cell>
          <cell r="B586" t="str">
            <v>Lab top u. Retha</v>
          </cell>
        </row>
        <row r="587">
          <cell r="A587">
            <v>586</v>
          </cell>
          <cell r="B587" t="str">
            <v>Lab top u. Maria</v>
          </cell>
        </row>
        <row r="588">
          <cell r="A588">
            <v>587</v>
          </cell>
          <cell r="B588" t="str">
            <v>Air Reciver tank 1000 liter ( Tangki kompresor u. R Bengkel 2)</v>
          </cell>
        </row>
        <row r="589">
          <cell r="A589">
            <v>588</v>
          </cell>
          <cell r="B589" t="str">
            <v>SWP - 415 + motor WEG (kompresor u. R Bengkel 2) 15 PK</v>
          </cell>
        </row>
        <row r="590">
          <cell r="A590">
            <v>589</v>
          </cell>
          <cell r="B590" t="str">
            <v>LS/LG Inverter Type SV015iG5A-4</v>
          </cell>
        </row>
        <row r="591">
          <cell r="A591">
            <v>590</v>
          </cell>
          <cell r="B591" t="str">
            <v>Bot Gantung foredom SCH2 -230 v hp30 -- 2 set</v>
          </cell>
        </row>
        <row r="592">
          <cell r="A592">
            <v>591</v>
          </cell>
          <cell r="B592" t="str">
            <v>Sketmat digital u. design</v>
          </cell>
        </row>
        <row r="593">
          <cell r="A593">
            <v>592</v>
          </cell>
          <cell r="B593" t="str">
            <v>Mesin Bor duduk u. bengkel 2</v>
          </cell>
        </row>
        <row r="594">
          <cell r="A594">
            <v>593</v>
          </cell>
          <cell r="B594" t="str">
            <v>Mesin Press Karet (BPM)</v>
          </cell>
        </row>
        <row r="595">
          <cell r="A595">
            <v>594</v>
          </cell>
          <cell r="B595" t="str">
            <v>Bor gantung foredom sch 2 230 v hp 30</v>
          </cell>
        </row>
        <row r="596">
          <cell r="A596">
            <v>595</v>
          </cell>
          <cell r="B596" t="str">
            <v>Inverter (alat bantu balancing)</v>
          </cell>
        </row>
        <row r="597">
          <cell r="A597">
            <v>596</v>
          </cell>
          <cell r="B597" t="str">
            <v>Bor gantung foredom sch-2, 230V,HP30 - 2 set</v>
          </cell>
        </row>
        <row r="598">
          <cell r="A598">
            <v>597</v>
          </cell>
          <cell r="B598" t="str">
            <v>Briket 1 set</v>
          </cell>
        </row>
        <row r="599">
          <cell r="A599">
            <v>598</v>
          </cell>
          <cell r="B599" t="str">
            <v>Pipa ac uk 1/4 5/8 - 4 meter</v>
          </cell>
        </row>
        <row r="600">
          <cell r="A600">
            <v>599</v>
          </cell>
          <cell r="B600" t="str">
            <v>Biaya pasang 2 unit</v>
          </cell>
        </row>
        <row r="601">
          <cell r="A601">
            <v>600</v>
          </cell>
          <cell r="B601" t="str">
            <v>AC split Mitsubishi 2 pk - 2 unit</v>
          </cell>
        </row>
        <row r="602">
          <cell r="A602">
            <v>601</v>
          </cell>
          <cell r="B602" t="str">
            <v>BB 9780 Black - 5 BUAH</v>
          </cell>
        </row>
        <row r="603">
          <cell r="A603">
            <v>602</v>
          </cell>
          <cell r="B603" t="str">
            <v>Lab top 430 - 2310 u/. EDP</v>
          </cell>
        </row>
        <row r="604">
          <cell r="A604">
            <v>603</v>
          </cell>
          <cell r="B604" t="str">
            <v>Laci Meja (20 pcs) &amp; Rak (7 pcs)</v>
          </cell>
        </row>
        <row r="605">
          <cell r="A605">
            <v>604</v>
          </cell>
          <cell r="B605" t="str">
            <v>Rak kecil Krisbow (15) Ace hardware</v>
          </cell>
        </row>
        <row r="606">
          <cell r="A606">
            <v>605</v>
          </cell>
          <cell r="B606" t="str">
            <v>Rak kecil Krisbow (35) Ace hardware</v>
          </cell>
        </row>
        <row r="607">
          <cell r="A607">
            <v>606</v>
          </cell>
          <cell r="B607" t="str">
            <v>Water meter diameter Pipa 4" Aneka Jaya utama CV</v>
          </cell>
        </row>
        <row r="608">
          <cell r="A608">
            <v>607</v>
          </cell>
          <cell r="B608" t="str">
            <v>Rak Ace Hardware 8 buah @ 450.000</v>
          </cell>
        </row>
        <row r="609">
          <cell r="A609">
            <v>608</v>
          </cell>
          <cell r="B609" t="str">
            <v>Tabung baru ukuran 3 kg CO2 (Raya Makmur Sentosa)</v>
          </cell>
        </row>
        <row r="610">
          <cell r="A610">
            <v>609</v>
          </cell>
          <cell r="B610" t="str">
            <v>Honeywell barcode scanner MK7580 USB u. Produksi</v>
          </cell>
        </row>
        <row r="611">
          <cell r="A611">
            <v>610</v>
          </cell>
          <cell r="B611" t="str">
            <v>Tab Samsung A7 u. Lihat model produksi</v>
          </cell>
        </row>
        <row r="612">
          <cell r="A612">
            <v>611</v>
          </cell>
          <cell r="B612" t="str">
            <v>Honeywell MS7120/BLK/USB 2S16502-746/758/891 barcode u. Produksi</v>
          </cell>
        </row>
        <row r="613">
          <cell r="A613">
            <v>612</v>
          </cell>
          <cell r="B613" t="str">
            <v>Kursi Ace Hardware (u. Staff produksi)</v>
          </cell>
        </row>
        <row r="614">
          <cell r="A614">
            <v>613</v>
          </cell>
          <cell r="B614" t="str">
            <v>Tangga</v>
          </cell>
        </row>
        <row r="615">
          <cell r="A615">
            <v>614</v>
          </cell>
          <cell r="B615" t="str">
            <v>Rak Ace Hardware</v>
          </cell>
        </row>
        <row r="616">
          <cell r="A616">
            <v>615</v>
          </cell>
          <cell r="B616" t="str">
            <v>Meja Ace Hardware</v>
          </cell>
        </row>
        <row r="617">
          <cell r="A617">
            <v>616</v>
          </cell>
          <cell r="B617" t="str">
            <v>Monitor LG 20MP38</v>
          </cell>
        </row>
        <row r="618">
          <cell r="A618">
            <v>617</v>
          </cell>
          <cell r="B618" t="str">
            <v>Printer Epson L-121 untuk Deddy accounting</v>
          </cell>
        </row>
        <row r="619">
          <cell r="A619">
            <v>618</v>
          </cell>
          <cell r="B619" t="str">
            <v>Barcode Scanner Wienscan WS680/USB untuk cadangan IT</v>
          </cell>
        </row>
        <row r="620">
          <cell r="A620">
            <v>619</v>
          </cell>
          <cell r="B620" t="str">
            <v>Horatio Office Desk Ebony untuk marketing</v>
          </cell>
        </row>
        <row r="621">
          <cell r="A621">
            <v>620</v>
          </cell>
          <cell r="B621" t="str">
            <v>Xyla Wire Shelving 5 Tiers untuk marketing</v>
          </cell>
        </row>
        <row r="622">
          <cell r="A622">
            <v>621</v>
          </cell>
          <cell r="B622" t="str">
            <v>Printer Epson LQ-310 untuk Rani marketing</v>
          </cell>
        </row>
        <row r="623">
          <cell r="A623">
            <v>622</v>
          </cell>
          <cell r="B623" t="str">
            <v>Printer Epson L-121 untuk accounting</v>
          </cell>
        </row>
        <row r="624">
          <cell r="A624">
            <v>623</v>
          </cell>
          <cell r="B624" t="str">
            <v>Monitor LG 22" untuk MPC</v>
          </cell>
        </row>
        <row r="625">
          <cell r="A625">
            <v>624</v>
          </cell>
          <cell r="B625" t="str">
            <v>CPU i3 (MB+Proc+Memory 8+ SSD 240 + Casing) untuk MPC</v>
          </cell>
        </row>
        <row r="626">
          <cell r="A626">
            <v>625</v>
          </cell>
          <cell r="B626" t="str">
            <v>UPS APC SRV1KI untuk server IT</v>
          </cell>
        </row>
        <row r="627">
          <cell r="A627">
            <v>626</v>
          </cell>
          <cell r="B627" t="str">
            <v>Hp Xiaome Untuk Kristine Desain</v>
          </cell>
        </row>
        <row r="628">
          <cell r="A628">
            <v>627</v>
          </cell>
          <cell r="B628" t="str">
            <v>Server HP DL360 G10 + 8 SFF Xeon - G6338/4x32/6x800GB/800w-1+1</v>
          </cell>
        </row>
        <row r="629">
          <cell r="A629">
            <v>628</v>
          </cell>
          <cell r="B629" t="str">
            <v>Laptop Asus i7 untuk Pak Yoki</v>
          </cell>
        </row>
        <row r="630">
          <cell r="A630">
            <v>629</v>
          </cell>
          <cell r="B630" t="str">
            <v>Epson L3250 untuk stockist</v>
          </cell>
        </row>
        <row r="631">
          <cell r="A631">
            <v>630</v>
          </cell>
          <cell r="B631" t="str">
            <v>Laptop i3 Asus untuk stockist</v>
          </cell>
        </row>
        <row r="632">
          <cell r="A632">
            <v>631</v>
          </cell>
          <cell r="B632" t="str">
            <v>CPU i3 (MB+Proc+Memory 8+ SSD 240 + Casing) untuk admin sales</v>
          </cell>
        </row>
        <row r="633">
          <cell r="A633">
            <v>632</v>
          </cell>
          <cell r="B633" t="str">
            <v>CPU i7 (MB+Proc+Memory 32+NVME 512+ Casing) untuk IT</v>
          </cell>
        </row>
        <row r="634">
          <cell r="A634">
            <v>633</v>
          </cell>
          <cell r="B634" t="str">
            <v>Hexacom - Printer Epson L-121 untuk Frita HRD</v>
          </cell>
        </row>
        <row r="635">
          <cell r="A635">
            <v>634</v>
          </cell>
          <cell r="B635" t="str">
            <v>Oppo A55 4/64 Black untuk stockist</v>
          </cell>
        </row>
        <row r="636">
          <cell r="A636">
            <v>635</v>
          </cell>
          <cell r="B636" t="str">
            <v>Oppo A55 4/64 Blue untuk stockist</v>
          </cell>
        </row>
        <row r="637">
          <cell r="A637">
            <v>636</v>
          </cell>
          <cell r="B637" t="str">
            <v>Mitra Mandiri Sukses CV - Oppo A55 4/64 Blue untuk stockist</v>
          </cell>
        </row>
        <row r="638">
          <cell r="A638">
            <v>637</v>
          </cell>
          <cell r="B638" t="str">
            <v>ZK Teco V5L Proxy/EM untuk face attendance HRD</v>
          </cell>
        </row>
        <row r="639">
          <cell r="A639">
            <v>638</v>
          </cell>
          <cell r="B639" t="str">
            <v>AC Panasonic 3/4 PK untuk ruang IT baru</v>
          </cell>
        </row>
        <row r="640">
          <cell r="A640">
            <v>639</v>
          </cell>
          <cell r="B640" t="str">
            <v>CPU i3 (MB+Proc+Memory 8+ SSD 240 + Casing) untuk purchasing</v>
          </cell>
        </row>
        <row r="641">
          <cell r="A641">
            <v>640</v>
          </cell>
          <cell r="B641" t="str">
            <v>CPU i3 (MB+Proc+Memory 8+ SSD 240 + Casing) untuk accounting</v>
          </cell>
        </row>
        <row r="642">
          <cell r="A642">
            <v>641</v>
          </cell>
          <cell r="B642" t="str">
            <v>Rack Server IR11532G Standing Close Rack 19" untuk IT</v>
          </cell>
        </row>
        <row r="643">
          <cell r="A643">
            <v>642</v>
          </cell>
          <cell r="B643" t="str">
            <v>TOA RM 200M Remote Microphone untuk HRD</v>
          </cell>
        </row>
        <row r="644">
          <cell r="A644">
            <v>643</v>
          </cell>
          <cell r="B644" t="str">
            <v>Samsung A53 8/256Gb untuk Pak Yoki</v>
          </cell>
        </row>
        <row r="645">
          <cell r="A645">
            <v>644</v>
          </cell>
          <cell r="B645" t="str">
            <v>HDD WD Red 4Tb untuk IT</v>
          </cell>
        </row>
        <row r="646">
          <cell r="A646">
            <v>645</v>
          </cell>
          <cell r="B646" t="str">
            <v>CPU i5 (MB+Proc+Memory 16+VGA RTX3050+SSD 240+Casing) untuk admin sales event &amp; promotion</v>
          </cell>
        </row>
        <row r="647">
          <cell r="A647">
            <v>646</v>
          </cell>
          <cell r="B647" t="str">
            <v>UPS APC SRV1KI untuk access control di HRD</v>
          </cell>
        </row>
        <row r="648">
          <cell r="A648">
            <v>647</v>
          </cell>
          <cell r="B648" t="str">
            <v>Monitor LG 22" untuk Sheila, design marketing</v>
          </cell>
        </row>
        <row r="649">
          <cell r="A649">
            <v>648</v>
          </cell>
          <cell r="B649" t="str">
            <v>Monitor LG 22" untuk Ribka MPC</v>
          </cell>
        </row>
        <row r="650">
          <cell r="A650">
            <v>649</v>
          </cell>
          <cell r="B650" t="str">
            <v>CPU i3 (MB+Proc+Memory 8+ SSD 240 + Casing) untuk stockist</v>
          </cell>
        </row>
        <row r="651">
          <cell r="A651">
            <v>650</v>
          </cell>
          <cell r="B651" t="str">
            <v>Meja Pingpong untuk GA</v>
          </cell>
        </row>
        <row r="652">
          <cell r="A652">
            <v>651</v>
          </cell>
          <cell r="B652" t="str">
            <v>Hartono - Kulkas untuk marketing</v>
          </cell>
        </row>
        <row r="653">
          <cell r="A653">
            <v>652</v>
          </cell>
          <cell r="B653" t="str">
            <v>Xiaomi Redmi 10C 4/64 Blue untuk admin sales</v>
          </cell>
        </row>
        <row r="654">
          <cell r="A654">
            <v>653</v>
          </cell>
          <cell r="B654" t="str">
            <v>Xiaomi Redmi 10C 4/64 Blue untuk  Niko IT</v>
          </cell>
        </row>
        <row r="655">
          <cell r="A655">
            <v>654</v>
          </cell>
          <cell r="B655" t="str">
            <v>Mitra Mandiri Sukses CV - Xiaomi Redmi 10C 4/64 Blue untuk Frita HRD</v>
          </cell>
        </row>
        <row r="656">
          <cell r="A656">
            <v>655</v>
          </cell>
          <cell r="B656" t="str">
            <v>Barcode Scanner Wienscan WS680/USB untuk stockist</v>
          </cell>
        </row>
        <row r="657">
          <cell r="A657">
            <v>656</v>
          </cell>
          <cell r="B657" t="str">
            <v>Monitor LG 22" untuk IT</v>
          </cell>
        </row>
        <row r="658">
          <cell r="A658">
            <v>657</v>
          </cell>
          <cell r="B658" t="str">
            <v>CPU i7 (MB+Proc+Memory 16+NVME 512+ Casing) untuk Web Server IT</v>
          </cell>
        </row>
        <row r="659">
          <cell r="A659">
            <v>658</v>
          </cell>
          <cell r="B659" t="str">
            <v>CPU i5 (MB+Proc+Memory 16+ Casing) untuk Kharies IT</v>
          </cell>
        </row>
        <row r="660">
          <cell r="A660">
            <v>659</v>
          </cell>
          <cell r="B660" t="str">
            <v>CPU i3 (MB+Proc+Memory 8+ Casing) untuk Ardi IT</v>
          </cell>
        </row>
        <row r="661">
          <cell r="A661">
            <v>660</v>
          </cell>
          <cell r="B661" t="str">
            <v>CPU i3 (MB+Proc+Memory 8+ Casing) untuk Ferri IT</v>
          </cell>
        </row>
        <row r="662">
          <cell r="A662">
            <v>661</v>
          </cell>
          <cell r="B662" t="str">
            <v>Laptop i3 HP 15-DU3577TU untuk Pak Tri marketing</v>
          </cell>
        </row>
        <row r="663">
          <cell r="A663">
            <v>662</v>
          </cell>
          <cell r="B663" t="str">
            <v>Laptop i5 untuk Pak Arief accounting</v>
          </cell>
        </row>
        <row r="664">
          <cell r="A664">
            <v>663</v>
          </cell>
          <cell r="B664" t="str">
            <v>Wienscan WS7980 untuk IT (Barcode Scanner</v>
          </cell>
        </row>
        <row r="665">
          <cell r="A665">
            <v>664</v>
          </cell>
          <cell r="B665" t="str">
            <v>HDD WDC External 2TB untuk IT</v>
          </cell>
        </row>
        <row r="666">
          <cell r="A666">
            <v>665</v>
          </cell>
          <cell r="B666" t="str">
            <v>Printer Epson TM-T82 untuk stockist</v>
          </cell>
        </row>
        <row r="667">
          <cell r="A667">
            <v>666</v>
          </cell>
          <cell r="B667" t="str">
            <v>Ace Hardware Indonesia PT - Tangga 6 Tingkat untuk accounting</v>
          </cell>
        </row>
        <row r="668">
          <cell r="A668">
            <v>667</v>
          </cell>
          <cell r="B668" t="str">
            <v>Meja Sudut untuk stockist</v>
          </cell>
        </row>
        <row r="669">
          <cell r="A669">
            <v>668</v>
          </cell>
          <cell r="B669" t="str">
            <v>Lemari Arsip untuk accounting</v>
          </cell>
        </row>
        <row r="670">
          <cell r="A670">
            <v>669</v>
          </cell>
          <cell r="B670" t="str">
            <v>Printer Epson L3250 untuk admin sales, pengganti M200</v>
          </cell>
        </row>
        <row r="671">
          <cell r="A671">
            <v>670</v>
          </cell>
          <cell r="B671" t="str">
            <v>HDD WD Red 8Tb untuk backup data di file server IT</v>
          </cell>
        </row>
        <row r="672">
          <cell r="A672">
            <v>671</v>
          </cell>
          <cell r="B672" t="str">
            <v>CPU i3 (MB+Proc+Memory+Power Supply+SSD240) untuk admin HRD</v>
          </cell>
        </row>
        <row r="673">
          <cell r="A673">
            <v>672</v>
          </cell>
          <cell r="B673" t="str">
            <v>Laptop i5 Asus untuk Pak Yoki</v>
          </cell>
        </row>
        <row r="674">
          <cell r="A674">
            <v>673</v>
          </cell>
          <cell r="B674" t="str">
            <v>Laptop i5 untuk Niko IT</v>
          </cell>
        </row>
        <row r="675">
          <cell r="A675">
            <v>674</v>
          </cell>
          <cell r="B675" t="str">
            <v>Epson LQ-310 untuk admin sales</v>
          </cell>
        </row>
        <row r="676">
          <cell r="A676">
            <v>675</v>
          </cell>
          <cell r="B676" t="str">
            <v>CPU i5 (MB+Proc+Memory 8+ SSD 240 + Casing) untuk ganti CPU Deddy accounting</v>
          </cell>
        </row>
        <row r="677">
          <cell r="A677">
            <v>676</v>
          </cell>
          <cell r="B677" t="str">
            <v>Printer Epson L-120 untuk cadangan IT</v>
          </cell>
        </row>
        <row r="678">
          <cell r="A678">
            <v>677</v>
          </cell>
          <cell r="B678" t="str">
            <v>Printer Epson L-120 untuk accounting</v>
          </cell>
        </row>
        <row r="679">
          <cell r="A679">
            <v>678</v>
          </cell>
          <cell r="B679" t="str">
            <v>AC Panasonic CS-YN9WKJ untuk ruang server IT</v>
          </cell>
        </row>
        <row r="680">
          <cell r="A680">
            <v>679</v>
          </cell>
          <cell r="B680" t="str">
            <v>Printer Epson LQ-310 untuk admin sales</v>
          </cell>
        </row>
        <row r="681">
          <cell r="A681">
            <v>680</v>
          </cell>
          <cell r="B681" t="str">
            <v>- Xiaomi Redmi Note 9 untuk purchasing, penggantian</v>
          </cell>
        </row>
        <row r="682">
          <cell r="A682">
            <v>681</v>
          </cell>
          <cell r="B682" t="str">
            <v>- Xiaomi Redmi Note 9 untuk stockist, penambahan</v>
          </cell>
        </row>
        <row r="683">
          <cell r="A683">
            <v>682</v>
          </cell>
          <cell r="B683" t="str">
            <v>POE Switch 16 Port HIKVISION untuk IT</v>
          </cell>
        </row>
        <row r="684">
          <cell r="A684">
            <v>683</v>
          </cell>
          <cell r="B684" t="str">
            <v>Honeywell Barcode Scanner MK-7580 untuk IT</v>
          </cell>
        </row>
        <row r="685">
          <cell r="A685">
            <v>684</v>
          </cell>
          <cell r="B685" t="str">
            <v>Lenovo AIO A340-24IWL-UVID Untuk Pak Yoki</v>
          </cell>
        </row>
        <row r="686">
          <cell r="A686">
            <v>685</v>
          </cell>
          <cell r="B686" t="str">
            <v>Laptop i5 (pak Rio)</v>
          </cell>
        </row>
        <row r="687">
          <cell r="A687">
            <v>686</v>
          </cell>
          <cell r="B687" t="str">
            <v>Printer Epson L-120 untuk IT</v>
          </cell>
        </row>
        <row r="688">
          <cell r="A688">
            <v>687</v>
          </cell>
          <cell r="B688" t="str">
            <v>Tablet Samsung 8" untuk IT</v>
          </cell>
        </row>
        <row r="689">
          <cell r="A689">
            <v>688</v>
          </cell>
          <cell r="B689" t="str">
            <v>Mesin Potong Rumput untuk GA</v>
          </cell>
        </row>
        <row r="690">
          <cell r="A690">
            <v>689</v>
          </cell>
          <cell r="B690" t="str">
            <v>Printer Epson L1300 untuk accounting</v>
          </cell>
        </row>
        <row r="691">
          <cell r="A691">
            <v>690</v>
          </cell>
          <cell r="B691" t="str">
            <v>IPhone 12 Pro untuk Pak Yoki</v>
          </cell>
        </row>
        <row r="692">
          <cell r="A692">
            <v>691</v>
          </cell>
          <cell r="B692" t="str">
            <v>Printer Epson L-120 untuk IT (ganti M100 yang rusak)</v>
          </cell>
        </row>
        <row r="693">
          <cell r="A693">
            <v>692</v>
          </cell>
          <cell r="B693" t="str">
            <v>Switch Mikrotik CSS3 untuk IT</v>
          </cell>
        </row>
        <row r="694">
          <cell r="A694">
            <v>693</v>
          </cell>
          <cell r="B694" t="str">
            <v>Monitor LG 24" untuk admin sales</v>
          </cell>
        </row>
        <row r="695">
          <cell r="A695">
            <v>694</v>
          </cell>
          <cell r="B695" t="str">
            <v>HP Xiaomi Redmi 9 untuk admin sales</v>
          </cell>
        </row>
        <row r="696">
          <cell r="A696">
            <v>695</v>
          </cell>
          <cell r="B696" t="str">
            <v>Printer Epson TM-T82 untuk accounting</v>
          </cell>
        </row>
        <row r="697">
          <cell r="A697">
            <v>696</v>
          </cell>
          <cell r="B697" t="str">
            <v>Printer Epson TM-T82 untuk IT (cadangan)</v>
          </cell>
        </row>
        <row r="698">
          <cell r="A698">
            <v>697</v>
          </cell>
          <cell r="B698" t="str">
            <v>Barcode Scanner Honeywell 7580G untuk IT (Untuk stokan di area)</v>
          </cell>
        </row>
        <row r="699">
          <cell r="A699">
            <v>698</v>
          </cell>
          <cell r="B699" t="str">
            <v>Printer Label Zebra ZD-230 untuk stockist</v>
          </cell>
        </row>
        <row r="700">
          <cell r="A700">
            <v>699</v>
          </cell>
          <cell r="B700" t="str">
            <v>HDD WDC 8Tb untuk IT (file server R&amp;D)</v>
          </cell>
        </row>
        <row r="701">
          <cell r="A701">
            <v>700</v>
          </cell>
          <cell r="B701" t="str">
            <v>CPU AMD (MB+Proc+Memory+Power Supply+HDD1TB) untuk accounting (Novita, Lauren, Deddy)</v>
          </cell>
        </row>
        <row r="702">
          <cell r="A702">
            <v>701</v>
          </cell>
          <cell r="B702" t="str">
            <v>Mikrotik CCR1009-7G-1C-1S+ u pembagian jaringan (ada di IT)</v>
          </cell>
        </row>
        <row r="703">
          <cell r="A703">
            <v>702</v>
          </cell>
          <cell r="B703" t="str">
            <v>Epson L 1110 untuk accounting</v>
          </cell>
        </row>
        <row r="704">
          <cell r="A704">
            <v>703</v>
          </cell>
          <cell r="B704" t="str">
            <v>HP Xiaomi Redminote 9 4/64gb green untuk stokis, HP Samsung A515F A51 blue untuk pak yoki</v>
          </cell>
        </row>
        <row r="705">
          <cell r="A705">
            <v>704</v>
          </cell>
          <cell r="B705" t="str">
            <v>Printer Epson L-120 (1) u. Acoounting (Pak Arief)</v>
          </cell>
        </row>
        <row r="706">
          <cell r="A706">
            <v>705</v>
          </cell>
          <cell r="B706" t="str">
            <v>Printer Epson TM-T82 (2) u. Stocist u. print SKU</v>
          </cell>
        </row>
        <row r="707">
          <cell r="A707">
            <v>706</v>
          </cell>
          <cell r="B707" t="str">
            <v>Computer i7 intel core i7 9100, MB Gigabyte H310m - DS2 DDR4 16Gb Kingston, VGA Intel Onboard, SSD Samsung  untuk bag acc</v>
          </cell>
        </row>
        <row r="708">
          <cell r="A708">
            <v>707</v>
          </cell>
          <cell r="B708" t="str">
            <v>Computer i3 intel core i3 9100, MB Gigabite H310m - DS2, DR4 8Gb Kingston, VGA intel Onboard, HD WD 1Tb U. Bag Accounting</v>
          </cell>
        </row>
        <row r="709">
          <cell r="A709">
            <v>708</v>
          </cell>
          <cell r="B709" t="str">
            <v>Hardisk untuk bag Accounting</v>
          </cell>
        </row>
        <row r="710">
          <cell r="A710">
            <v>709</v>
          </cell>
          <cell r="B710" t="str">
            <v>HP samsung A515F putih untuk aldy marketing  (mitra mandiri sukses CV)</v>
          </cell>
        </row>
        <row r="711">
          <cell r="A711">
            <v>710</v>
          </cell>
          <cell r="B711" t="str">
            <v>Thermo gan untuk covid19 5 Buah</v>
          </cell>
        </row>
        <row r="712">
          <cell r="A712">
            <v>711</v>
          </cell>
          <cell r="B712" t="str">
            <v>Malca Cabinet Credenza Light utk CI</v>
          </cell>
        </row>
        <row r="713">
          <cell r="A713">
            <v>712</v>
          </cell>
          <cell r="B713" t="str">
            <v>Software mesin CNC Milling baru workshop ( aktiva tak berwujud )</v>
          </cell>
        </row>
        <row r="714">
          <cell r="A714">
            <v>713</v>
          </cell>
          <cell r="B714" t="str">
            <v>Tahap 2 project desain Logo Lestari gold dan Lestari Mulia Sentosa CREIDS</v>
          </cell>
        </row>
        <row r="715">
          <cell r="A715">
            <v>714</v>
          </cell>
          <cell r="B715" t="str">
            <v>Uang muka Database file for casting stone in place</v>
          </cell>
        </row>
        <row r="716">
          <cell r="A716">
            <v>715</v>
          </cell>
          <cell r="B716" t="str">
            <v>Web portal Creids</v>
          </cell>
        </row>
        <row r="717">
          <cell r="A717">
            <v>716</v>
          </cell>
          <cell r="B717" t="str">
            <v>Lisensi Microsoft Windows 10 Pro Single OLP</v>
          </cell>
        </row>
        <row r="718">
          <cell r="A718">
            <v>717</v>
          </cell>
          <cell r="B718" t="str">
            <v>GTCH-2000 Highspeed Duplex Diamond Cutting Machine (GTCH-2000) untuk rantai 14940 USD</v>
          </cell>
        </row>
        <row r="719">
          <cell r="A719">
            <v>718</v>
          </cell>
          <cell r="B719" t="str">
            <v>Pompa Diaphragm Yamada NDP-15FPT untuk mesin penyaring masak</v>
          </cell>
        </row>
        <row r="720">
          <cell r="A720">
            <v>719</v>
          </cell>
          <cell r="B720" t="str">
            <v>Mesin Wirecut Makino Duo 64 untuk workshop</v>
          </cell>
        </row>
        <row r="721">
          <cell r="A721">
            <v>720</v>
          </cell>
          <cell r="B721" t="str">
            <v>Strap Cutting Machine untuk gt</v>
          </cell>
        </row>
        <row r="722">
          <cell r="A722">
            <v>721</v>
          </cell>
          <cell r="B722" t="str">
            <v>Orotig Laser Welder-Flash Series 50 J (50 Joules) untuk rantai Euro SCP 16.200 X  13.500</v>
          </cell>
        </row>
        <row r="723">
          <cell r="A723">
            <v>722</v>
          </cell>
          <cell r="B723" t="str">
            <v>Mesin Semprot Karcher HD 7/11-4 untuk cor (Sinergi Solusi</v>
          </cell>
        </row>
        <row r="724">
          <cell r="A724">
            <v>723</v>
          </cell>
          <cell r="B724" t="str">
            <v>Hanmart - Oven Kirin 60 Liter untuk gt</v>
          </cell>
        </row>
        <row r="725">
          <cell r="A725">
            <v>724</v>
          </cell>
          <cell r="B725" t="str">
            <v>Elma Dry TD 120 untuk 3D print</v>
          </cell>
        </row>
        <row r="726">
          <cell r="A726">
            <v>725</v>
          </cell>
          <cell r="B726" t="str">
            <v>Elma Sonic Easy 120H 220 -240V Ablauf/with Drain untuk 3D print</v>
          </cell>
        </row>
        <row r="727">
          <cell r="A727">
            <v>726</v>
          </cell>
          <cell r="B727" t="str">
            <v>Uniway Optronix Ex-jet AS Q-plus NSP 3D Printer untuk 3D print</v>
          </cell>
        </row>
        <row r="728">
          <cell r="A728">
            <v>727</v>
          </cell>
          <cell r="B728" t="str">
            <v>Bar Cutter Type GQ 46 untuk campur bahan</v>
          </cell>
        </row>
        <row r="729">
          <cell r="A729">
            <v>728</v>
          </cell>
          <cell r="B729" t="str">
            <v>40Pcs Flask Burnout Oven untuk cor</v>
          </cell>
        </row>
        <row r="730">
          <cell r="A730">
            <v>729</v>
          </cell>
          <cell r="B730" t="str">
            <v>Printer Epson L-121 untuk Deni, admin cor</v>
          </cell>
        </row>
        <row r="731">
          <cell r="A731">
            <v>730</v>
          </cell>
          <cell r="B731" t="str">
            <v>Monitor LG 22" untuk Hafi CI</v>
          </cell>
        </row>
        <row r="732">
          <cell r="A732">
            <v>731</v>
          </cell>
          <cell r="B732" t="str">
            <v>Tablet Samsung T225 untuk admin QC</v>
          </cell>
        </row>
        <row r="733">
          <cell r="A733">
            <v>732</v>
          </cell>
          <cell r="B733" t="str">
            <v>Tablet Samsung untuk 2D</v>
          </cell>
        </row>
        <row r="734">
          <cell r="A734">
            <v>733</v>
          </cell>
          <cell r="B734" t="str">
            <v>Las Lakoni 120 untuk giling tarik</v>
          </cell>
        </row>
        <row r="735">
          <cell r="A735">
            <v>734</v>
          </cell>
          <cell r="B735" t="str">
            <v>Cutting Wheel Makita 2414 NB untuk kontruksi workshop</v>
          </cell>
        </row>
        <row r="736">
          <cell r="A736">
            <v>735</v>
          </cell>
          <cell r="B736" t="str">
            <v>Gyrate Polishing Machine VAI18 untuk poles</v>
          </cell>
        </row>
        <row r="737">
          <cell r="A737">
            <v>736</v>
          </cell>
          <cell r="B737" t="str">
            <v>Mesin Semprot Kaecher HD 7/11-4 untuk cor</v>
          </cell>
        </row>
        <row r="738">
          <cell r="A738">
            <v>737</v>
          </cell>
          <cell r="B738" t="str">
            <v>Mesin Oven untuk cor</v>
          </cell>
        </row>
        <row r="739">
          <cell r="A739">
            <v>738</v>
          </cell>
          <cell r="B739" t="str">
            <v>Mesin Oven untuk gudang umum (glc)</v>
          </cell>
        </row>
        <row r="740">
          <cell r="A740">
            <v>739</v>
          </cell>
          <cell r="B740" t="str">
            <v>Mesin Vacuum untuk gips</v>
          </cell>
        </row>
        <row r="741">
          <cell r="A741">
            <v>740</v>
          </cell>
          <cell r="B741" t="str">
            <v>Insurance Fischer 2% Total Value (Arahin)</v>
          </cell>
        </row>
        <row r="742">
          <cell r="A742">
            <v>741</v>
          </cell>
          <cell r="B742" t="str">
            <v>Ongkos kirim Fischer (Arahin)</v>
          </cell>
        </row>
        <row r="743">
          <cell r="A743">
            <v>742</v>
          </cell>
          <cell r="B743" t="str">
            <v>Mesin Xray Goldscope SD 520 untuk lab</v>
          </cell>
        </row>
        <row r="744">
          <cell r="A744">
            <v>743</v>
          </cell>
          <cell r="B744" t="str">
            <v>Mesin Ultrasonic 10L untuk assembling</v>
          </cell>
        </row>
        <row r="745">
          <cell r="A745">
            <v>744</v>
          </cell>
          <cell r="B745" t="str">
            <v>Mesin Ultrasonic 10L untuk admin pcb</v>
          </cell>
        </row>
        <row r="746">
          <cell r="A746">
            <v>745</v>
          </cell>
          <cell r="B746" t="str">
            <v>Mesin Ultrasonic 88L untuk bombing</v>
          </cell>
        </row>
        <row r="747">
          <cell r="A747">
            <v>746</v>
          </cell>
          <cell r="B747" t="str">
            <v>Mesin Ultrasonic 88L untuk rantai</v>
          </cell>
        </row>
        <row r="748">
          <cell r="A748">
            <v>747</v>
          </cell>
          <cell r="B748" t="str">
            <v>Mesin Asah Pisau untuk slep</v>
          </cell>
        </row>
        <row r="749">
          <cell r="A749">
            <v>748</v>
          </cell>
          <cell r="B749" t="str">
            <v>Mesin CNC Moriseiki untuk workshop</v>
          </cell>
        </row>
        <row r="750">
          <cell r="A750">
            <v>749</v>
          </cell>
          <cell r="B750" t="str">
            <v>Mesin Everyday Rebar Cutter GQ46 untuk lebur cor</v>
          </cell>
        </row>
        <row r="751">
          <cell r="A751">
            <v>750</v>
          </cell>
          <cell r="B751" t="str">
            <v>Mesin Oven MSC untuk lab</v>
          </cell>
        </row>
        <row r="752">
          <cell r="A752">
            <v>751</v>
          </cell>
          <cell r="B752" t="str">
            <v>Pompa Diaphragm NDP-15FPT untuk masak (ganti yang lama)</v>
          </cell>
        </row>
        <row r="753">
          <cell r="A753">
            <v>752</v>
          </cell>
          <cell r="B753" t="str">
            <v>Hartono - Vacuum Cleaner Electrolux Z823 untuk maintenance</v>
          </cell>
        </row>
        <row r="754">
          <cell r="A754">
            <v>753</v>
          </cell>
          <cell r="B754" t="str">
            <v>Twisting Machine (With Mould) untuk giling tarik</v>
          </cell>
        </row>
        <row r="755">
          <cell r="A755">
            <v>754</v>
          </cell>
          <cell r="B755" t="str">
            <v>K100-Y Welding Machine untuk rantai</v>
          </cell>
        </row>
        <row r="756">
          <cell r="A756">
            <v>755</v>
          </cell>
          <cell r="B756" t="str">
            <v>K100-Y Chain Joining Machine (With Spiral for Wire) untuk rantai</v>
          </cell>
        </row>
        <row r="757">
          <cell r="A757">
            <v>756</v>
          </cell>
          <cell r="B757" t="str">
            <v>K100-Y Chain Joining Machine (With Spirall for Wire) untuk rantai</v>
          </cell>
        </row>
        <row r="758">
          <cell r="A758">
            <v>757</v>
          </cell>
          <cell r="B758" t="str">
            <v>Welding Machine untuk rantai</v>
          </cell>
        </row>
        <row r="759">
          <cell r="A759">
            <v>758</v>
          </cell>
          <cell r="B759" t="str">
            <v>K80-S Chain Joining Machine (With Spiral for Wire) untuk rantai</v>
          </cell>
        </row>
        <row r="760">
          <cell r="A760">
            <v>759</v>
          </cell>
          <cell r="B760" t="str">
            <v>Oven Besar untuk cor</v>
          </cell>
        </row>
        <row r="761">
          <cell r="A761">
            <v>760</v>
          </cell>
          <cell r="B761" t="str">
            <v>Oven Kecil untuk cor</v>
          </cell>
        </row>
        <row r="762">
          <cell r="A762">
            <v>761</v>
          </cell>
          <cell r="B762" t="str">
            <v>Mesin Las Listrik Lakoni 1400W Type 141 GE untuk workshop</v>
          </cell>
        </row>
        <row r="763">
          <cell r="A763">
            <v>762</v>
          </cell>
          <cell r="B763" t="str">
            <v>UPS APC SRV2KI untuk mesin X-Ray lab</v>
          </cell>
        </row>
        <row r="764">
          <cell r="A764">
            <v>763</v>
          </cell>
          <cell r="B764" t="str">
            <v>Oxy-Hidrogen Welding OH300 untuk pcb</v>
          </cell>
        </row>
        <row r="765">
          <cell r="A765">
            <v>764</v>
          </cell>
          <cell r="B765" t="str">
            <v>Oxy-Hydrogen OH5500 untuk assembling</v>
          </cell>
        </row>
        <row r="766">
          <cell r="A766">
            <v>765</v>
          </cell>
          <cell r="B766" t="str">
            <v>Mesin Pom Wet Dry / Polishing Machine untuk poles mesin</v>
          </cell>
        </row>
        <row r="767">
          <cell r="A767">
            <v>766</v>
          </cell>
          <cell r="B767" t="str">
            <v>Mesin Ultrasonik 3.2L untuk produksi</v>
          </cell>
        </row>
        <row r="768">
          <cell r="A768">
            <v>767</v>
          </cell>
          <cell r="B768" t="str">
            <v>Mesin Ultrasonic 135L untuk poles</v>
          </cell>
        </row>
        <row r="769">
          <cell r="A769">
            <v>768</v>
          </cell>
          <cell r="B769" t="str">
            <v>Bor Makita HP 2050 untuk GA (alat pengaduk limbah area WWTP)</v>
          </cell>
        </row>
        <row r="770">
          <cell r="A770">
            <v>769</v>
          </cell>
          <cell r="B770" t="str">
            <v>Point Micrometer Mitutoyo untuk giling tarik</v>
          </cell>
        </row>
        <row r="771">
          <cell r="A771">
            <v>770</v>
          </cell>
          <cell r="B771" t="str">
            <v>Mesin Oven (32 Cups Oven) untuk masak</v>
          </cell>
        </row>
        <row r="772">
          <cell r="A772">
            <v>771</v>
          </cell>
          <cell r="B772" t="str">
            <v>Mesin potong pohon untuk cor</v>
          </cell>
        </row>
        <row r="773">
          <cell r="A773">
            <v>772</v>
          </cell>
          <cell r="B773" t="str">
            <v>Mesin Ultrasonic untuk poles</v>
          </cell>
        </row>
        <row r="774">
          <cell r="A774">
            <v>773</v>
          </cell>
          <cell r="B774" t="str">
            <v>Mesin Ultrasonic 2.5 Liter untuk mal perak</v>
          </cell>
        </row>
        <row r="775">
          <cell r="A775">
            <v>774</v>
          </cell>
          <cell r="B775" t="str">
            <v>Mesin Topcast untuk cor</v>
          </cell>
        </row>
        <row r="776">
          <cell r="A776">
            <v>775</v>
          </cell>
          <cell r="B776" t="str">
            <v>Tray Mesin Enamel</v>
          </cell>
        </row>
        <row r="777">
          <cell r="A777">
            <v>776</v>
          </cell>
          <cell r="B777" t="str">
            <v>Mesin Enamel untuk enamel Automatic dipensing</v>
          </cell>
        </row>
        <row r="778">
          <cell r="A778">
            <v>777</v>
          </cell>
          <cell r="B778" t="str">
            <v>32 Cups OVEN</v>
          </cell>
        </row>
        <row r="779">
          <cell r="A779">
            <v>778</v>
          </cell>
          <cell r="B779" t="str">
            <v>Polishing Machine untuk pcb</v>
          </cell>
        </row>
        <row r="780">
          <cell r="A780">
            <v>779</v>
          </cell>
          <cell r="B780" t="str">
            <v>32 Cups Oven untuk glc</v>
          </cell>
        </row>
        <row r="781">
          <cell r="A781">
            <v>780</v>
          </cell>
          <cell r="B781" t="str">
            <v>Mesin Semprot Blue Clean 610 untuk Cor</v>
          </cell>
        </row>
        <row r="782">
          <cell r="A782">
            <v>781</v>
          </cell>
          <cell r="B782" t="str">
            <v>Data Count JR untuk admin lilin</v>
          </cell>
        </row>
        <row r="783">
          <cell r="A783">
            <v>782</v>
          </cell>
          <cell r="B783" t="str">
            <v>Scanhead Cosmo Laser untuk area marking BPM</v>
          </cell>
        </row>
        <row r="784">
          <cell r="A784">
            <v>783</v>
          </cell>
          <cell r="B784" t="str">
            <v>50-100 Microscope untuk pak Buyung CI (Cinyie)</v>
          </cell>
        </row>
        <row r="785">
          <cell r="A785">
            <v>784</v>
          </cell>
          <cell r="B785" t="str">
            <v>Oven 20 Floor untuk area Enamel (Cinyie)</v>
          </cell>
        </row>
        <row r="786">
          <cell r="A786">
            <v>785</v>
          </cell>
          <cell r="B786" t="str">
            <v>18 liter Griding Machine ( 2 head ) untuk area PCB (Cinyie)</v>
          </cell>
        </row>
        <row r="787">
          <cell r="A787">
            <v>786</v>
          </cell>
          <cell r="B787" t="str">
            <v>Mesin belt furnace berloncello master 110 ( tarik kawat panjang ) untuk area GT (Bintang Saudara) (ongkos kirim 181.234.600)</v>
          </cell>
        </row>
        <row r="788">
          <cell r="A788">
            <v>787</v>
          </cell>
          <cell r="B788" t="str">
            <v>Mesin Vacum Top cast</v>
          </cell>
        </row>
        <row r="789">
          <cell r="A789">
            <v>788</v>
          </cell>
          <cell r="B789" t="str">
            <v>Welding machine 2 untuk area kikir</v>
          </cell>
        </row>
        <row r="790">
          <cell r="A790">
            <v>789</v>
          </cell>
          <cell r="B790" t="str">
            <v>Laser Welding Machine untuk area reparasi ( 1 pcs ) CINYIE</v>
          </cell>
        </row>
        <row r="791">
          <cell r="A791">
            <v>790</v>
          </cell>
          <cell r="B791" t="str">
            <v>Cutting machine untuk area cor ( 2 pcs ) CINYIE</v>
          </cell>
        </row>
        <row r="792">
          <cell r="A792">
            <v>791</v>
          </cell>
          <cell r="B792" t="str">
            <v>Mesin data Count ( Mesin hitung Batu di lilin)</v>
          </cell>
        </row>
        <row r="793">
          <cell r="A793">
            <v>792</v>
          </cell>
          <cell r="B793" t="str">
            <v>4 head Ultrasound untuk Perak, Sepuh, Poles</v>
          </cell>
        </row>
        <row r="794">
          <cell r="A794">
            <v>793</v>
          </cell>
          <cell r="B794" t="str">
            <v>Desktop Rotator untuk lilin</v>
          </cell>
        </row>
        <row r="795">
          <cell r="A795">
            <v>794</v>
          </cell>
          <cell r="B795" t="str">
            <v>Touching wax machine untuk kikir</v>
          </cell>
        </row>
        <row r="796">
          <cell r="A796">
            <v>795</v>
          </cell>
          <cell r="B796" t="str">
            <v>32 CUP Furnace untuk COR</v>
          </cell>
        </row>
        <row r="797">
          <cell r="A797">
            <v>796</v>
          </cell>
          <cell r="B797" t="str">
            <v>Oven untuk 3DP</v>
          </cell>
        </row>
        <row r="798">
          <cell r="A798">
            <v>797</v>
          </cell>
          <cell r="B798" t="str">
            <v>Mesin Envisiontec Perfactory VIDA  HD CDLM Germany 1 set (Gesswein) di design</v>
          </cell>
        </row>
        <row r="799">
          <cell r="A799">
            <v>798</v>
          </cell>
          <cell r="B799" t="str">
            <v>Balance 100kg/50kg</v>
          </cell>
        </row>
        <row r="800">
          <cell r="A800">
            <v>799</v>
          </cell>
          <cell r="B800" t="str">
            <v>Electronic balance GHL 30kg</v>
          </cell>
        </row>
        <row r="801">
          <cell r="A801">
            <v>800</v>
          </cell>
          <cell r="B801" t="str">
            <v>Electronic balance 320g</v>
          </cell>
        </row>
        <row r="802">
          <cell r="A802">
            <v>801</v>
          </cell>
          <cell r="B802" t="str">
            <v>Electronic Balance 2200g/0.01</v>
          </cell>
        </row>
        <row r="803">
          <cell r="A803">
            <v>802</v>
          </cell>
          <cell r="B803" t="str">
            <v>Electronic Balance 3200g/0.01</v>
          </cell>
        </row>
        <row r="804">
          <cell r="A804">
            <v>803</v>
          </cell>
          <cell r="B804" t="str">
            <v>Welding Machine/Laser Welding cinyie</v>
          </cell>
        </row>
        <row r="805">
          <cell r="A805">
            <v>804</v>
          </cell>
          <cell r="B805" t="str">
            <v>12 Ultrasonic Cleaning Machine/Ultrasonic Poles cinyie</v>
          </cell>
        </row>
        <row r="806">
          <cell r="A806">
            <v>805</v>
          </cell>
          <cell r="B806" t="str">
            <v>Gems Absorption Machine cinyie</v>
          </cell>
        </row>
        <row r="807">
          <cell r="A807">
            <v>806</v>
          </cell>
          <cell r="B807" t="str">
            <v>Polishing Motor  cinyie (Mesin poles di PCB) hasil modif bengkel</v>
          </cell>
        </row>
        <row r="808">
          <cell r="A808">
            <v>807</v>
          </cell>
          <cell r="B808" t="str">
            <v>Ultrasonic Cleaner 6 cinyie</v>
          </cell>
        </row>
        <row r="809">
          <cell r="A809">
            <v>808</v>
          </cell>
          <cell r="B809" t="str">
            <v>Double Barrels Rotary Tumbler/Tumblr Poles cinyie (Mesin Glundung Rotasi di enamel)</v>
          </cell>
        </row>
        <row r="810">
          <cell r="A810">
            <v>809</v>
          </cell>
          <cell r="B810" t="str">
            <v>Ultrasonic Cleaner 12/Ultrasonic Poles cinyie</v>
          </cell>
        </row>
        <row r="811">
          <cell r="A811">
            <v>810</v>
          </cell>
          <cell r="B811" t="str">
            <v>Welding Machine/Mesin Laser Welding cinyie</v>
          </cell>
        </row>
        <row r="812">
          <cell r="A812">
            <v>811</v>
          </cell>
          <cell r="B812" t="str">
            <v>32 Cup Furnace Oven/Oven Besar Cor cinyie</v>
          </cell>
        </row>
        <row r="813">
          <cell r="A813">
            <v>812</v>
          </cell>
          <cell r="B813" t="str">
            <v>30 Head Ultrasound/Mesin Ultrasonik Poles cinyie</v>
          </cell>
        </row>
        <row r="814">
          <cell r="A814">
            <v>813</v>
          </cell>
          <cell r="B814" t="str">
            <v>4 Head Ultrasound/Mesin Ultrasonik Enamel,Slep,Poles cinyie</v>
          </cell>
        </row>
        <row r="815">
          <cell r="A815">
            <v>814</v>
          </cell>
          <cell r="B815" t="str">
            <v>Manual Lamination Machine/Mesin Press Karet cinyie</v>
          </cell>
        </row>
        <row r="816">
          <cell r="A816">
            <v>815</v>
          </cell>
          <cell r="B816" t="str">
            <v>Pneumatic Film Machine/Mesin Press Karet cinyie</v>
          </cell>
        </row>
        <row r="817">
          <cell r="A817">
            <v>816</v>
          </cell>
          <cell r="B817" t="str">
            <v>Pneumatic Vulcanizer W/dual Digital u. Poles mesin kyai Bintang Saudara</v>
          </cell>
        </row>
        <row r="818">
          <cell r="A818">
            <v>817</v>
          </cell>
          <cell r="B818" t="str">
            <v>366</v>
          </cell>
        </row>
        <row r="819">
          <cell r="A819">
            <v>818</v>
          </cell>
          <cell r="B819" t="str">
            <v>Mesin electromagnetic bintang saudara yasui di cor</v>
          </cell>
        </row>
        <row r="820">
          <cell r="A820">
            <v>819</v>
          </cell>
          <cell r="B820" t="str">
            <v>Mesin Ultrasonic 10 liter Bintang Putra</v>
          </cell>
        </row>
        <row r="821">
          <cell r="A821">
            <v>820</v>
          </cell>
          <cell r="B821" t="str">
            <v>Mesin steamer 6 liter Bintang putra</v>
          </cell>
        </row>
        <row r="822">
          <cell r="A822">
            <v>821</v>
          </cell>
          <cell r="B822" t="str">
            <v>Inverter 3P 0,75 kw</v>
          </cell>
        </row>
        <row r="823">
          <cell r="A823">
            <v>822</v>
          </cell>
          <cell r="B823" t="str">
            <v>Motor 3 p Inp/0.75 kw rpm 2800 Flang -- 6 pcs u. Mesin baru glundung</v>
          </cell>
        </row>
        <row r="824">
          <cell r="A824">
            <v>823</v>
          </cell>
          <cell r="B824" t="str">
            <v>Motor ADK 1 Hp 3 phase</v>
          </cell>
        </row>
        <row r="825">
          <cell r="A825">
            <v>824</v>
          </cell>
          <cell r="B825" t="str">
            <v>Dies Di GT ( Alpress-Turki)</v>
          </cell>
        </row>
        <row r="826">
          <cell r="A826">
            <v>825</v>
          </cell>
          <cell r="B826" t="str">
            <v>Stempoez Screen Type 2 (Hydrolic press mechine) Di GT Alpress- Turki</v>
          </cell>
        </row>
        <row r="827">
          <cell r="A827">
            <v>826</v>
          </cell>
          <cell r="B827" t="str">
            <v>Spino Chain machine (5380 Euro x 16075 + 15620 Euro x 16075) di GT Alpress - Turki</v>
          </cell>
        </row>
        <row r="828">
          <cell r="A828">
            <v>827</v>
          </cell>
          <cell r="B828" t="str">
            <v>Tangga u/ MTC</v>
          </cell>
        </row>
        <row r="829">
          <cell r="A829">
            <v>828</v>
          </cell>
          <cell r="B829" t="str">
            <v>Mesin Injector wax - LILIN BTG</v>
          </cell>
        </row>
        <row r="830">
          <cell r="A830">
            <v>829</v>
          </cell>
          <cell r="B830" t="str">
            <v>ADK Electric motor flange</v>
          </cell>
        </row>
        <row r="831">
          <cell r="A831">
            <v>830</v>
          </cell>
          <cell r="B831" t="str">
            <v>Bor foredom CC-30 (CV-DJ08)</v>
          </cell>
        </row>
        <row r="832">
          <cell r="A832">
            <v>831</v>
          </cell>
          <cell r="B832" t="str">
            <v>Mesin digital Ultrasonic cleaner</v>
          </cell>
        </row>
        <row r="833">
          <cell r="A833">
            <v>832</v>
          </cell>
          <cell r="B833" t="str">
            <v>Mesin puk spotwelder U. Ruang PCB 1 buah</v>
          </cell>
        </row>
        <row r="834">
          <cell r="A834">
            <v>833</v>
          </cell>
          <cell r="B834" t="str">
            <v>Metal mould wax injector</v>
          </cell>
        </row>
        <row r="835">
          <cell r="A835">
            <v>834</v>
          </cell>
          <cell r="B835" t="str">
            <v>Turborec 1 unit u. mesin Strum bombing</v>
          </cell>
        </row>
        <row r="836">
          <cell r="A836">
            <v>835</v>
          </cell>
          <cell r="B836" t="str">
            <v>Fiber blanket cv mekar jaya, tungku</v>
          </cell>
        </row>
        <row r="837">
          <cell r="A837">
            <v>836</v>
          </cell>
          <cell r="B837" t="str">
            <v>uang muka pembuatan tungku 6/12/17 40%</v>
          </cell>
        </row>
        <row r="838">
          <cell r="A838">
            <v>837</v>
          </cell>
          <cell r="B838" t="str">
            <v>Mixing chamber W/o Cover Blade 2000xl -14  -- 1 unit pisau  mesin gips cor</v>
          </cell>
        </row>
        <row r="839">
          <cell r="A839">
            <v>838</v>
          </cell>
          <cell r="B839" t="str">
            <v>ADK Electirc Motor 2 unit</v>
          </cell>
        </row>
        <row r="840">
          <cell r="A840">
            <v>839</v>
          </cell>
          <cell r="B840" t="str">
            <v>Bor Gantung foredom SCH2 -- 4 set</v>
          </cell>
        </row>
        <row r="841">
          <cell r="A841">
            <v>840</v>
          </cell>
          <cell r="B841" t="str">
            <v>Bor Foredom 2 set</v>
          </cell>
        </row>
        <row r="842">
          <cell r="A842">
            <v>841</v>
          </cell>
          <cell r="B842" t="str">
            <v>Ducting compressor 1 unit + pemasangan</v>
          </cell>
        </row>
        <row r="843">
          <cell r="A843">
            <v>842</v>
          </cell>
          <cell r="B843" t="str">
            <v>Material Instalasi screw compressor ASD40  -1 unit</v>
          </cell>
        </row>
        <row r="844">
          <cell r="A844">
            <v>843</v>
          </cell>
          <cell r="B844" t="str">
            <v>Dp Tangki 1000 liter 30%</v>
          </cell>
        </row>
        <row r="845">
          <cell r="A845">
            <v>844</v>
          </cell>
          <cell r="B845" t="str">
            <v>Dp Kompresor 30%</v>
          </cell>
        </row>
        <row r="846">
          <cell r="A846">
            <v>845</v>
          </cell>
          <cell r="B846" t="str">
            <v>Cinyie Jewellry Equipment (mesin ultrasonic 30 liter terima 18/3/17) sisa 50% dibayar 1 tahun 6800 rmb x 2000 Jurnal koreksi</v>
          </cell>
        </row>
        <row r="847">
          <cell r="A847">
            <v>846</v>
          </cell>
          <cell r="B847" t="str">
            <v>PT Master daya utama (pelunasan pompa ebara - 3 unit)</v>
          </cell>
        </row>
        <row r="848">
          <cell r="A848">
            <v>847</v>
          </cell>
          <cell r="B848" t="str">
            <v>PT Indo Kompresigma (air receiver)</v>
          </cell>
        </row>
        <row r="849">
          <cell r="A849">
            <v>848</v>
          </cell>
          <cell r="B849" t="str">
            <v>PT Indo Kompresigma (air dryer &amp; kompressor)</v>
          </cell>
        </row>
        <row r="850">
          <cell r="A850">
            <v>849</v>
          </cell>
          <cell r="B850" t="str">
            <v>Mesin vacum</v>
          </cell>
        </row>
        <row r="851">
          <cell r="A851">
            <v>850</v>
          </cell>
          <cell r="B851" t="str">
            <v>Meja Pabrik</v>
          </cell>
        </row>
        <row r="852">
          <cell r="A852">
            <v>851</v>
          </cell>
          <cell r="B852" t="str">
            <v>Mesin Annealing Oven GT Bintang saudara</v>
          </cell>
        </row>
        <row r="853">
          <cell r="A853">
            <v>852</v>
          </cell>
          <cell r="B853" t="str">
            <v>ADK Electric motor flange B5 Type 80M 1-2 2p-0,75 kw</v>
          </cell>
        </row>
        <row r="854">
          <cell r="A854">
            <v>853</v>
          </cell>
          <cell r="B854" t="str">
            <v>Vacuum kit 420 1 unit -  Signity ruang enamel</v>
          </cell>
        </row>
        <row r="855">
          <cell r="A855">
            <v>854</v>
          </cell>
          <cell r="B855" t="str">
            <v>Cosmo laser CTM 20 M 1 unit + rotary For Bangle 1 buah - Bintang Putera di ruang laser</v>
          </cell>
        </row>
        <row r="856">
          <cell r="A856">
            <v>855</v>
          </cell>
          <cell r="B856" t="str">
            <v>Electromagnetic Polishing Machine Model EPM4X -1 set OLD MOON di cor (yasui)</v>
          </cell>
        </row>
        <row r="857">
          <cell r="A857">
            <v>856</v>
          </cell>
          <cell r="B857" t="str">
            <v>Hater for ultrasonic 5 pcs</v>
          </cell>
        </row>
        <row r="858">
          <cell r="A858">
            <v>857</v>
          </cell>
          <cell r="B858" t="str">
            <v>Transducer for ultrasonic 12 pcs</v>
          </cell>
        </row>
        <row r="859">
          <cell r="A859">
            <v>858</v>
          </cell>
          <cell r="B859" t="str">
            <v>Electronic board for ultrasonic washing meachine 50 lt model silent pulse 50 1 set spare part</v>
          </cell>
        </row>
        <row r="860">
          <cell r="A860">
            <v>859</v>
          </cell>
          <cell r="B860" t="str">
            <v>Electronic board for ultrasonic washing meachine 100 lt model silent pulse 100 1 set spare paret</v>
          </cell>
        </row>
        <row r="861">
          <cell r="A861">
            <v>860</v>
          </cell>
          <cell r="B861" t="str">
            <v>Complete door for cupellation furnace  U. LAB ORO STUDIO spare part</v>
          </cell>
        </row>
        <row r="862">
          <cell r="A862">
            <v>861</v>
          </cell>
          <cell r="B862" t="str">
            <v>Meja sumber makmur</v>
          </cell>
        </row>
        <row r="863">
          <cell r="A863">
            <v>862</v>
          </cell>
          <cell r="B863" t="str">
            <v>Turborec 1 unit u. mesin Strum bombing , Copper ne Free</v>
          </cell>
        </row>
        <row r="864">
          <cell r="A864">
            <v>863</v>
          </cell>
          <cell r="B864" t="str">
            <v>Mesin Plating Bath 40 liter  sepuh</v>
          </cell>
        </row>
        <row r="865">
          <cell r="A865">
            <v>864</v>
          </cell>
          <cell r="B865" t="str">
            <v>Pompa Yamada Type NDP15FPT</v>
          </cell>
        </row>
        <row r="866">
          <cell r="A866">
            <v>865</v>
          </cell>
          <cell r="B866" t="str">
            <v>Mesin Ultrasonic 90 liter Bintang Putera poles</v>
          </cell>
        </row>
        <row r="867">
          <cell r="A867">
            <v>866</v>
          </cell>
          <cell r="B867" t="str">
            <v>Mesin Kyai VA36 DRY -- 1 unit SCP  46700 rmb poles</v>
          </cell>
        </row>
        <row r="868">
          <cell r="A868">
            <v>867</v>
          </cell>
          <cell r="B868" t="str">
            <v>Mesin Kyai VA36 WET -- 2 unit SCP 93400 rmb poles</v>
          </cell>
        </row>
        <row r="869">
          <cell r="A869">
            <v>868</v>
          </cell>
          <cell r="B869" t="str">
            <v>Mesin cosmo laser CTM 20  di laser</v>
          </cell>
        </row>
        <row r="870">
          <cell r="A870">
            <v>869</v>
          </cell>
          <cell r="B870" t="str">
            <v>Drilling motor foredom</v>
          </cell>
        </row>
        <row r="871">
          <cell r="A871">
            <v>870</v>
          </cell>
          <cell r="B871" t="str">
            <v>Laser welding machine Mega 140 10 s/n mg1486  BTG SDR di kikir</v>
          </cell>
        </row>
        <row r="872">
          <cell r="A872">
            <v>871</v>
          </cell>
          <cell r="B872" t="str">
            <v>Meja Tukang 2 buah u. Produksi</v>
          </cell>
        </row>
        <row r="873">
          <cell r="A873">
            <v>872</v>
          </cell>
          <cell r="B873" t="str">
            <v>Air Hot Gun u. Workshop</v>
          </cell>
        </row>
        <row r="874">
          <cell r="A874">
            <v>873</v>
          </cell>
          <cell r="B874" t="str">
            <v>Braslet Mould guvenis</v>
          </cell>
        </row>
        <row r="875">
          <cell r="A875">
            <v>874</v>
          </cell>
          <cell r="B875" t="str">
            <v>Bangle Moulds 2 pcs guvenis</v>
          </cell>
        </row>
        <row r="876">
          <cell r="A876">
            <v>875</v>
          </cell>
          <cell r="B876" t="str">
            <v>New Chain Mould 2 buah Matras celik kulumculyuk spare part</v>
          </cell>
        </row>
        <row r="877">
          <cell r="A877">
            <v>876</v>
          </cell>
          <cell r="B877" t="str">
            <v>Bambu Bangel Mould 1 buah Matras Celik kulumculuyuk spare part</v>
          </cell>
        </row>
        <row r="878">
          <cell r="A878">
            <v>877</v>
          </cell>
          <cell r="B878" t="str">
            <v>Rubber holder 1 bh u. karet (ITALI)</v>
          </cell>
        </row>
        <row r="879">
          <cell r="A879">
            <v>878</v>
          </cell>
          <cell r="B879" t="str">
            <v>Energy Grinding polishing 1 unit 11.000 Euro x 14565 BTG SDR</v>
          </cell>
        </row>
        <row r="880">
          <cell r="A880">
            <v>879</v>
          </cell>
          <cell r="B880" t="str">
            <v>Small calender Mesin GB Mechanica 30% = 1416.27 Euro x 16.163,87, 2164.73x15684 di gt</v>
          </cell>
        </row>
        <row r="881">
          <cell r="A881">
            <v>880</v>
          </cell>
          <cell r="B881" t="str">
            <v>Injector wax - LILIN BTG</v>
          </cell>
        </row>
        <row r="882">
          <cell r="A882">
            <v>881</v>
          </cell>
          <cell r="B882" t="str">
            <v>Pompa Yamada Type NDP15FPT p/n 851693 U. BAG MASAK</v>
          </cell>
        </row>
        <row r="883">
          <cell r="A883">
            <v>882</v>
          </cell>
          <cell r="B883" t="str">
            <v>Spare tank for 10 lt Machine DI BENGKEL U.PERBAIKAN MESIN ULTRASONIC LAMA</v>
          </cell>
        </row>
        <row r="884">
          <cell r="A884">
            <v>883</v>
          </cell>
          <cell r="B884" t="str">
            <v>Ultrasonic washing Machine N02 Model silent 100 Capacity 100 Lt -- 2 buah - DI GUDANG DANIEL</v>
          </cell>
        </row>
        <row r="885">
          <cell r="A885">
            <v>884</v>
          </cell>
          <cell r="B885" t="str">
            <v>Ultrasonic washing Machine N04 Model silent 50 Capacity 50 Lt -- 4 buah - 1 BH DI GUDANG DANIEL - 2 BH DI POLES ,brush 1, sepuh 1</v>
          </cell>
        </row>
        <row r="886">
          <cell r="A886">
            <v>885</v>
          </cell>
          <cell r="B886" t="str">
            <v>Water Soldering Torch head P / Kecil-- 7 pcs U. Kikir rakit</v>
          </cell>
        </row>
        <row r="887">
          <cell r="A887">
            <v>886</v>
          </cell>
          <cell r="B887" t="str">
            <v>Switch Dlink DGS - 1016D -- 1 unit</v>
          </cell>
        </row>
        <row r="888">
          <cell r="A888">
            <v>887</v>
          </cell>
          <cell r="B888" t="str">
            <v>Komputer Proc intel Dualcore G2030 -- 1 unit u. Design Titin</v>
          </cell>
        </row>
        <row r="889">
          <cell r="A889">
            <v>888</v>
          </cell>
          <cell r="B889" t="str">
            <v>AC Split Daikin 2 pk -- 1 unit  u. R &amp; D Untung, Biaya pemasangan + pipa 5.5 m</v>
          </cell>
        </row>
        <row r="890">
          <cell r="A890">
            <v>889</v>
          </cell>
          <cell r="B890" t="str">
            <v>AC Split Daikin 2 pk -- 1 unit  u. QC Anik by pemasangan + pipa 5.5 meter</v>
          </cell>
        </row>
        <row r="891">
          <cell r="A891">
            <v>890</v>
          </cell>
          <cell r="B891" t="str">
            <v>ADK VIBRATION MOTORS VM - 500 - 2</v>
          </cell>
        </row>
        <row r="892">
          <cell r="A892">
            <v>891</v>
          </cell>
          <cell r="B892" t="str">
            <v>Panel Ultrasonic TT 200 -- 1 pcs (MAL PERAK)</v>
          </cell>
        </row>
        <row r="893">
          <cell r="A893">
            <v>892</v>
          </cell>
          <cell r="B893" t="str">
            <v>Ultrasonic TT 200 -- 1 unit (MAL PERAK)</v>
          </cell>
        </row>
        <row r="894">
          <cell r="A894">
            <v>893</v>
          </cell>
          <cell r="B894" t="str">
            <v>Electronic scale 20 kg /0.1 g -- 2 pcs   -- @ 950</v>
          </cell>
        </row>
        <row r="895">
          <cell r="A895">
            <v>894</v>
          </cell>
          <cell r="B895" t="str">
            <v>Electronic scale 100 kg -- 2 pcs @ 260</v>
          </cell>
        </row>
        <row r="896">
          <cell r="A896">
            <v>895</v>
          </cell>
          <cell r="B896" t="str">
            <v>Pocket scale 1000 gr /0.01  gr -- 40 pcs @ 230</v>
          </cell>
        </row>
        <row r="897">
          <cell r="A897">
            <v>896</v>
          </cell>
          <cell r="B897" t="str">
            <v>Sylvac Digital Caliper S Cal Pro 150 mm (910.1502.10)</v>
          </cell>
        </row>
        <row r="898">
          <cell r="A898">
            <v>897</v>
          </cell>
          <cell r="B898" t="str">
            <v>Shinko Balance GS3202=3200x0.01 grm  45000 hkd/7.7*11277  -- 10 set</v>
          </cell>
        </row>
        <row r="899">
          <cell r="A899">
            <v>898</v>
          </cell>
          <cell r="B899" t="str">
            <v>Shinko Balance GS4202=4200x0.01 grm  24500 hkd/7.7*11277  -- 5 set</v>
          </cell>
        </row>
        <row r="900">
          <cell r="A900">
            <v>899</v>
          </cell>
          <cell r="B900" t="str">
            <v>Shinko Balance GS6202=6200x0.01 grm  27250 hkd/7.7*11277  -- 5 set</v>
          </cell>
        </row>
        <row r="901">
          <cell r="A901">
            <v>900</v>
          </cell>
          <cell r="B901" t="str">
            <v>Mesin melting MU 700 , 6 khz, 12 kw 1 unit , Brass burners 2941 1 unit, Neck for Heating 3485 1 pcs, Heating troch 3485 1 unit</v>
          </cell>
        </row>
        <row r="902">
          <cell r="A902">
            <v>901</v>
          </cell>
          <cell r="B902" t="str">
            <v>Shipment cost by sea fright</v>
          </cell>
        </row>
        <row r="903">
          <cell r="A903">
            <v>902</v>
          </cell>
          <cell r="B903" t="str">
            <v>Wooden Case</v>
          </cell>
        </row>
        <row r="904">
          <cell r="A904">
            <v>903</v>
          </cell>
          <cell r="B904" t="str">
            <v>Service charge</v>
          </cell>
        </row>
        <row r="905">
          <cell r="A905">
            <v>904</v>
          </cell>
          <cell r="B905" t="str">
            <v>PRO Eurotarnish machine eurotechniche</v>
          </cell>
        </row>
        <row r="906">
          <cell r="A906">
            <v>905</v>
          </cell>
          <cell r="B906" t="str">
            <v>DI PLANT eurotechniche</v>
          </cell>
        </row>
        <row r="907">
          <cell r="A907">
            <v>906</v>
          </cell>
          <cell r="B907" t="str">
            <v>Rectifier RSVAM 50A 12V Multiporgram 1 unit euro techniche</v>
          </cell>
        </row>
        <row r="908">
          <cell r="A908">
            <v>907</v>
          </cell>
          <cell r="B908" t="str">
            <v>Plating Plant 1 unit Eurotechinhe</v>
          </cell>
        </row>
        <row r="909">
          <cell r="A909">
            <v>908</v>
          </cell>
          <cell r="B909" t="str">
            <v>Mesin poles 4 orang roda mas</v>
          </cell>
        </row>
        <row r="910">
          <cell r="A910">
            <v>909</v>
          </cell>
          <cell r="B910" t="str">
            <v>Mesin Lilin Hemas Riacewax bistation 14.350 euro</v>
          </cell>
        </row>
        <row r="911">
          <cell r="A911">
            <v>910</v>
          </cell>
          <cell r="B911" t="str">
            <v>Mesin Oven SCP</v>
          </cell>
        </row>
        <row r="912">
          <cell r="A912">
            <v>911</v>
          </cell>
          <cell r="B912" t="str">
            <v>Beads chains pulsing machine u. selep</v>
          </cell>
        </row>
        <row r="913">
          <cell r="A913">
            <v>912</v>
          </cell>
          <cell r="B913" t="str">
            <v>Lathing lazer beads machine u. selep</v>
          </cell>
        </row>
        <row r="914">
          <cell r="A914">
            <v>913</v>
          </cell>
          <cell r="B914" t="str">
            <v>Mesin Poles 4 orang 2 PK 1 unit (Saringan poles gratis 16 buah) RODA MAS</v>
          </cell>
        </row>
        <row r="915">
          <cell r="A915">
            <v>914</v>
          </cell>
          <cell r="B915" t="str">
            <v>Cutting lazer beads machine u. selep</v>
          </cell>
        </row>
        <row r="916">
          <cell r="A916">
            <v>915</v>
          </cell>
          <cell r="B916" t="str">
            <v>Shinko Balance GS6202 3700 USD -- 5 PCS</v>
          </cell>
        </row>
        <row r="917">
          <cell r="A917">
            <v>916</v>
          </cell>
          <cell r="B917" t="str">
            <v>AC Split merk panasonic 1.5 pk u. ruang PPIC Cik Yunita</v>
          </cell>
        </row>
        <row r="918">
          <cell r="A918">
            <v>917</v>
          </cell>
          <cell r="B918" t="str">
            <v>Mesin Puk 2 buah Welding Machine</v>
          </cell>
        </row>
        <row r="919">
          <cell r="A919">
            <v>918</v>
          </cell>
          <cell r="B919" t="str">
            <v>Mesin ultrasonic tecko 3 liter --- 1 unit</v>
          </cell>
        </row>
        <row r="920">
          <cell r="A920">
            <v>919</v>
          </cell>
          <cell r="B920" t="str">
            <v>Ultrasonic washing machine 100 ltr - 3 unit 2 POLES 1 MINIATUR ORO</v>
          </cell>
        </row>
        <row r="921">
          <cell r="A921">
            <v>920</v>
          </cell>
          <cell r="B921" t="str">
            <v>Grating Scales KA300/5mm Including scales cover length 370</v>
          </cell>
        </row>
        <row r="922">
          <cell r="A922">
            <v>921</v>
          </cell>
          <cell r="B922" t="str">
            <v>Grating Scales KA300/5mm Including scales cover length 870</v>
          </cell>
        </row>
        <row r="923">
          <cell r="A923">
            <v>922</v>
          </cell>
          <cell r="B923" t="str">
            <v>Sino Dro Include Rack SDS6 - 2V (2 Axes) for Lathe ( Guangzhou)</v>
          </cell>
        </row>
        <row r="924">
          <cell r="A924">
            <v>923</v>
          </cell>
          <cell r="B924" t="str">
            <v>Special Accessories X6325T/X6330A/X6332A (Nantong)</v>
          </cell>
        </row>
        <row r="925">
          <cell r="A925">
            <v>924</v>
          </cell>
          <cell r="B925" t="str">
            <v>Radial Universal Milling MCH X6325T -- 1 Unit/Mesin Milling</v>
          </cell>
        </row>
        <row r="926">
          <cell r="A926">
            <v>925</v>
          </cell>
          <cell r="B926" t="str">
            <v>Gold dust collection SYS</v>
          </cell>
        </row>
        <row r="927">
          <cell r="A927">
            <v>926</v>
          </cell>
          <cell r="B927" t="str">
            <v>F Theta lens (50 mm x 50 mm ) -- 1 unit</v>
          </cell>
        </row>
        <row r="928">
          <cell r="A928">
            <v>927</v>
          </cell>
          <cell r="B928" t="str">
            <v>Conveyor -- 1 unit</v>
          </cell>
        </row>
        <row r="929">
          <cell r="A929">
            <v>928</v>
          </cell>
          <cell r="B929" t="str">
            <v>Mesin COSMO CTM 20 - - 1 Unit</v>
          </cell>
        </row>
        <row r="930">
          <cell r="A930">
            <v>929</v>
          </cell>
          <cell r="B930" t="str">
            <v>Laser welding machine Mega 140 100 j</v>
          </cell>
        </row>
        <row r="931">
          <cell r="A931">
            <v>930</v>
          </cell>
          <cell r="B931" t="str">
            <v>Innova L1594KK untuk marketing (no. lama L1847KZ)</v>
          </cell>
        </row>
        <row r="932">
          <cell r="A932">
            <v>931</v>
          </cell>
          <cell r="B932" t="str">
            <v>Innova L1847KZ untuk marketing (no. lama L 1594 KK)</v>
          </cell>
        </row>
        <row r="933">
          <cell r="A933">
            <v>932</v>
          </cell>
          <cell r="B933" t="str">
            <v>Isuzu Traga W 8084 PC</v>
          </cell>
        </row>
        <row r="934">
          <cell r="A934">
            <v>933</v>
          </cell>
          <cell r="B934" t="str">
            <v>Dijual Kijang Innova W 754 SH</v>
          </cell>
        </row>
        <row r="935">
          <cell r="A935">
            <v>934</v>
          </cell>
          <cell r="B935" t="str">
            <v>Mobil Kijang Innova W1731WU</v>
          </cell>
        </row>
        <row r="936">
          <cell r="A936">
            <v>935</v>
          </cell>
          <cell r="B936" t="str">
            <v>Mobil Kijang Innova W1730WU</v>
          </cell>
        </row>
        <row r="937">
          <cell r="A937">
            <v>936</v>
          </cell>
          <cell r="B937" t="str">
            <v>Mobil Kijang Innova W 1882 QT</v>
          </cell>
        </row>
        <row r="938">
          <cell r="A938">
            <v>937</v>
          </cell>
          <cell r="B938" t="str">
            <v>Mitsubishi Expander L 1477 UU</v>
          </cell>
        </row>
        <row r="939">
          <cell r="A939">
            <v>938</v>
          </cell>
          <cell r="B939" t="str">
            <v>Sepeda Motor Honda Revo L 3514 BJ</v>
          </cell>
        </row>
        <row r="940">
          <cell r="A940">
            <v>939</v>
          </cell>
          <cell r="B940" t="str">
            <v>Grand max</v>
          </cell>
        </row>
        <row r="941">
          <cell r="A941">
            <v>940</v>
          </cell>
          <cell r="B941" t="str">
            <v>Mobil Kijang Innova W 754 SH</v>
          </cell>
        </row>
        <row r="942">
          <cell r="A942">
            <v>941</v>
          </cell>
          <cell r="B942" t="str">
            <v>Mobil Kijang Innova L 1945 BE SUDAH DIJUAL GA ADA UANG MASUK NYA</v>
          </cell>
        </row>
        <row r="943">
          <cell r="A943">
            <v>942</v>
          </cell>
          <cell r="B943" t="str">
            <v>Mobil Kijang Innova L 1168 AK SDH DIJUAL GA ADA UANG MASUK NYA</v>
          </cell>
        </row>
        <row r="944">
          <cell r="A944">
            <v>943</v>
          </cell>
          <cell r="B944" t="str">
            <v>tambahan Innova</v>
          </cell>
        </row>
        <row r="945">
          <cell r="A945">
            <v>944</v>
          </cell>
          <cell r="B945" t="str">
            <v>Mobil Kijang Innova L 1985 AI SDH DIJUAL GA ADA UANG MASUK NYA</v>
          </cell>
        </row>
        <row r="946">
          <cell r="A946">
            <v>945</v>
          </cell>
          <cell r="B946" t="str">
            <v>Sepeda Motor Honda Supra-X</v>
          </cell>
        </row>
        <row r="947">
          <cell r="A947">
            <v>946</v>
          </cell>
          <cell r="B947" t="str">
            <v>Mobil Toyota Avanza</v>
          </cell>
        </row>
        <row r="948">
          <cell r="A948">
            <v>947</v>
          </cell>
          <cell r="B948" t="str">
            <v>Sepeda Motor Yamaha Nouvo</v>
          </cell>
        </row>
        <row r="949">
          <cell r="A949">
            <v>948</v>
          </cell>
          <cell r="B949" t="str">
            <v>Sepeda Motor Suzuki RC</v>
          </cell>
        </row>
        <row r="950">
          <cell r="A950">
            <v>949</v>
          </cell>
          <cell r="B950" t="str">
            <v>Printer Epson TM-T82 untuk Pipit giling tarik</v>
          </cell>
        </row>
        <row r="951">
          <cell r="A951">
            <v>950</v>
          </cell>
          <cell r="B951" t="str">
            <v>Printer Epson TM-T82 untuk Imam cor</v>
          </cell>
        </row>
        <row r="952">
          <cell r="A952">
            <v>951</v>
          </cell>
          <cell r="B952" t="str">
            <v>Printer Epson L-121 untuk Imam cor</v>
          </cell>
        </row>
        <row r="953">
          <cell r="A953">
            <v>952</v>
          </cell>
          <cell r="B953" t="str">
            <v>CPU i5 (MB+Proc+Memory 16+VGA GTX1650+SSD 240+Casing) untuk Elly 3D</v>
          </cell>
        </row>
        <row r="954">
          <cell r="A954">
            <v>953</v>
          </cell>
          <cell r="B954" t="str">
            <v>CPU i5 (MB+Proc+Memory 16+VGA GTX1650+SSD 240+Casing) untuk Iis 3D</v>
          </cell>
        </row>
        <row r="955">
          <cell r="A955">
            <v>954</v>
          </cell>
          <cell r="B955" t="str">
            <v>Redmi 10 4/64 untuk Pak Tamaji workshop</v>
          </cell>
        </row>
        <row r="956">
          <cell r="A956">
            <v>955</v>
          </cell>
          <cell r="B956" t="str">
            <v>CPU i5 (MB+Proc+Memory 16+VGA GTX1650+SSD 240+Casing) untuk Tyas 3D</v>
          </cell>
        </row>
        <row r="957">
          <cell r="A957">
            <v>956</v>
          </cell>
          <cell r="B957" t="str">
            <v>Barcode Scanner Wienscan WS680/USB untuk lab</v>
          </cell>
        </row>
        <row r="958">
          <cell r="A958">
            <v>957</v>
          </cell>
          <cell r="B958" t="str">
            <v>Dossing Pump Milton Roy untuk poles mesin</v>
          </cell>
        </row>
        <row r="959">
          <cell r="A959">
            <v>958</v>
          </cell>
          <cell r="B959" t="str">
            <v>Redmi 10 4/64 untuk karet</v>
          </cell>
        </row>
        <row r="960">
          <cell r="A960">
            <v>959</v>
          </cell>
          <cell r="B960" t="str">
            <v>Push Pull Scale 30 KGF untuk pembuatan pisau slep di area rantai</v>
          </cell>
        </row>
        <row r="961">
          <cell r="A961">
            <v>960</v>
          </cell>
          <cell r="B961" t="str">
            <v>Blower Centrifugal FD 315 Direct (CKE) untuk masak</v>
          </cell>
        </row>
        <row r="962">
          <cell r="A962">
            <v>961</v>
          </cell>
          <cell r="B962" t="str">
            <v>Pompa Diaphragm Yamada NDP-15FPT untuk mesin penyaring di area masak</v>
          </cell>
        </row>
        <row r="963">
          <cell r="A963">
            <v>962</v>
          </cell>
          <cell r="B963" t="str">
            <v>Printer Epson L-121 untuk lilin</v>
          </cell>
        </row>
        <row r="964">
          <cell r="A964">
            <v>963</v>
          </cell>
          <cell r="B964" t="str">
            <v>Printer Epson L-121 untuk lab</v>
          </cell>
        </row>
        <row r="965">
          <cell r="A965">
            <v>964</v>
          </cell>
          <cell r="B965" t="str">
            <v>Yakin Maju Sentosa PT - Sketmat Sylvac 200mm untuk Adrian 3d print</v>
          </cell>
        </row>
        <row r="966">
          <cell r="A966">
            <v>965</v>
          </cell>
          <cell r="B966" t="str">
            <v>Yakin Maju Sentosa PT - Sketmat Sylvac 200mm untuk Kristin 2D</v>
          </cell>
        </row>
        <row r="967">
          <cell r="A967">
            <v>966</v>
          </cell>
          <cell r="B967" t="str">
            <v>Yakin Maju Sentosa PT - Dinolite Microscope AF3113T untuk CI (Pak Dwi)</v>
          </cell>
        </row>
        <row r="968">
          <cell r="A968">
            <v>967</v>
          </cell>
          <cell r="B968" t="str">
            <v>- Tablet Samsung A7 Lite untuk poles</v>
          </cell>
        </row>
        <row r="969">
          <cell r="A969">
            <v>968</v>
          </cell>
          <cell r="B969" t="str">
            <v>Drawing Die untuk gt</v>
          </cell>
        </row>
        <row r="970">
          <cell r="A970">
            <v>969</v>
          </cell>
          <cell r="B970" t="str">
            <v>Rolls Set untuk gt</v>
          </cell>
        </row>
        <row r="971">
          <cell r="A971">
            <v>970</v>
          </cell>
          <cell r="B971" t="str">
            <v>Printer Epson L-121 untuk Riana, admin QC</v>
          </cell>
        </row>
        <row r="972">
          <cell r="A972">
            <v>971</v>
          </cell>
          <cell r="B972" t="str">
            <v>Printer Epson L-121 untuk admin brush</v>
          </cell>
        </row>
        <row r="973">
          <cell r="A973">
            <v>972</v>
          </cell>
          <cell r="B973" t="str">
            <v>Digital Sketmat Mitutoyo 200mm untuk grinding workshop</v>
          </cell>
        </row>
        <row r="974">
          <cell r="A974">
            <v>973</v>
          </cell>
          <cell r="B974" t="str">
            <v>Sketmach Digimatic Mitutoyo Absolute 0-150mm untuk 3D</v>
          </cell>
        </row>
        <row r="975">
          <cell r="A975">
            <v>974</v>
          </cell>
          <cell r="B975" t="str">
            <v>Gemlight Box Pro untuk desain grafis</v>
          </cell>
        </row>
        <row r="976">
          <cell r="A976">
            <v>975</v>
          </cell>
          <cell r="B976" t="str">
            <v>Sketmat Sylvac IP54 6" untuk rantai</v>
          </cell>
        </row>
        <row r="977">
          <cell r="A977">
            <v>976</v>
          </cell>
          <cell r="B977" t="str">
            <v>UPS APC SRV3KI untuk 3D Print</v>
          </cell>
        </row>
        <row r="978">
          <cell r="A978">
            <v>977</v>
          </cell>
          <cell r="B978" t="str">
            <v>Printer Epson L-121 untuk Siti, admin cor</v>
          </cell>
        </row>
        <row r="979">
          <cell r="A979">
            <v>978</v>
          </cell>
          <cell r="B979" t="str">
            <v>Matras /Dies 6 pcs 9000 euro x 17860 (BAYAR bca 16/10/2018)</v>
          </cell>
        </row>
        <row r="980">
          <cell r="A980">
            <v>979</v>
          </cell>
          <cell r="B980" t="str">
            <v>Monitor LG 24" untuk Adrian 3D Print</v>
          </cell>
        </row>
        <row r="981">
          <cell r="A981">
            <v>980</v>
          </cell>
          <cell r="B981" t="str">
            <v>Monitor LG 24" untuk Hafi CI</v>
          </cell>
        </row>
        <row r="982">
          <cell r="A982">
            <v>981</v>
          </cell>
          <cell r="B982" t="str">
            <v>Printer Epson L-121 untuk Shita admin reparasi</v>
          </cell>
        </row>
        <row r="983">
          <cell r="A983">
            <v>982</v>
          </cell>
          <cell r="B983" t="str">
            <v>Printer Epson L-121 untuk Hani admin karet</v>
          </cell>
        </row>
        <row r="984">
          <cell r="A984">
            <v>983</v>
          </cell>
          <cell r="B984" t="str">
            <v>CPU i5 (MB+Proc+Memory 16+ Casing) untuk Hafi team CI</v>
          </cell>
        </row>
        <row r="985">
          <cell r="A985">
            <v>984</v>
          </cell>
          <cell r="B985" t="str">
            <v>Printer Epson L-121 untuk admin pcb di sepuh</v>
          </cell>
        </row>
        <row r="986">
          <cell r="A986">
            <v>985</v>
          </cell>
          <cell r="B986" t="str">
            <v>Printer Epson TM-T82 untuk admin pcb di sepuh</v>
          </cell>
        </row>
        <row r="987">
          <cell r="A987">
            <v>986</v>
          </cell>
          <cell r="B987" t="str">
            <v>CPU i7 (MB+Proc+Memory 16+VGA RTX3050+ Casing) untuk komputer Fusion - Mesin CNC Moriseiki Workshop</v>
          </cell>
        </row>
        <row r="988">
          <cell r="A988">
            <v>987</v>
          </cell>
          <cell r="B988" t="str">
            <v>UPS APC BVX1200 untuk IT (Box Panel Pos 1)</v>
          </cell>
        </row>
        <row r="989">
          <cell r="A989">
            <v>988</v>
          </cell>
          <cell r="B989" t="str">
            <v>Printer Epson L-121 untuk admin cor - Aneka Cemerlang Komputer</v>
          </cell>
        </row>
        <row r="990">
          <cell r="A990">
            <v>989</v>
          </cell>
          <cell r="B990" t="str">
            <v>Printer Epson L-121 untuk admin enamel - Aneka Cemerlang Komputer</v>
          </cell>
        </row>
        <row r="991">
          <cell r="A991">
            <v>990</v>
          </cell>
          <cell r="B991" t="str">
            <v>Yakin Maju Sentosa PT - Sketmat Digital Sylvac 200 mm untuk workshop (CNC)</v>
          </cell>
        </row>
        <row r="992">
          <cell r="A992">
            <v>991</v>
          </cell>
          <cell r="B992" t="str">
            <v>CPU i3 (MB+Proc+Memory 8) untuk admin desain</v>
          </cell>
        </row>
        <row r="993">
          <cell r="A993">
            <v>992</v>
          </cell>
          <cell r="B993" t="str">
            <v>CPU i3 (MB+Proc+Memory 8+ Casing) untuk Novi admin enamel</v>
          </cell>
        </row>
        <row r="994">
          <cell r="A994">
            <v>993</v>
          </cell>
          <cell r="B994" t="str">
            <v>CPU i3 (MB+Proc+Memory 8+ Power Supply) untuk Pipit, admin giling tarik</v>
          </cell>
        </row>
        <row r="995">
          <cell r="A995">
            <v>994</v>
          </cell>
          <cell r="B995" t="str">
            <v>Printer Epson TM-T82 untuk admin poles 5</v>
          </cell>
        </row>
        <row r="996">
          <cell r="A996">
            <v>995</v>
          </cell>
          <cell r="B996" t="str">
            <v>- Mesin Semprot Kentaro untuk cor  - SM Teknik</v>
          </cell>
        </row>
        <row r="997">
          <cell r="A997">
            <v>996</v>
          </cell>
          <cell r="B997" t="str">
            <v>Yakin Maju Sentosa PT - Sketmat Sylvac 200mm untuk admin desain</v>
          </cell>
        </row>
        <row r="998">
          <cell r="A998">
            <v>997</v>
          </cell>
          <cell r="B998" t="str">
            <v>Yakin Maju Sentosa PT - Sketmatch Digital Sylvac 200mm untuk rantai</v>
          </cell>
        </row>
        <row r="999">
          <cell r="A999">
            <v>998</v>
          </cell>
          <cell r="B999" t="str">
            <v>Vibra AJ-3200CEN untuk admin poles</v>
          </cell>
        </row>
        <row r="1000">
          <cell r="A1000">
            <v>999</v>
          </cell>
          <cell r="B1000" t="str">
            <v>Printer Epson L-121 untuk Iga, admin 3 QC</v>
          </cell>
        </row>
        <row r="1001">
          <cell r="A1001">
            <v>1000</v>
          </cell>
          <cell r="B1001" t="str">
            <v>Printer Epson TM-T82 untuk Putu lab</v>
          </cell>
        </row>
        <row r="1002">
          <cell r="A1002">
            <v>1001</v>
          </cell>
          <cell r="B1002" t="str">
            <v>MB+Proc+Memory 8 untuk Bayu brush</v>
          </cell>
        </row>
        <row r="1003">
          <cell r="A1003">
            <v>1002</v>
          </cell>
          <cell r="B1003" t="str">
            <v>Cetrifugal CFS-DE 20/3-1.1-NO 1 HP 3 Phase untuk masak</v>
          </cell>
        </row>
        <row r="1004">
          <cell r="A1004">
            <v>1003</v>
          </cell>
          <cell r="B1004" t="str">
            <v>Vibra AJ-3200CEN untuk lab</v>
          </cell>
        </row>
        <row r="1005">
          <cell r="A1005">
            <v>1004</v>
          </cell>
          <cell r="B1005" t="str">
            <v>Printer Epson L121 untuk Kiki, admin poles</v>
          </cell>
        </row>
        <row r="1006">
          <cell r="A1006">
            <v>1005</v>
          </cell>
          <cell r="B1006" t="str">
            <v>Printer Epson L-121 untuk Rissa admin brush</v>
          </cell>
        </row>
        <row r="1007">
          <cell r="A1007">
            <v>1006</v>
          </cell>
          <cell r="B1007" t="str">
            <v>CPU i3 (MB+Proc+Memory 8+ SSD 240 + Casing) untuk Herlin admin cor</v>
          </cell>
        </row>
        <row r="1008">
          <cell r="A1008">
            <v>1007</v>
          </cell>
          <cell r="B1008" t="str">
            <v>Vibra AJ-3200CEN untuk rantai</v>
          </cell>
        </row>
        <row r="1009">
          <cell r="A1009">
            <v>1008</v>
          </cell>
          <cell r="B1009" t="str">
            <v>Vibra AJ-3200CEN untuk admin pcb</v>
          </cell>
        </row>
        <row r="1010">
          <cell r="A1010">
            <v>1009</v>
          </cell>
          <cell r="B1010" t="str">
            <v>Centrifugal Blower Model FD315 Direct, 2850 RPM, 3 Phase untuk masak</v>
          </cell>
        </row>
        <row r="1011">
          <cell r="A1011">
            <v>1010</v>
          </cell>
          <cell r="B1011" t="str">
            <v>Exhoust 20" 3 Phase, 1400 RPM, 6 Baling untuk masak</v>
          </cell>
        </row>
        <row r="1012">
          <cell r="A1012">
            <v>1011</v>
          </cell>
          <cell r="B1012" t="str">
            <v>Exhouse Tembok 24", Baling 6, 3 Phase untuk masak</v>
          </cell>
        </row>
        <row r="1013">
          <cell r="A1013">
            <v>1012</v>
          </cell>
          <cell r="B1013" t="str">
            <v>Yakin Maju Sentosa PT - Sketchmatch Digital Sylvac untuk admin pcb</v>
          </cell>
        </row>
        <row r="1014">
          <cell r="A1014">
            <v>1013</v>
          </cell>
          <cell r="B1014" t="str">
            <v>Printer Epson TM-T82 untuk Ivan campur bahan</v>
          </cell>
        </row>
        <row r="1015">
          <cell r="A1015">
            <v>1014</v>
          </cell>
          <cell r="B1015" t="str">
            <v>Switch Mikrotik CSS3 untuk PPIC</v>
          </cell>
        </row>
        <row r="1016">
          <cell r="A1016">
            <v>1015</v>
          </cell>
          <cell r="B1016" t="str">
            <v>CPU i3 (MB+Proc+Memory+Power Supply+SSD240) untuk campur bahan</v>
          </cell>
        </row>
        <row r="1017">
          <cell r="A1017">
            <v>1016</v>
          </cell>
          <cell r="B1017" t="str">
            <v>Printer Epson L-120 untuk campur bahan</v>
          </cell>
        </row>
        <row r="1018">
          <cell r="A1018">
            <v>1017</v>
          </cell>
          <cell r="B1018" t="str">
            <v>OKFA-1 Electronic Flashback Arrestor</v>
          </cell>
        </row>
        <row r="1019">
          <cell r="A1019">
            <v>1018</v>
          </cell>
          <cell r="B1019" t="str">
            <v>Barcode One Solution - Barcode Scanner Honeywell 7580G untuk Nita admin poles</v>
          </cell>
        </row>
        <row r="1020">
          <cell r="A1020">
            <v>1019</v>
          </cell>
          <cell r="B1020" t="str">
            <v>- ToA Amplifier ZA-2030 untuk admin reparasi</v>
          </cell>
        </row>
        <row r="1021">
          <cell r="A1021">
            <v>1020</v>
          </cell>
          <cell r="B1021" t="str">
            <v>Meja Modera EOD 1475 untuk ruang meeting PPIC</v>
          </cell>
        </row>
        <row r="1022">
          <cell r="A1022">
            <v>1021</v>
          </cell>
          <cell r="B1022" t="str">
            <v>CPU i5 (MB+Proc+Memory 16+SSD 240+Casing+VGA) untuk Nur Dewi 3D</v>
          </cell>
        </row>
        <row r="1023">
          <cell r="A1023">
            <v>1022</v>
          </cell>
          <cell r="B1023" t="str">
            <v>Anak Timbangan 2 kg untuk CI</v>
          </cell>
        </row>
        <row r="1024">
          <cell r="A1024">
            <v>1023</v>
          </cell>
          <cell r="B1024" t="str">
            <v>Anak Timbangan 1 kg untuk CI</v>
          </cell>
        </row>
        <row r="1025">
          <cell r="A1025">
            <v>1024</v>
          </cell>
          <cell r="B1025" t="str">
            <v>Anak Timbangan 200 gr untuk CI</v>
          </cell>
        </row>
        <row r="1026">
          <cell r="A1026">
            <v>1025</v>
          </cell>
          <cell r="B1026" t="str">
            <v>Anak Timbangan 100 gr untuk CI</v>
          </cell>
        </row>
        <row r="1027">
          <cell r="A1027">
            <v>1026</v>
          </cell>
          <cell r="B1027" t="str">
            <v>Anak Timbangan 50 gr untuk CI</v>
          </cell>
        </row>
        <row r="1028">
          <cell r="A1028">
            <v>1027</v>
          </cell>
          <cell r="B1028" t="str">
            <v>Printer Epson L-120 untuk admin slep</v>
          </cell>
        </row>
        <row r="1029">
          <cell r="A1029">
            <v>1028</v>
          </cell>
          <cell r="B1029" t="str">
            <v>Mettler JET12002G untuk campur bahan</v>
          </cell>
        </row>
        <row r="1030">
          <cell r="A1030">
            <v>1029</v>
          </cell>
          <cell r="B1030" t="str">
            <v>Low Filing Cabinet Swing Glass White untuk pcb</v>
          </cell>
        </row>
        <row r="1031">
          <cell r="A1031">
            <v>1030</v>
          </cell>
          <cell r="B1031" t="str">
            <v>Meja Monthana Meeting Table untuk pcb + Asuransi</v>
          </cell>
        </row>
        <row r="1032">
          <cell r="A1032">
            <v>1031</v>
          </cell>
          <cell r="B1032" t="str">
            <v>AC Merk Gree 2 PK untuk ruang pcb baru</v>
          </cell>
        </row>
        <row r="1033">
          <cell r="A1033">
            <v>1032</v>
          </cell>
          <cell r="B1033" t="str">
            <v>Printer Epson TM-T82 untuk admin pcb bombing</v>
          </cell>
        </row>
        <row r="1034">
          <cell r="A1034">
            <v>1033</v>
          </cell>
          <cell r="B1034" t="str">
            <v>Printer Epson TM-T82 untuk admin rantai</v>
          </cell>
        </row>
        <row r="1035">
          <cell r="A1035">
            <v>1034</v>
          </cell>
          <cell r="B1035" t="str">
            <v>Vibra AJ-3200CEN untuk admin pcb bombing</v>
          </cell>
        </row>
        <row r="1036">
          <cell r="A1036">
            <v>1035</v>
          </cell>
          <cell r="B1036" t="str">
            <v>CPU i5 (MB+Proc+Memory 8+ SSD 240 + Casing) untuk Dhimaz 3D</v>
          </cell>
        </row>
        <row r="1037">
          <cell r="A1037">
            <v>1036</v>
          </cell>
          <cell r="B1037" t="str">
            <v>CPU i5 (MB+Proc+Memory 8+ SSD 240 + Casing) untuk Pak Hafi CI</v>
          </cell>
        </row>
        <row r="1038">
          <cell r="A1038">
            <v>1037</v>
          </cell>
          <cell r="B1038" t="str">
            <v>CPU i5 (MB+Proc+Memory 8+ SSD 240 + Casing) untuk Pak Tamaji workshop</v>
          </cell>
        </row>
        <row r="1039">
          <cell r="A1039">
            <v>1038</v>
          </cell>
          <cell r="B1039" t="str">
            <v>Kursi Visitor 168 Hitam u. PCB + Asuransi</v>
          </cell>
        </row>
        <row r="1040">
          <cell r="A1040">
            <v>1039</v>
          </cell>
          <cell r="B1040" t="str">
            <v>Barcode One Solution - Barcode Scanner Honeywell 7580G untuk admin pcb</v>
          </cell>
        </row>
        <row r="1041">
          <cell r="A1041">
            <v>1040</v>
          </cell>
          <cell r="B1041" t="str">
            <v>Printer Epson L-120 untuk admin rantai</v>
          </cell>
        </row>
        <row r="1042">
          <cell r="A1042">
            <v>1041</v>
          </cell>
          <cell r="B1042" t="str">
            <v>Printer Epson L-120 untuk admin pcb bombing</v>
          </cell>
        </row>
        <row r="1043">
          <cell r="A1043">
            <v>1042</v>
          </cell>
          <cell r="B1043" t="str">
            <v>CPU Athlon3000 (MB+Proc+Memory+Power Supply+Casing+SSD240) untuk admin pcb bombing</v>
          </cell>
        </row>
        <row r="1044">
          <cell r="A1044">
            <v>1043</v>
          </cell>
          <cell r="B1044" t="str">
            <v>CPU Athlon3000 (MB+Proc+Memory+Power Supply+SSD240) untuk admin rantai</v>
          </cell>
        </row>
        <row r="1045">
          <cell r="A1045">
            <v>1044</v>
          </cell>
          <cell r="B1045" t="str">
            <v>CPU Athlon3000 (MB+Proc+Memory+Power Supply+SSD240) untuk campur bahan untuk pindah ruangan</v>
          </cell>
        </row>
        <row r="1046">
          <cell r="A1046">
            <v>1045</v>
          </cell>
          <cell r="B1046" t="str">
            <v>CPU AMD untuk Bu Putu laboratorium</v>
          </cell>
        </row>
        <row r="1047">
          <cell r="A1047">
            <v>1046</v>
          </cell>
          <cell r="B1047" t="str">
            <v>Barcode Scanner Honeywell 7580G untuk admin pcb bombing</v>
          </cell>
        </row>
        <row r="1048">
          <cell r="A1048">
            <v>1047</v>
          </cell>
          <cell r="B1048" t="str">
            <v>Barcode Scanner Honeywell 7580G untuk admin rantai</v>
          </cell>
        </row>
        <row r="1049">
          <cell r="A1049">
            <v>1048</v>
          </cell>
          <cell r="B1049" t="str">
            <v>Printer Epson L-121 untuk Ari maintenance</v>
          </cell>
        </row>
        <row r="1050">
          <cell r="A1050">
            <v>1049</v>
          </cell>
          <cell r="B1050" t="str">
            <v>Timbangan VIBRA 3200gr untuk admin cor</v>
          </cell>
        </row>
        <row r="1051">
          <cell r="A1051">
            <v>1050</v>
          </cell>
          <cell r="B1051" t="str">
            <v>Sketmatch Sylvac 150 mm untuk admin kikir</v>
          </cell>
        </row>
        <row r="1052">
          <cell r="A1052">
            <v>1051</v>
          </cell>
          <cell r="B1052" t="str">
            <v>Sketmat Mitutoyo 6" untuk bubut workshop</v>
          </cell>
        </row>
        <row r="1053">
          <cell r="A1053">
            <v>1052</v>
          </cell>
          <cell r="B1053" t="str">
            <v>Camera CCTV Honeywell HIE-2PI untuk ruang masak</v>
          </cell>
        </row>
        <row r="1054">
          <cell r="A1054">
            <v>1053</v>
          </cell>
          <cell r="B1054" t="str">
            <v>Camera CCTV Honeywell HIE-2PI untuk lorong area produksi lantai 2 / sebelah musholla</v>
          </cell>
        </row>
        <row r="1055">
          <cell r="A1055">
            <v>1054</v>
          </cell>
          <cell r="B1055" t="str">
            <v>Camera CCTV Honeywell HIB-2PI untuk cadangan</v>
          </cell>
        </row>
        <row r="1056">
          <cell r="A1056">
            <v>1055</v>
          </cell>
          <cell r="B1056" t="str">
            <v>Camera CCTV Honeywell HIB-2PI untuk lantai 3</v>
          </cell>
        </row>
        <row r="1057">
          <cell r="A1057">
            <v>1056</v>
          </cell>
          <cell r="B1057" t="str">
            <v>Plastic Mold Box untuk marketing, lilin</v>
          </cell>
        </row>
        <row r="1058">
          <cell r="A1058">
            <v>1057</v>
          </cell>
          <cell r="B1058" t="str">
            <v>Sketmat Digital Mitutoyo 6" untuk Galuh bagian miling workshop</v>
          </cell>
        </row>
        <row r="1059">
          <cell r="A1059">
            <v>1058</v>
          </cell>
          <cell r="B1059" t="str">
            <v>AC Split 1/2 PK untuk gardu PLN</v>
          </cell>
        </row>
        <row r="1060">
          <cell r="A1060">
            <v>1059</v>
          </cell>
          <cell r="B1060" t="str">
            <v>Vacum AC 3/4 PK untuk maintenance</v>
          </cell>
        </row>
        <row r="1061">
          <cell r="A1061">
            <v>1060</v>
          </cell>
          <cell r="B1061" t="str">
            <v>UPC APC SRV1KI untuk timbangan Mettler area laboratorium</v>
          </cell>
        </row>
        <row r="1062">
          <cell r="A1062">
            <v>1061</v>
          </cell>
          <cell r="B1062" t="str">
            <v>HP Xiaomi 9C untuk team CI</v>
          </cell>
        </row>
        <row r="1063">
          <cell r="A1063">
            <v>1062</v>
          </cell>
          <cell r="B1063" t="str">
            <v>Printer Epson TM-T82 untuk pcb</v>
          </cell>
        </row>
        <row r="1064">
          <cell r="A1064">
            <v>1063</v>
          </cell>
          <cell r="B1064" t="str">
            <v>Printer Epson TM-T82 untuk pcb glc</v>
          </cell>
        </row>
        <row r="1065">
          <cell r="A1065">
            <v>1064</v>
          </cell>
          <cell r="B1065" t="str">
            <v>Plastic Mold Box untuk lilin, marketing</v>
          </cell>
        </row>
        <row r="1066">
          <cell r="A1066">
            <v>1065</v>
          </cell>
          <cell r="B1066" t="str">
            <v>Monitor LG 24" untuk workshop Pak Tamaji</v>
          </cell>
        </row>
        <row r="1067">
          <cell r="A1067">
            <v>1066</v>
          </cell>
          <cell r="B1067" t="str">
            <v>CPU Athlon3000 (MB+Proc+Memory+Power Supply+SSD240) untuk admin pcb cor</v>
          </cell>
        </row>
        <row r="1068">
          <cell r="A1068">
            <v>1067</v>
          </cell>
          <cell r="B1068" t="str">
            <v>CPU Ryzen3 (MB+Proc+Memory+Power Supply+SSD240) untuk ganti komputer admin slep Esti</v>
          </cell>
        </row>
        <row r="1069">
          <cell r="A1069">
            <v>1068</v>
          </cell>
          <cell r="B1069" t="str">
            <v>Digital Caliper S_CAL PRO untuk team CI (Pak Hafi dan Pak Is)</v>
          </cell>
        </row>
        <row r="1070">
          <cell r="A1070">
            <v>1069</v>
          </cell>
          <cell r="B1070" t="str">
            <v>Meja Kayu Operator Double untuk karet</v>
          </cell>
        </row>
        <row r="1071">
          <cell r="A1071">
            <v>1070</v>
          </cell>
          <cell r="B1071" t="str">
            <v>Printer Epson TM-T82 untuk admin lilin (Linda)</v>
          </cell>
        </row>
        <row r="1072">
          <cell r="A1072">
            <v>1071</v>
          </cell>
          <cell r="B1072" t="str">
            <v>Monitor LG 24" untuk PPIC</v>
          </cell>
        </row>
        <row r="1073">
          <cell r="A1073">
            <v>1072</v>
          </cell>
          <cell r="B1073" t="str">
            <v>Printer Epson L-120 untuk admin pcb</v>
          </cell>
        </row>
        <row r="1074">
          <cell r="A1074">
            <v>1073</v>
          </cell>
          <cell r="B1074" t="str">
            <v>Printer Epson TM-T82 untuk admin pcb</v>
          </cell>
        </row>
        <row r="1075">
          <cell r="A1075">
            <v>1074</v>
          </cell>
          <cell r="B1075" t="str">
            <v>Komputer CPU i3 (MB+Proc+Memory+Power Supply+SSD240) untuk admin pcb</v>
          </cell>
        </row>
        <row r="1076">
          <cell r="A1076">
            <v>1075</v>
          </cell>
          <cell r="B1076" t="str">
            <v>Printer Epson TM-T82 untuk admin reparasi</v>
          </cell>
        </row>
        <row r="1077">
          <cell r="A1077">
            <v>1076</v>
          </cell>
          <cell r="B1077" t="str">
            <v>Printer Epson TM-T82 untuk admin cor</v>
          </cell>
        </row>
        <row r="1078">
          <cell r="A1078">
            <v>1077</v>
          </cell>
          <cell r="B1078" t="str">
            <v>Tablet Samsung 8" untuk admin poles</v>
          </cell>
        </row>
        <row r="1079">
          <cell r="A1079">
            <v>1078</v>
          </cell>
          <cell r="B1079" t="str">
            <v>Micropcope Streo 40x untuk Ruang Rantai</v>
          </cell>
        </row>
        <row r="1080">
          <cell r="A1080">
            <v>1079</v>
          </cell>
          <cell r="B1080" t="str">
            <v>Dispenser untuk Ruang Rantai</v>
          </cell>
        </row>
        <row r="1081">
          <cell r="A1081">
            <v>1080</v>
          </cell>
          <cell r="B1081" t="str">
            <v>Barcode Scanner Honeywell 7580G untuk karet</v>
          </cell>
        </row>
        <row r="1082">
          <cell r="A1082">
            <v>1081</v>
          </cell>
          <cell r="B1082" t="str">
            <v>Plastic Mold Box untuk marketing (Lilin belum minta)</v>
          </cell>
        </row>
        <row r="1083">
          <cell r="A1083">
            <v>1082</v>
          </cell>
          <cell r="B1083" t="str">
            <v>Printer Epson L-120 untuk karet</v>
          </cell>
        </row>
        <row r="1084">
          <cell r="A1084">
            <v>1083</v>
          </cell>
          <cell r="B1084" t="str">
            <v>Printer Epson L-120 untuk IT (rantai)</v>
          </cell>
        </row>
        <row r="1085">
          <cell r="A1085">
            <v>1084</v>
          </cell>
          <cell r="B1085" t="str">
            <v>Printer Epson L-120 untuk admin cor</v>
          </cell>
        </row>
        <row r="1086">
          <cell r="A1086">
            <v>1085</v>
          </cell>
          <cell r="B1086" t="str">
            <v>Printer Epson L-120 untuk admin enamel</v>
          </cell>
        </row>
        <row r="1087">
          <cell r="A1087">
            <v>1086</v>
          </cell>
          <cell r="B1087" t="str">
            <v>Printer Epson TM-T82 untuk admin QC</v>
          </cell>
        </row>
        <row r="1088">
          <cell r="A1088">
            <v>1087</v>
          </cell>
          <cell r="B1088" t="str">
            <v>Monitor LG 24" untuk IT (pengganti monitor bombing)</v>
          </cell>
        </row>
        <row r="1089">
          <cell r="A1089">
            <v>1088</v>
          </cell>
          <cell r="B1089" t="str">
            <v>CPU i3 (MB+Proc+Memory+Power Supply+SSD240) untuk mal perak</v>
          </cell>
        </row>
        <row r="1090">
          <cell r="A1090">
            <v>1089</v>
          </cell>
          <cell r="B1090" t="str">
            <v>CPU i3 (MB+Proc+Memory+Power Supply+SSD240) untuk karet</v>
          </cell>
        </row>
        <row r="1091">
          <cell r="A1091">
            <v>1090</v>
          </cell>
          <cell r="B1091" t="str">
            <v>Sketmat Digital 6" Mitutoyo untuk workshop untuk ruang rantai</v>
          </cell>
        </row>
        <row r="1092">
          <cell r="A1092">
            <v>1091</v>
          </cell>
          <cell r="B1092" t="str">
            <v>Water Chiller 10 PK untuk lebur cor</v>
          </cell>
        </row>
        <row r="1093">
          <cell r="A1093">
            <v>1092</v>
          </cell>
          <cell r="B1093" t="str">
            <v>Pompa Air Kapasitas 100 L/Menit u. GLC u. dari air masuk pompa masuk ke chiller</v>
          </cell>
        </row>
        <row r="1094">
          <cell r="A1094">
            <v>1093</v>
          </cell>
          <cell r="B1094" t="str">
            <v>Komputer Pentium III M 128 (CPU+Monitor+Keyboard+Mouse+Stavolt)</v>
          </cell>
        </row>
        <row r="1095">
          <cell r="A1095">
            <v>1094</v>
          </cell>
          <cell r="B1095" t="str">
            <v>Security &amp; Camera (Mechatronics)</v>
          </cell>
        </row>
        <row r="1096">
          <cell r="A1096">
            <v>1095</v>
          </cell>
          <cell r="B1096" t="str">
            <v>Lab top utk marketing + tinta</v>
          </cell>
        </row>
        <row r="1097">
          <cell r="A1097">
            <v>1096</v>
          </cell>
          <cell r="B1097" t="str">
            <v>Monitor LCD 12 ( u. Vonny)</v>
          </cell>
        </row>
        <row r="1098">
          <cell r="A1098">
            <v>1097</v>
          </cell>
          <cell r="B1098" t="str">
            <v>UPS 3 buah u. Design</v>
          </cell>
        </row>
        <row r="1099">
          <cell r="A1099">
            <v>1098</v>
          </cell>
          <cell r="B1099" t="str">
            <v>Kursi kantor Indachi 5 buah</v>
          </cell>
        </row>
        <row r="1100">
          <cell r="A1100">
            <v>1099</v>
          </cell>
          <cell r="B1100" t="str">
            <v>Precision Plating Machine u. Sepuh</v>
          </cell>
        </row>
        <row r="1101">
          <cell r="A1101">
            <v>1100</v>
          </cell>
          <cell r="B1101" t="str">
            <v>Komputer Processor intel dual core E5700 u. Design</v>
          </cell>
        </row>
        <row r="1102">
          <cell r="A1102">
            <v>1101</v>
          </cell>
          <cell r="B1102" t="str">
            <v>Ac Panasonic 1.5 pk type cs-pc 12 mkp u. R lab anylisis</v>
          </cell>
        </row>
        <row r="1103">
          <cell r="A1103">
            <v>1102</v>
          </cell>
          <cell r="B1103" t="str">
            <v>Money counter (Mesin penghitung uang)</v>
          </cell>
        </row>
        <row r="1104">
          <cell r="A1104">
            <v>1103</v>
          </cell>
          <cell r="B1104" t="str">
            <v>Monitor LCD 2 unit @ 1.015.000</v>
          </cell>
        </row>
        <row r="1105">
          <cell r="A1105">
            <v>1104</v>
          </cell>
          <cell r="B1105" t="str">
            <v>Komputer Inter core I3-2100u. Design</v>
          </cell>
        </row>
        <row r="1106">
          <cell r="A1106">
            <v>1105</v>
          </cell>
          <cell r="B1106" t="str">
            <v>Komputer E 5700 u. Design</v>
          </cell>
        </row>
        <row r="1107">
          <cell r="A1107">
            <v>1106</v>
          </cell>
          <cell r="B1107" t="str">
            <v>Meja komputer 2 buah CD 1209</v>
          </cell>
        </row>
        <row r="1108">
          <cell r="A1108">
            <v>1107</v>
          </cell>
          <cell r="B1108" t="str">
            <v>Printer Epson L 100 u. Marketing</v>
          </cell>
        </row>
        <row r="1109">
          <cell r="A1109">
            <v>1108</v>
          </cell>
          <cell r="B1109" t="str">
            <v>LCD LG 16" 2 unit</v>
          </cell>
        </row>
        <row r="1110">
          <cell r="A1110">
            <v>1109</v>
          </cell>
          <cell r="B1110" t="str">
            <v>Komputer NB sony VAIO EA36 u. Pak Rio</v>
          </cell>
        </row>
        <row r="1111">
          <cell r="A1111">
            <v>1110</v>
          </cell>
          <cell r="B1111" t="str">
            <v>Komputer intel core duo E7500 u. Design Saefulloh</v>
          </cell>
        </row>
        <row r="1112">
          <cell r="A1112">
            <v>1111</v>
          </cell>
          <cell r="B1112" t="str">
            <v>Meja LX1280 (u. r. design)</v>
          </cell>
        </row>
        <row r="1113">
          <cell r="A1113">
            <v>1112</v>
          </cell>
          <cell r="B1113" t="str">
            <v>Meja Komputer (CD 1209 2 buah) --- u. R&amp;D</v>
          </cell>
        </row>
        <row r="1114">
          <cell r="A1114">
            <v>1113</v>
          </cell>
          <cell r="B1114" t="str">
            <v>Printer 1980 + Modif u. finishing atas Cupid</v>
          </cell>
        </row>
        <row r="1115">
          <cell r="A1115">
            <v>1114</v>
          </cell>
          <cell r="B1115" t="str">
            <v>Printer T60 + Modif TC u. Freddy</v>
          </cell>
        </row>
        <row r="1116">
          <cell r="A1116">
            <v>1115</v>
          </cell>
          <cell r="B1116" t="str">
            <v>Komputer notebook Byon u. acc + Keypad + Mouse</v>
          </cell>
        </row>
        <row r="1117">
          <cell r="A1117">
            <v>1116</v>
          </cell>
          <cell r="B1117" t="str">
            <v>Kursi Kantor (D 234 9 buah @ 265.000,-) --- Eka Sakti</v>
          </cell>
        </row>
        <row r="1118">
          <cell r="A1118">
            <v>1117</v>
          </cell>
          <cell r="B1118" t="str">
            <v>Meja Lebar (LX 1280 1 buah) --- u. r. interview</v>
          </cell>
        </row>
        <row r="1119">
          <cell r="A1119">
            <v>1118</v>
          </cell>
          <cell r="B1119" t="str">
            <v>Meja Komputer (CD 809M 1 buah) --- u. finishing bawah</v>
          </cell>
        </row>
        <row r="1120">
          <cell r="A1120">
            <v>1119</v>
          </cell>
          <cell r="B1120" t="str">
            <v>Paper Shreder 5 sheets u. Pak Rio</v>
          </cell>
        </row>
        <row r="1121">
          <cell r="A1121">
            <v>1120</v>
          </cell>
          <cell r="B1121" t="str">
            <v>Kursi Marketing D361H 3 buah @ Rp 370.000,-</v>
          </cell>
        </row>
        <row r="1122">
          <cell r="A1122">
            <v>1121</v>
          </cell>
          <cell r="B1122" t="str">
            <v>Lemari NB HB 6 1 unit (r. marketing)</v>
          </cell>
        </row>
        <row r="1123">
          <cell r="A1123">
            <v>1122</v>
          </cell>
          <cell r="B1123" t="str">
            <v>Lemari BC1822 + kunci 1 unit (r. mbak pipit)</v>
          </cell>
        </row>
        <row r="1124">
          <cell r="A1124">
            <v>1123</v>
          </cell>
          <cell r="B1124" t="str">
            <v>Kursi Kantor (D 234 5 buah @ 265.000,-) --- Eka Sakti</v>
          </cell>
        </row>
        <row r="1125">
          <cell r="A1125">
            <v>1124</v>
          </cell>
          <cell r="B1125" t="str">
            <v>Meja Komputer (MLC 1822 + kursi 1 buah) --- Eka Sakti</v>
          </cell>
        </row>
        <row r="1126">
          <cell r="A1126">
            <v>1125</v>
          </cell>
          <cell r="B1126" t="str">
            <v>Lemari ND 503 S 1unit --- Eka Sakti</v>
          </cell>
        </row>
        <row r="1127">
          <cell r="A1127">
            <v>1126</v>
          </cell>
          <cell r="B1127" t="str">
            <v>Printer Hp Laserjet p1005</v>
          </cell>
        </row>
        <row r="1128">
          <cell r="A1128">
            <v>1127</v>
          </cell>
          <cell r="B1128" t="str">
            <v>Komputer Intel Pentium D E5300</v>
          </cell>
        </row>
        <row r="1129">
          <cell r="A1129">
            <v>1128</v>
          </cell>
          <cell r="B1129" t="str">
            <v>TV LCD Samsung LA-32 B-350 1 unit</v>
          </cell>
        </row>
        <row r="1130">
          <cell r="A1130">
            <v>1129</v>
          </cell>
          <cell r="B1130" t="str">
            <v>Blower (Exhaust Fan) 2 buah @ Rp 530.000,- (u. miniatur)</v>
          </cell>
        </row>
        <row r="1131">
          <cell r="A1131">
            <v>1130</v>
          </cell>
          <cell r="B1131" t="str">
            <v>Kursi Kantor (D 234 3 buah @ 265.000,-) --- Eka Sakti</v>
          </cell>
        </row>
        <row r="1132">
          <cell r="A1132">
            <v>1131</v>
          </cell>
          <cell r="B1132" t="str">
            <v>Monitor Philips 15" 1 bh</v>
          </cell>
        </row>
        <row r="1133">
          <cell r="A1133">
            <v>1132</v>
          </cell>
          <cell r="B1133" t="str">
            <v>Meja Komputer (CD 1209 2 buah)</v>
          </cell>
        </row>
        <row r="1134">
          <cell r="A1134">
            <v>1133</v>
          </cell>
          <cell r="B1134" t="str">
            <v>Meja Komputer (CD 1209 2 buah @ Rp 695.000,-) --- Eka Sakti</v>
          </cell>
        </row>
        <row r="1135">
          <cell r="A1135">
            <v>1134</v>
          </cell>
          <cell r="B1135" t="str">
            <v>Nakas/ Laci kecil 1x3 MD 1uni (di r. marketing) --- Eka Sakti</v>
          </cell>
        </row>
        <row r="1136">
          <cell r="A1136">
            <v>1135</v>
          </cell>
          <cell r="B1136" t="str">
            <v>Meja marketing OD 038 2 unit --- Eka Sakti</v>
          </cell>
        </row>
        <row r="1137">
          <cell r="A1137">
            <v>1136</v>
          </cell>
          <cell r="B1137" t="str">
            <v>AC Split Chang hong 1.5 Pk , Pipa, kabel u. Marketing</v>
          </cell>
        </row>
        <row r="1138">
          <cell r="A1138">
            <v>1137</v>
          </cell>
          <cell r="B1138" t="str">
            <v>Switch Dlink Des1016 16PORT 2 unit</v>
          </cell>
        </row>
        <row r="1139">
          <cell r="A1139">
            <v>1138</v>
          </cell>
          <cell r="B1139" t="str">
            <v>Komputer Proc Intel Pentium D E5300 2 unit Pa Bagus, Server</v>
          </cell>
        </row>
        <row r="1140">
          <cell r="A1140">
            <v>1139</v>
          </cell>
          <cell r="B1140" t="str">
            <v>Pinter Canon IP 1980 + Modif 2 bh</v>
          </cell>
        </row>
        <row r="1141">
          <cell r="A1141">
            <v>1140</v>
          </cell>
          <cell r="B1141" t="str">
            <v>Monitor LG</v>
          </cell>
        </row>
        <row r="1142">
          <cell r="A1142">
            <v>1141</v>
          </cell>
          <cell r="B1142" t="str">
            <v>Meja tuls</v>
          </cell>
        </row>
        <row r="1143">
          <cell r="A1143">
            <v>1142</v>
          </cell>
          <cell r="B1143" t="str">
            <v>Meja komputer (CD 809 )</v>
          </cell>
        </row>
        <row r="1144">
          <cell r="A1144">
            <v>1143</v>
          </cell>
          <cell r="B1144" t="str">
            <v>AC Split Chang Hong 1 PK R Staff Pasang Batu</v>
          </cell>
        </row>
        <row r="1145">
          <cell r="A1145">
            <v>1144</v>
          </cell>
          <cell r="B1145" t="str">
            <v>AC split Chang hong 1.5 PK u. Cor poles, dipindah ke R&amp;D</v>
          </cell>
        </row>
        <row r="1146">
          <cell r="A1146">
            <v>1145</v>
          </cell>
          <cell r="B1146" t="str">
            <v>Komputer u. Andrew design</v>
          </cell>
        </row>
        <row r="1147">
          <cell r="A1147">
            <v>1146</v>
          </cell>
          <cell r="B1147" t="str">
            <v>Timbangan kecil</v>
          </cell>
        </row>
        <row r="1148">
          <cell r="A1148">
            <v>1147</v>
          </cell>
          <cell r="B1148" t="str">
            <v>Printer Epson T20E 750 rb + Canon IP 575 rb</v>
          </cell>
        </row>
        <row r="1149">
          <cell r="A1149">
            <v>1148</v>
          </cell>
          <cell r="B1149" t="str">
            <v>Komputer u. Jeslyn + monitor HP (Kas)</v>
          </cell>
        </row>
        <row r="1150">
          <cell r="A1150">
            <v>1149</v>
          </cell>
          <cell r="B1150" t="str">
            <v>D 234 Hitam 8 buah (Kursi Hitam bundar R. Metting)</v>
          </cell>
        </row>
        <row r="1151">
          <cell r="A1151">
            <v>1150</v>
          </cell>
          <cell r="B1151" t="str">
            <v>CD 1209 1 buah (Meja Komputer R. design)</v>
          </cell>
        </row>
        <row r="1152">
          <cell r="A1152">
            <v>1151</v>
          </cell>
          <cell r="B1152" t="str">
            <v>Filling Cabinet (Ace Hardware)</v>
          </cell>
        </row>
        <row r="1153">
          <cell r="A1153">
            <v>1152</v>
          </cell>
          <cell r="B1153" t="str">
            <v>Outdoor (UD Sekawan Teknik)</v>
          </cell>
        </row>
        <row r="1154">
          <cell r="A1154">
            <v>1153</v>
          </cell>
          <cell r="B1154" t="str">
            <v>Komputer (U. Design Yani) OPTUS</v>
          </cell>
        </row>
        <row r="1155">
          <cell r="A1155">
            <v>1154</v>
          </cell>
          <cell r="B1155" t="str">
            <v>Komputer (Finishing + Kikir)</v>
          </cell>
        </row>
        <row r="1156">
          <cell r="A1156">
            <v>1155</v>
          </cell>
          <cell r="B1156" t="str">
            <v>Timbangan</v>
          </cell>
        </row>
        <row r="1157">
          <cell r="A1157">
            <v>1156</v>
          </cell>
          <cell r="B1157" t="str">
            <v>LCD Proyektor (Gama)</v>
          </cell>
        </row>
        <row r="1158">
          <cell r="A1158">
            <v>1157</v>
          </cell>
          <cell r="B1158" t="str">
            <v>Finger Print (Interactive technologies)</v>
          </cell>
        </row>
        <row r="1159">
          <cell r="A1159">
            <v>1158</v>
          </cell>
          <cell r="B1159" t="str">
            <v>Meja (MTS 2105)</v>
          </cell>
        </row>
        <row r="1160">
          <cell r="A1160">
            <v>1159</v>
          </cell>
          <cell r="B1160" t="str">
            <v>Lemari (LH 0605 + LHB 2205)</v>
          </cell>
        </row>
        <row r="1161">
          <cell r="A1161">
            <v>1160</v>
          </cell>
          <cell r="B1161" t="str">
            <v>AC Chang Hong 1 PK</v>
          </cell>
        </row>
        <row r="1162">
          <cell r="A1162">
            <v>1161</v>
          </cell>
          <cell r="B1162" t="str">
            <v>AC Chang Hong 2 PK</v>
          </cell>
        </row>
        <row r="1163">
          <cell r="A1163">
            <v>1162</v>
          </cell>
          <cell r="B1163" t="str">
            <v>Komputer (lengkap) GAMA E 8400 Aries ex Cristy</v>
          </cell>
        </row>
        <row r="1164">
          <cell r="A1164">
            <v>1163</v>
          </cell>
          <cell r="B1164" t="str">
            <v>Komputer (lengkap) GAMA E 5200 Feli</v>
          </cell>
        </row>
        <row r="1165">
          <cell r="A1165">
            <v>1164</v>
          </cell>
          <cell r="B1165" t="str">
            <v>Lemari</v>
          </cell>
        </row>
        <row r="1166">
          <cell r="A1166">
            <v>1165</v>
          </cell>
          <cell r="B1166" t="str">
            <v>Money Counter</v>
          </cell>
        </row>
        <row r="1167">
          <cell r="A1167">
            <v>1166</v>
          </cell>
          <cell r="B1167" t="str">
            <v>Paper Shredder 7 sheet</v>
          </cell>
        </row>
        <row r="1168">
          <cell r="A1168">
            <v>1167</v>
          </cell>
          <cell r="B1168" t="str">
            <v>Timbangan 6000 AND 14649597</v>
          </cell>
        </row>
        <row r="1169">
          <cell r="A1169">
            <v>1168</v>
          </cell>
          <cell r="B1169" t="str">
            <v>Timbangan 3000 AND 14690825</v>
          </cell>
        </row>
        <row r="1170">
          <cell r="A1170">
            <v>1169</v>
          </cell>
          <cell r="B1170" t="str">
            <v>Meja komputer RSG 5005</v>
          </cell>
        </row>
        <row r="1171">
          <cell r="A1171">
            <v>1170</v>
          </cell>
          <cell r="B1171" t="str">
            <v>Camera Digital</v>
          </cell>
        </row>
        <row r="1172">
          <cell r="A1172">
            <v>1171</v>
          </cell>
          <cell r="B1172" t="str">
            <v>Komputer (lengkap) Kristina KD</v>
          </cell>
        </row>
        <row r="1173">
          <cell r="A1173">
            <v>1172</v>
          </cell>
          <cell r="B1173" t="str">
            <v>Komputer (lengkap) Voni</v>
          </cell>
        </row>
        <row r="1174">
          <cell r="A1174">
            <v>1173</v>
          </cell>
          <cell r="B1174" t="str">
            <v>Digimatic Caliper Mittutoyo</v>
          </cell>
        </row>
        <row r="1175">
          <cell r="A1175">
            <v>1174</v>
          </cell>
          <cell r="B1175" t="str">
            <v>AC Split Changhong 2 PK</v>
          </cell>
        </row>
        <row r="1176">
          <cell r="A1176">
            <v>1175</v>
          </cell>
          <cell r="B1176" t="str">
            <v>Kipas angin Maspion</v>
          </cell>
        </row>
        <row r="1177">
          <cell r="A1177">
            <v>1176</v>
          </cell>
          <cell r="B1177" t="str">
            <v>Paper Shredder</v>
          </cell>
        </row>
        <row r="1178">
          <cell r="A1178">
            <v>1177</v>
          </cell>
          <cell r="B1178" t="str">
            <v>AC portable u. ruang Pak Yoki</v>
          </cell>
        </row>
        <row r="1179">
          <cell r="A1179">
            <v>1178</v>
          </cell>
          <cell r="B1179" t="str">
            <v>Jas Hujan @33000</v>
          </cell>
        </row>
        <row r="1180">
          <cell r="A1180">
            <v>1179</v>
          </cell>
          <cell r="B1180" t="str">
            <v>Blade Powerful Exhaust 16"</v>
          </cell>
        </row>
        <row r="1181">
          <cell r="A1181">
            <v>1180</v>
          </cell>
          <cell r="B1181" t="str">
            <v>Box Fan 2109 T Maspion</v>
          </cell>
        </row>
        <row r="1182">
          <cell r="A1182">
            <v>1181</v>
          </cell>
          <cell r="B1182" t="str">
            <v>Komputer P D E2160 (lengkap) Merlin</v>
          </cell>
        </row>
        <row r="1183">
          <cell r="A1183">
            <v>1182</v>
          </cell>
          <cell r="B1183" t="str">
            <v>Lemari LH 0601 + kunci</v>
          </cell>
        </row>
        <row r="1184">
          <cell r="A1184">
            <v>1183</v>
          </cell>
          <cell r="B1184" t="str">
            <v>Lampu Meja TL Maspion</v>
          </cell>
        </row>
        <row r="1185">
          <cell r="A1185">
            <v>1184</v>
          </cell>
          <cell r="B1185" t="str">
            <v>Power supply u. Niko</v>
          </cell>
        </row>
        <row r="1186">
          <cell r="A1186">
            <v>1185</v>
          </cell>
          <cell r="B1186" t="str">
            <v>Komputer u. Nofi</v>
          </cell>
        </row>
        <row r="1187">
          <cell r="A1187">
            <v>1186</v>
          </cell>
          <cell r="B1187" t="str">
            <v>Komputer u. Johanes ex server bagus</v>
          </cell>
        </row>
        <row r="1188">
          <cell r="A1188">
            <v>1187</v>
          </cell>
          <cell r="B1188" t="str">
            <v>Lan Card u. CPU Yunita</v>
          </cell>
        </row>
        <row r="1189">
          <cell r="A1189">
            <v>1188</v>
          </cell>
          <cell r="B1189" t="str">
            <v>Lemari Locker</v>
          </cell>
        </row>
        <row r="1190">
          <cell r="A1190">
            <v>1189</v>
          </cell>
          <cell r="B1190" t="str">
            <v>Komputer Intel pentium u. cor</v>
          </cell>
        </row>
        <row r="1191">
          <cell r="A1191">
            <v>1190</v>
          </cell>
          <cell r="B1191" t="str">
            <v>Printer HP D2466</v>
          </cell>
        </row>
        <row r="1192">
          <cell r="A1192">
            <v>1191</v>
          </cell>
          <cell r="B1192" t="str">
            <v>hard disk exteenal</v>
          </cell>
        </row>
        <row r="1193">
          <cell r="A1193">
            <v>1192</v>
          </cell>
          <cell r="B1193" t="str">
            <v>Komputer Intel P4 (Lengkap) Novi</v>
          </cell>
        </row>
        <row r="1194">
          <cell r="A1194">
            <v>1193</v>
          </cell>
          <cell r="B1194" t="str">
            <v>HD Maxtor 40 GB 7200 IDE 1 unit</v>
          </cell>
        </row>
        <row r="1195">
          <cell r="A1195">
            <v>1194</v>
          </cell>
          <cell r="B1195" t="str">
            <v>Kursi Hitam Chitose HAA</v>
          </cell>
        </row>
        <row r="1196">
          <cell r="A1196">
            <v>1195</v>
          </cell>
          <cell r="B1196" t="str">
            <v>Meja Kantor LSD 1580 1 unit</v>
          </cell>
        </row>
        <row r="1197">
          <cell r="A1197">
            <v>1196</v>
          </cell>
          <cell r="B1197" t="str">
            <v>Memory V-Gen 1 GB</v>
          </cell>
        </row>
        <row r="1198">
          <cell r="A1198">
            <v>1197</v>
          </cell>
          <cell r="B1198" t="str">
            <v>Printer Canon IP 1880</v>
          </cell>
        </row>
        <row r="1199">
          <cell r="A1199">
            <v>1198</v>
          </cell>
          <cell r="B1199" t="str">
            <v>Removable HDD Case 1 BM</v>
          </cell>
        </row>
        <row r="1200">
          <cell r="A1200">
            <v>1199</v>
          </cell>
          <cell r="B1200" t="str">
            <v>HD Fujitsu 80 GB</v>
          </cell>
        </row>
        <row r="1201">
          <cell r="A1201">
            <v>1200</v>
          </cell>
          <cell r="B1201" t="str">
            <v>DDR Visipro 512MB - 3200</v>
          </cell>
        </row>
        <row r="1202">
          <cell r="A1202">
            <v>1201</v>
          </cell>
          <cell r="B1202" t="str">
            <v>UPS ICA 682B</v>
          </cell>
        </row>
        <row r="1203">
          <cell r="A1203">
            <v>1202</v>
          </cell>
          <cell r="B1203" t="str">
            <v>Printer HP Officejet 5610</v>
          </cell>
        </row>
        <row r="1204">
          <cell r="A1204">
            <v>1203</v>
          </cell>
          <cell r="B1204" t="str">
            <v>Komputer Intel Cel u. Yunita (Lengkap)</v>
          </cell>
        </row>
        <row r="1205">
          <cell r="A1205">
            <v>1204</v>
          </cell>
          <cell r="B1205" t="str">
            <v>Komputer Intel P4 u. Inge (Lengkap)</v>
          </cell>
        </row>
        <row r="1206">
          <cell r="A1206">
            <v>1205</v>
          </cell>
          <cell r="B1206" t="str">
            <v>Komputer Pentium D 820 u.Pak Yoki (lengkap) LIA</v>
          </cell>
        </row>
        <row r="1207">
          <cell r="A1207">
            <v>1206</v>
          </cell>
          <cell r="B1207" t="str">
            <v>Komputer Pentium D 820 u.Sunarto (lengkap)</v>
          </cell>
        </row>
        <row r="1208">
          <cell r="A1208">
            <v>1207</v>
          </cell>
          <cell r="B1208" t="str">
            <v>Meja Joint TE-Class EJT 7503</v>
          </cell>
        </row>
        <row r="1209">
          <cell r="A1209">
            <v>1208</v>
          </cell>
          <cell r="B1209" t="str">
            <v>Meja E-Class EOD 1475</v>
          </cell>
        </row>
        <row r="1210">
          <cell r="A1210">
            <v>1209</v>
          </cell>
          <cell r="B1210" t="str">
            <v>AC Panasonic 1 PK</v>
          </cell>
        </row>
        <row r="1211">
          <cell r="A1211">
            <v>1210</v>
          </cell>
          <cell r="B1211" t="str">
            <v>Flash Disk Kingston 1 GB</v>
          </cell>
        </row>
        <row r="1212">
          <cell r="A1212">
            <v>1211</v>
          </cell>
          <cell r="B1212" t="str">
            <v>AC Split Changhong 1 PK</v>
          </cell>
        </row>
        <row r="1213">
          <cell r="A1213">
            <v>1212</v>
          </cell>
          <cell r="B1213" t="str">
            <v>Stavolt Kenika</v>
          </cell>
        </row>
        <row r="1214">
          <cell r="A1214">
            <v>1213</v>
          </cell>
          <cell r="B1214" t="str">
            <v>Printer Epson C-45 + Infus</v>
          </cell>
        </row>
        <row r="1215">
          <cell r="A1215">
            <v>1214</v>
          </cell>
          <cell r="B1215" t="str">
            <v>Komputer Pentium D 266 (Bagus B)</v>
          </cell>
        </row>
        <row r="1216">
          <cell r="A1216">
            <v>1215</v>
          </cell>
          <cell r="B1216" t="str">
            <v>Hard Disk 250 GB</v>
          </cell>
        </row>
        <row r="1217">
          <cell r="A1217">
            <v>1216</v>
          </cell>
          <cell r="B1217" t="str">
            <v>Monitor LG Flatron</v>
          </cell>
        </row>
        <row r="1218">
          <cell r="A1218">
            <v>1217</v>
          </cell>
          <cell r="B1218" t="str">
            <v>Pompa Air</v>
          </cell>
        </row>
        <row r="1219">
          <cell r="A1219">
            <v>1218</v>
          </cell>
          <cell r="B1219" t="str">
            <v>HP Deskjet 3920</v>
          </cell>
        </row>
        <row r="1220">
          <cell r="A1220">
            <v>1219</v>
          </cell>
          <cell r="B1220" t="str">
            <v>Printer Epson LX-300</v>
          </cell>
        </row>
        <row r="1221">
          <cell r="A1221">
            <v>1220</v>
          </cell>
          <cell r="B1221" t="str">
            <v>Pompa Air Shimizu 150 W</v>
          </cell>
        </row>
        <row r="1222">
          <cell r="A1222">
            <v>1221</v>
          </cell>
          <cell r="B1222" t="str">
            <v>Pompa Air Sanyo 100 W</v>
          </cell>
        </row>
        <row r="1223">
          <cell r="A1223">
            <v>1222</v>
          </cell>
          <cell r="B1223" t="str">
            <v>Komputer Pentium IV M 256 (Monitor LCD+CPU+Keyboard+Stavolt)</v>
          </cell>
        </row>
        <row r="1224">
          <cell r="A1224">
            <v>1223</v>
          </cell>
          <cell r="B1224" t="str">
            <v>Komputer Pentium IV M 256 (Monitor+CPU+Keyboard) Server Pa Bagus</v>
          </cell>
        </row>
        <row r="1225">
          <cell r="A1225">
            <v>1224</v>
          </cell>
          <cell r="B1225" t="str">
            <v>Komputer Pentium IV Celeron M 128 (Monitor+CPU+Keyboard+Stavolt)</v>
          </cell>
        </row>
        <row r="1226">
          <cell r="A1226">
            <v>1225</v>
          </cell>
          <cell r="B1226" t="str">
            <v>Komputer Pentium IV Celeron M 128 (Monitor+CPU+Keyboard+Stavolt)Ci Yeni</v>
          </cell>
        </row>
        <row r="1227">
          <cell r="A1227">
            <v>1226</v>
          </cell>
          <cell r="B1227" t="str">
            <v>Komputer Pentium IV M 512 (CPU+Monitor+Keyboard+Stavolt) Pa Rio</v>
          </cell>
        </row>
        <row r="1228">
          <cell r="A1228">
            <v>1227</v>
          </cell>
          <cell r="B1228" t="str">
            <v>AC Panasonic 2 PK</v>
          </cell>
        </row>
        <row r="1229">
          <cell r="A1229">
            <v>1228</v>
          </cell>
          <cell r="B1229" t="str">
            <v>Komputer Pentium IV M 512 (Henri)</v>
          </cell>
        </row>
        <row r="1230">
          <cell r="A1230">
            <v>1229</v>
          </cell>
          <cell r="B1230" t="str">
            <v>AC Panasonic 1 1/2 PK</v>
          </cell>
        </row>
        <row r="1231">
          <cell r="A1231">
            <v>1230</v>
          </cell>
          <cell r="B1231" t="str">
            <v>Dispenser Royal</v>
          </cell>
        </row>
        <row r="1232">
          <cell r="A1232">
            <v>1231</v>
          </cell>
          <cell r="B1232" t="str">
            <v>AC Fujitsu 1 PK</v>
          </cell>
        </row>
        <row r="1233">
          <cell r="A1233">
            <v>1232</v>
          </cell>
          <cell r="B1233" t="str">
            <v>AC Samsung 2 PK</v>
          </cell>
        </row>
        <row r="1234">
          <cell r="A1234">
            <v>1233</v>
          </cell>
          <cell r="B1234" t="str">
            <v>AC Samsung 1 PK</v>
          </cell>
        </row>
        <row r="1235">
          <cell r="A1235">
            <v>1234</v>
          </cell>
          <cell r="B1235" t="str">
            <v>AC National 2 PK</v>
          </cell>
        </row>
        <row r="1236">
          <cell r="A1236">
            <v>1235</v>
          </cell>
          <cell r="B1236" t="str">
            <v>AC National 1 PK</v>
          </cell>
        </row>
        <row r="1237">
          <cell r="A1237">
            <v>1236</v>
          </cell>
          <cell r="B1237" t="str">
            <v>Lampu Duduk Maspion</v>
          </cell>
        </row>
        <row r="1238">
          <cell r="A1238">
            <v>1237</v>
          </cell>
          <cell r="B1238" t="str">
            <v>CCTV &amp; Access Control</v>
          </cell>
        </row>
        <row r="1239">
          <cell r="A1239">
            <v>1238</v>
          </cell>
          <cell r="B1239" t="str">
            <v>Pembuatan Mebel Lemari Tembus</v>
          </cell>
        </row>
        <row r="1240">
          <cell r="A1240">
            <v>1239</v>
          </cell>
          <cell r="B1240" t="str">
            <v>Mebel Kantor</v>
          </cell>
        </row>
        <row r="1241">
          <cell r="A1241">
            <v>1240</v>
          </cell>
          <cell r="B1241" t="str">
            <v>Metal Detector</v>
          </cell>
        </row>
        <row r="1242">
          <cell r="A1242">
            <v>1241</v>
          </cell>
          <cell r="B1242" t="str">
            <v>Hard Disk Komputer</v>
          </cell>
        </row>
        <row r="1243">
          <cell r="A1243">
            <v>1242</v>
          </cell>
          <cell r="B1243" t="str">
            <v>Wireless Panasonic KX-TG2583W</v>
          </cell>
        </row>
        <row r="1244">
          <cell r="A1244">
            <v>1243</v>
          </cell>
          <cell r="B1244" t="str">
            <v>Meja &amp; Kursi Tamu</v>
          </cell>
        </row>
        <row r="1245">
          <cell r="A1245">
            <v>1244</v>
          </cell>
          <cell r="B1245" t="str">
            <v>Komputer utk Finishing Nita</v>
          </cell>
        </row>
        <row r="1246">
          <cell r="A1246">
            <v>1245</v>
          </cell>
          <cell r="B1246" t="str">
            <v>Komputer utk Design Pa Ari</v>
          </cell>
        </row>
        <row r="1247">
          <cell r="A1247">
            <v>1246</v>
          </cell>
          <cell r="B1247" t="str">
            <v>Kontainer Plastik Kecil</v>
          </cell>
        </row>
        <row r="1248">
          <cell r="A1248">
            <v>1247</v>
          </cell>
          <cell r="B1248" t="str">
            <v>Meja Besar Grand</v>
          </cell>
        </row>
        <row r="1249">
          <cell r="A1249">
            <v>1248</v>
          </cell>
          <cell r="B1249" t="str">
            <v>Guci + Aqua + Tatakan</v>
          </cell>
        </row>
        <row r="1250">
          <cell r="A1250">
            <v>1249</v>
          </cell>
          <cell r="B1250" t="str">
            <v>Kabel Komputer</v>
          </cell>
        </row>
        <row r="1251">
          <cell r="A1251">
            <v>1250</v>
          </cell>
          <cell r="B1251" t="str">
            <v>Calculator Casio CT-500</v>
          </cell>
        </row>
        <row r="1252">
          <cell r="A1252">
            <v>1251</v>
          </cell>
          <cell r="B1252" t="str">
            <v>Fan 220 V</v>
          </cell>
        </row>
        <row r="1253">
          <cell r="A1253">
            <v>1252</v>
          </cell>
          <cell r="B1253" t="str">
            <v>UPS CE 1200</v>
          </cell>
        </row>
        <row r="1254">
          <cell r="A1254">
            <v>1253</v>
          </cell>
          <cell r="B1254" t="str">
            <v>Meja Komputer CD 808 P</v>
          </cell>
        </row>
        <row r="1255">
          <cell r="A1255">
            <v>1254</v>
          </cell>
          <cell r="B1255" t="str">
            <v>UPS ICA 600 VA</v>
          </cell>
        </row>
        <row r="1256">
          <cell r="A1256">
            <v>1255</v>
          </cell>
          <cell r="B1256" t="str">
            <v>Kamera CCTV</v>
          </cell>
        </row>
        <row r="1257">
          <cell r="A1257">
            <v>1256</v>
          </cell>
          <cell r="B1257" t="str">
            <v>Kalkulator Citizen CT-500</v>
          </cell>
        </row>
        <row r="1258">
          <cell r="A1258">
            <v>1257</v>
          </cell>
          <cell r="B1258" t="str">
            <v>Kalkulator Casio MX-120V</v>
          </cell>
        </row>
        <row r="1259">
          <cell r="A1259">
            <v>1258</v>
          </cell>
          <cell r="B1259" t="str">
            <v>Kalkulator Citizen SDC 868</v>
          </cell>
        </row>
        <row r="1260">
          <cell r="A1260">
            <v>1259</v>
          </cell>
          <cell r="B1260" t="str">
            <v>Box fan maspion</v>
          </cell>
        </row>
        <row r="1261">
          <cell r="A1261">
            <v>1260</v>
          </cell>
          <cell r="B1261" t="str">
            <v>Flash Disk Kingston 4 GB</v>
          </cell>
        </row>
        <row r="1262">
          <cell r="A1262">
            <v>1261</v>
          </cell>
          <cell r="B1262" t="str">
            <v>Meja Komputer CD 1209</v>
          </cell>
        </row>
        <row r="1263">
          <cell r="A1263">
            <v>1262</v>
          </cell>
          <cell r="B1263" t="str">
            <v>Kursi Pendek Plastik</v>
          </cell>
        </row>
        <row r="1264">
          <cell r="A1264">
            <v>1263</v>
          </cell>
          <cell r="B1264" t="str">
            <v>Keyboard Logitec</v>
          </cell>
        </row>
        <row r="1265">
          <cell r="A1265">
            <v>1264</v>
          </cell>
          <cell r="B1265" t="str">
            <v>HP Samsung CDMA</v>
          </cell>
        </row>
        <row r="1266">
          <cell r="A1266">
            <v>1265</v>
          </cell>
          <cell r="B1266" t="str">
            <v>Kipas AC utk Lilin</v>
          </cell>
        </row>
        <row r="1267">
          <cell r="A1267">
            <v>1266</v>
          </cell>
          <cell r="B1267" t="str">
            <v>Kipas 8 x 8 utk CPU</v>
          </cell>
        </row>
        <row r="1268">
          <cell r="A1268">
            <v>1267</v>
          </cell>
          <cell r="B1268" t="str">
            <v>Kursi Napoli</v>
          </cell>
        </row>
        <row r="1269">
          <cell r="A1269">
            <v>1268</v>
          </cell>
          <cell r="B1269" t="str">
            <v>Kursi Plastik</v>
          </cell>
        </row>
        <row r="1270">
          <cell r="A1270">
            <v>1269</v>
          </cell>
          <cell r="B1270" t="str">
            <v>Modelling cutter for WAX</v>
          </cell>
        </row>
        <row r="1271">
          <cell r="A1271">
            <v>1270</v>
          </cell>
          <cell r="B1271" t="str">
            <v>Betel Bulat Nachi utk pisau komputer design</v>
          </cell>
        </row>
        <row r="1272">
          <cell r="A1272">
            <v>1271</v>
          </cell>
          <cell r="B1272" t="str">
            <v>Lukisan</v>
          </cell>
        </row>
        <row r="1273">
          <cell r="A1273">
            <v>1272</v>
          </cell>
          <cell r="B1273" t="str">
            <v>Desk Fan</v>
          </cell>
        </row>
        <row r="1274">
          <cell r="A1274">
            <v>1273</v>
          </cell>
          <cell r="B1274" t="str">
            <v>Kursi Plastik Blue Star</v>
          </cell>
        </row>
        <row r="1275">
          <cell r="A1275">
            <v>1274</v>
          </cell>
          <cell r="B1275" t="str">
            <v>Lemari MLC 1821 + kunci</v>
          </cell>
        </row>
        <row r="1276">
          <cell r="A1276">
            <v>1275</v>
          </cell>
          <cell r="B1276" t="str">
            <v>Kursi Hitam D 234</v>
          </cell>
        </row>
        <row r="1277">
          <cell r="A1277">
            <v>1276</v>
          </cell>
          <cell r="B1277" t="str">
            <v>Lemari Loker RS 65005 + kunci</v>
          </cell>
        </row>
        <row r="1278">
          <cell r="A1278">
            <v>1277</v>
          </cell>
          <cell r="B1278" t="str">
            <v>Kalkulator Citizen CT-500J</v>
          </cell>
        </row>
        <row r="1279">
          <cell r="A1279">
            <v>1278</v>
          </cell>
          <cell r="B1279" t="str">
            <v>DDR Visipro 1 GB-3200</v>
          </cell>
        </row>
        <row r="1280">
          <cell r="A1280">
            <v>1279</v>
          </cell>
          <cell r="B1280" t="str">
            <v>Stavolt Toyosaki</v>
          </cell>
        </row>
        <row r="1281">
          <cell r="A1281">
            <v>1280</v>
          </cell>
          <cell r="B1281" t="str">
            <v>Kursi Hitam</v>
          </cell>
        </row>
        <row r="1282">
          <cell r="A1282">
            <v>1281</v>
          </cell>
          <cell r="B1282" t="str">
            <v>Lemari BC 3747</v>
          </cell>
        </row>
        <row r="1283">
          <cell r="A1283">
            <v>1282</v>
          </cell>
          <cell r="B1283" t="str">
            <v>Lemari BC 3847</v>
          </cell>
        </row>
        <row r="1284">
          <cell r="A1284">
            <v>1283</v>
          </cell>
          <cell r="B1284" t="str">
            <v>Kursi</v>
          </cell>
        </row>
        <row r="1285">
          <cell r="A1285">
            <v>1284</v>
          </cell>
          <cell r="B1285" t="str">
            <v>Kalkulator Casio MX - 1</v>
          </cell>
        </row>
        <row r="1286">
          <cell r="A1286">
            <v>1285</v>
          </cell>
          <cell r="B1286" t="str">
            <v>Meja Komputer CD 1102 Beech</v>
          </cell>
        </row>
        <row r="1287">
          <cell r="A1287">
            <v>1286</v>
          </cell>
          <cell r="B1287" t="str">
            <v>Meja Komputer CD 808M</v>
          </cell>
        </row>
        <row r="1288">
          <cell r="A1288">
            <v>1287</v>
          </cell>
          <cell r="B1288" t="str">
            <v>Meja Komputer CD 120</v>
          </cell>
        </row>
        <row r="1289">
          <cell r="A1289">
            <v>1288</v>
          </cell>
          <cell r="B1289" t="str">
            <v>Filter Air Advance</v>
          </cell>
        </row>
        <row r="1290">
          <cell r="A1290">
            <v>1289</v>
          </cell>
          <cell r="B1290" t="str">
            <v>Telpon Wireless</v>
          </cell>
        </row>
        <row r="1291">
          <cell r="A1291">
            <v>1290</v>
          </cell>
          <cell r="B1291" t="str">
            <v>Meja EOC 1260P</v>
          </cell>
        </row>
        <row r="1292">
          <cell r="A1292">
            <v>1291</v>
          </cell>
          <cell r="B1292" t="str">
            <v>Lampu Belajar</v>
          </cell>
        </row>
        <row r="1293">
          <cell r="A1293">
            <v>1292</v>
          </cell>
          <cell r="B1293" t="str">
            <v>Meja Kerja</v>
          </cell>
        </row>
        <row r="1294">
          <cell r="A1294">
            <v>1293</v>
          </cell>
          <cell r="B1294" t="str">
            <v>Kursi Chitose</v>
          </cell>
        </row>
        <row r="1295">
          <cell r="A1295">
            <v>1294</v>
          </cell>
          <cell r="B1295" t="str">
            <v>Kaki Guci</v>
          </cell>
        </row>
        <row r="1296">
          <cell r="A1296">
            <v>1295</v>
          </cell>
          <cell r="B1296" t="str">
            <v>Guci Air</v>
          </cell>
        </row>
        <row r="1297">
          <cell r="A1297">
            <v>1296</v>
          </cell>
          <cell r="B1297" t="str">
            <v>Timba + Tutup</v>
          </cell>
        </row>
        <row r="1298">
          <cell r="A1298">
            <v>1297</v>
          </cell>
          <cell r="B1298" t="str">
            <v>Keranjang Sampah</v>
          </cell>
        </row>
        <row r="1299">
          <cell r="A1299">
            <v>1298</v>
          </cell>
          <cell r="B1299" t="str">
            <v>Kotak Transparan</v>
          </cell>
        </row>
        <row r="1300">
          <cell r="A1300">
            <v>1299</v>
          </cell>
          <cell r="B1300" t="str">
            <v>Brankas</v>
          </cell>
        </row>
        <row r="1301">
          <cell r="A1301">
            <v>1300</v>
          </cell>
          <cell r="B1301" t="str">
            <v>Memory Card Komputer</v>
          </cell>
        </row>
        <row r="1302">
          <cell r="A1302">
            <v>1301</v>
          </cell>
          <cell r="B1302" t="str">
            <v>Water Pot</v>
          </cell>
        </row>
        <row r="1303">
          <cell r="A1303">
            <v>1302</v>
          </cell>
          <cell r="B1303" t="str">
            <v>Televisi Toshiba 21 Inch</v>
          </cell>
        </row>
        <row r="1304">
          <cell r="A1304">
            <v>1303</v>
          </cell>
          <cell r="B1304" t="str">
            <v>Televisi Polytron 21 Inch</v>
          </cell>
        </row>
        <row r="1305">
          <cell r="A1305">
            <v>1304</v>
          </cell>
          <cell r="B1305" t="str">
            <v>Tabung Pemadam Kebakaran</v>
          </cell>
        </row>
        <row r="1306">
          <cell r="A1306">
            <v>1305</v>
          </cell>
          <cell r="B1306" t="str">
            <v>Stavolt Matsunaga 500VA</v>
          </cell>
        </row>
        <row r="1307">
          <cell r="A1307">
            <v>1306</v>
          </cell>
          <cell r="B1307" t="str">
            <v>Speaker</v>
          </cell>
        </row>
        <row r="1308">
          <cell r="A1308">
            <v>1307</v>
          </cell>
          <cell r="B1308" t="str">
            <v>Rak Sepatu</v>
          </cell>
        </row>
        <row r="1309">
          <cell r="A1309">
            <v>1308</v>
          </cell>
          <cell r="B1309" t="str">
            <v>Rak Dorong</v>
          </cell>
        </row>
        <row r="1310">
          <cell r="A1310">
            <v>1309</v>
          </cell>
          <cell r="B1310" t="str">
            <v>Printer Canon BJC2100SP</v>
          </cell>
        </row>
        <row r="1311">
          <cell r="A1311">
            <v>1310</v>
          </cell>
          <cell r="B1311" t="str">
            <v>Mesin Ketik Royal</v>
          </cell>
        </row>
        <row r="1312">
          <cell r="A1312">
            <v>1311</v>
          </cell>
          <cell r="B1312" t="str">
            <v>Mesin Fax Panasonic KX-F2781</v>
          </cell>
        </row>
        <row r="1313">
          <cell r="A1313">
            <v>1312</v>
          </cell>
          <cell r="B1313" t="str">
            <v>Meja Tulis Sucitra</v>
          </cell>
        </row>
        <row r="1314">
          <cell r="A1314">
            <v>1313</v>
          </cell>
          <cell r="B1314" t="str">
            <v>Meja Segiempat</v>
          </cell>
        </row>
        <row r="1315">
          <cell r="A1315">
            <v>1314</v>
          </cell>
          <cell r="B1315" t="str">
            <v>Meja Komputer Lama</v>
          </cell>
        </row>
        <row r="1316">
          <cell r="A1316">
            <v>1315</v>
          </cell>
          <cell r="B1316" t="str">
            <v>Lemari Pendek</v>
          </cell>
        </row>
        <row r="1317">
          <cell r="A1317">
            <v>1316</v>
          </cell>
          <cell r="B1317" t="str">
            <v>Lemari Loker</v>
          </cell>
        </row>
        <row r="1318">
          <cell r="A1318">
            <v>1317</v>
          </cell>
          <cell r="B1318" t="str">
            <v>Lemari Kecil</v>
          </cell>
        </row>
        <row r="1319">
          <cell r="A1319">
            <v>1318</v>
          </cell>
          <cell r="B1319" t="str">
            <v>Lemari Es Mitsubishi 2 Pintu</v>
          </cell>
        </row>
        <row r="1320">
          <cell r="A1320">
            <v>1319</v>
          </cell>
          <cell r="B1320" t="str">
            <v>Lemari Besar Grand</v>
          </cell>
        </row>
        <row r="1321">
          <cell r="A1321">
            <v>1320</v>
          </cell>
          <cell r="B1321" t="str">
            <v>Lemari Alat</v>
          </cell>
        </row>
        <row r="1322">
          <cell r="A1322">
            <v>1321</v>
          </cell>
          <cell r="B1322" t="str">
            <v>Lampu Gantung 20 W</v>
          </cell>
        </row>
        <row r="1323">
          <cell r="A1323">
            <v>1322</v>
          </cell>
          <cell r="B1323" t="str">
            <v>Candy Keeper</v>
          </cell>
        </row>
        <row r="1324">
          <cell r="A1324">
            <v>1323</v>
          </cell>
          <cell r="B1324" t="str">
            <v>Kalkulator Casio MX - 120V</v>
          </cell>
        </row>
        <row r="1325">
          <cell r="A1325">
            <v>1324</v>
          </cell>
          <cell r="B1325" t="str">
            <v>Gelas Mug</v>
          </cell>
        </row>
        <row r="1326">
          <cell r="A1326">
            <v>1325</v>
          </cell>
          <cell r="B1326" t="str">
            <v>Meja Komputer utk Finishing</v>
          </cell>
        </row>
        <row r="1327">
          <cell r="A1327">
            <v>1326</v>
          </cell>
          <cell r="B1327" t="str">
            <v>Meja Komputer utk Design</v>
          </cell>
        </row>
        <row r="1328">
          <cell r="A1328">
            <v>1327</v>
          </cell>
          <cell r="B1328" t="str">
            <v>Printer Canon Pixma iP600</v>
          </cell>
        </row>
        <row r="1329">
          <cell r="A1329">
            <v>1328</v>
          </cell>
          <cell r="B1329" t="str">
            <v>Stapler Kecil</v>
          </cell>
        </row>
        <row r="1330">
          <cell r="A1330">
            <v>1329</v>
          </cell>
          <cell r="B1330" t="str">
            <v>Stapler Besar</v>
          </cell>
        </row>
        <row r="1331">
          <cell r="A1331">
            <v>1330</v>
          </cell>
          <cell r="B1331" t="str">
            <v>Radio Tape Emerson</v>
          </cell>
        </row>
        <row r="1332">
          <cell r="A1332">
            <v>1331</v>
          </cell>
          <cell r="B1332" t="str">
            <v>Radio Tape Desun</v>
          </cell>
        </row>
        <row r="1333">
          <cell r="A1333">
            <v>1332</v>
          </cell>
          <cell r="B1333" t="str">
            <v>Radio Tape Asatron</v>
          </cell>
        </row>
        <row r="1334">
          <cell r="A1334">
            <v>1333</v>
          </cell>
          <cell r="B1334" t="str">
            <v>Printer Canon Pixma iP1000</v>
          </cell>
        </row>
        <row r="1335">
          <cell r="A1335">
            <v>1334</v>
          </cell>
          <cell r="B1335" t="str">
            <v>Perforator</v>
          </cell>
        </row>
        <row r="1336">
          <cell r="A1336">
            <v>1335</v>
          </cell>
          <cell r="B1336" t="str">
            <v>Papan Tulis</v>
          </cell>
        </row>
        <row r="1337">
          <cell r="A1337">
            <v>1336</v>
          </cell>
          <cell r="B1337" t="str">
            <v>Microwave Neovance</v>
          </cell>
        </row>
        <row r="1338">
          <cell r="A1338">
            <v>1337</v>
          </cell>
          <cell r="B1338" t="str">
            <v>Meja Komputer Oggi</v>
          </cell>
        </row>
        <row r="1339">
          <cell r="A1339">
            <v>1338</v>
          </cell>
          <cell r="B1339" t="str">
            <v>Lemari Barang</v>
          </cell>
        </row>
        <row r="1340">
          <cell r="A1340">
            <v>1339</v>
          </cell>
          <cell r="B1340" t="str">
            <v>Lemari Arsip</v>
          </cell>
        </row>
        <row r="1341">
          <cell r="A1341">
            <v>1340</v>
          </cell>
          <cell r="B1341" t="str">
            <v>Kursi Putar Tinggi</v>
          </cell>
        </row>
        <row r="1342">
          <cell r="A1342">
            <v>1341</v>
          </cell>
          <cell r="B1342" t="str">
            <v>Kursi Putar Isebel</v>
          </cell>
        </row>
        <row r="1343">
          <cell r="A1343">
            <v>1342</v>
          </cell>
          <cell r="B1343" t="str">
            <v>Kursi Pendek</v>
          </cell>
        </row>
        <row r="1344">
          <cell r="A1344">
            <v>1343</v>
          </cell>
          <cell r="B1344" t="str">
            <v>Gunting</v>
          </cell>
        </row>
        <row r="1345">
          <cell r="A1345">
            <v>1344</v>
          </cell>
          <cell r="B1345" t="str">
            <v>Emergency Lamp Panasonic</v>
          </cell>
        </row>
        <row r="1346">
          <cell r="A1346">
            <v>1345</v>
          </cell>
          <cell r="B1346" t="str">
            <v>Emergency Lamp National</v>
          </cell>
        </row>
        <row r="1347">
          <cell r="A1347">
            <v>1346</v>
          </cell>
          <cell r="B1347" t="str">
            <v>Emergency Lamp Delta</v>
          </cell>
        </row>
        <row r="1348">
          <cell r="A1348">
            <v>1347</v>
          </cell>
          <cell r="B1348" t="str">
            <v>Scanner Canon Lide 20</v>
          </cell>
        </row>
        <row r="1349">
          <cell r="A1349">
            <v>1348</v>
          </cell>
          <cell r="B1349" t="str">
            <v>Rak Arsip</v>
          </cell>
        </row>
        <row r="1350">
          <cell r="A1350">
            <v>1349</v>
          </cell>
          <cell r="B1350" t="str">
            <v>Radio Tape Polytron</v>
          </cell>
        </row>
        <row r="1351">
          <cell r="A1351">
            <v>1350</v>
          </cell>
          <cell r="B1351" t="str">
            <v>Pesawat Telepon GE</v>
          </cell>
        </row>
        <row r="1352">
          <cell r="A1352">
            <v>1351</v>
          </cell>
          <cell r="B1352" t="str">
            <v>Lemari Karet</v>
          </cell>
        </row>
        <row r="1353">
          <cell r="A1353">
            <v>1352</v>
          </cell>
          <cell r="B1353" t="str">
            <v>Kursi Putar Indachi</v>
          </cell>
        </row>
        <row r="1354">
          <cell r="A1354">
            <v>1353</v>
          </cell>
          <cell r="B1354" t="str">
            <v>Tempat Tidur</v>
          </cell>
        </row>
        <row r="1355">
          <cell r="A1355">
            <v>1354</v>
          </cell>
          <cell r="B1355" t="str">
            <v>Radio Tape Sunny</v>
          </cell>
        </row>
        <row r="1356">
          <cell r="A1356">
            <v>1355</v>
          </cell>
          <cell r="B1356" t="str">
            <v>Printer Canon S1000SP</v>
          </cell>
        </row>
        <row r="1357">
          <cell r="A1357">
            <v>1356</v>
          </cell>
          <cell r="B1357" t="str">
            <v>Meja Tulis</v>
          </cell>
        </row>
        <row r="1358">
          <cell r="A1358">
            <v>1357</v>
          </cell>
          <cell r="B1358" t="str">
            <v>Meja Lebur</v>
          </cell>
        </row>
        <row r="1359">
          <cell r="A1359">
            <v>1358</v>
          </cell>
          <cell r="B1359" t="str">
            <v>Meja Komputer</v>
          </cell>
        </row>
        <row r="1360">
          <cell r="A1360">
            <v>1359</v>
          </cell>
          <cell r="B1360" t="str">
            <v>Meja Cuci</v>
          </cell>
        </row>
        <row r="1361">
          <cell r="A1361">
            <v>1360</v>
          </cell>
          <cell r="B1361" t="str">
            <v>Meja Biasa</v>
          </cell>
        </row>
        <row r="1362">
          <cell r="A1362">
            <v>1361</v>
          </cell>
          <cell r="B1362" t="str">
            <v>Loop</v>
          </cell>
        </row>
        <row r="1363">
          <cell r="A1363">
            <v>1362</v>
          </cell>
          <cell r="B1363" t="str">
            <v>Lemari Pohon Lilin Olimpic (Hijau)</v>
          </cell>
        </row>
        <row r="1364">
          <cell r="A1364">
            <v>1363</v>
          </cell>
          <cell r="B1364" t="str">
            <v>Lemari Lilin Oscar</v>
          </cell>
        </row>
        <row r="1365">
          <cell r="A1365">
            <v>1364</v>
          </cell>
          <cell r="B1365" t="str">
            <v>Lemari Lilin Olimpic</v>
          </cell>
        </row>
        <row r="1366">
          <cell r="A1366">
            <v>1365</v>
          </cell>
          <cell r="B1366" t="str">
            <v>Kursi Putar Hitam Indachi</v>
          </cell>
        </row>
        <row r="1367">
          <cell r="A1367">
            <v>1366</v>
          </cell>
          <cell r="B1367" t="str">
            <v>Kursi Lipat Chitose</v>
          </cell>
        </row>
        <row r="1368">
          <cell r="A1368">
            <v>1367</v>
          </cell>
          <cell r="B1368" t="str">
            <v>Pesawat Intercom Spring</v>
          </cell>
        </row>
        <row r="1369">
          <cell r="A1369">
            <v>1368</v>
          </cell>
          <cell r="B1369" t="str">
            <v>Meja Komputer Aztec</v>
          </cell>
        </row>
        <row r="1370">
          <cell r="A1370">
            <v>1369</v>
          </cell>
          <cell r="B1370" t="str">
            <v>Dispenser Uchida</v>
          </cell>
        </row>
        <row r="1371">
          <cell r="A1371">
            <v>1370</v>
          </cell>
          <cell r="B1371" t="str">
            <v>Detektor Logam</v>
          </cell>
        </row>
        <row r="1372">
          <cell r="A1372">
            <v>1371</v>
          </cell>
          <cell r="B1372" t="str">
            <v>Brankas Chubb</v>
          </cell>
        </row>
        <row r="1373">
          <cell r="A1373">
            <v>1372</v>
          </cell>
          <cell r="B1373" t="str">
            <v>Radio Tape National</v>
          </cell>
        </row>
        <row r="1374">
          <cell r="A1374">
            <v>1373</v>
          </cell>
          <cell r="B1374" t="str">
            <v>Meja Panjang</v>
          </cell>
        </row>
        <row r="1375">
          <cell r="A1375">
            <v>1374</v>
          </cell>
          <cell r="B1375" t="str">
            <v>Meja Mesin</v>
          </cell>
        </row>
        <row r="1376">
          <cell r="A1376">
            <v>1375</v>
          </cell>
          <cell r="B1376" t="str">
            <v>Meja Masak</v>
          </cell>
        </row>
        <row r="1377">
          <cell r="A1377">
            <v>1376</v>
          </cell>
          <cell r="B1377" t="str">
            <v>Meja Besar Panjang</v>
          </cell>
        </row>
        <row r="1378">
          <cell r="A1378">
            <v>1377</v>
          </cell>
          <cell r="B1378" t="str">
            <v>Lampu Meja</v>
          </cell>
        </row>
        <row r="1379">
          <cell r="A1379">
            <v>1378</v>
          </cell>
          <cell r="B1379" t="str">
            <v>Lampu Gantung</v>
          </cell>
        </row>
        <row r="1380">
          <cell r="A1380">
            <v>1379</v>
          </cell>
          <cell r="B1380" t="str">
            <v>Kursi Tinggi</v>
          </cell>
        </row>
        <row r="1381">
          <cell r="A1381">
            <v>1380</v>
          </cell>
          <cell r="B1381" t="str">
            <v>Kursi Putar Hijau Isebel</v>
          </cell>
        </row>
        <row r="1382">
          <cell r="A1382">
            <v>1381</v>
          </cell>
          <cell r="B1382" t="str">
            <v>Kursi Putar</v>
          </cell>
        </row>
        <row r="1383">
          <cell r="A1383">
            <v>1382</v>
          </cell>
          <cell r="B1383" t="str">
            <v>Kursi Plastik Kecil</v>
          </cell>
        </row>
        <row r="1384">
          <cell r="A1384">
            <v>1383</v>
          </cell>
          <cell r="B1384" t="str">
            <v>Kursi Lipat Elephant</v>
          </cell>
        </row>
        <row r="1385">
          <cell r="A1385">
            <v>1384</v>
          </cell>
          <cell r="B1385" t="str">
            <v>Kursi Direktur</v>
          </cell>
        </row>
        <row r="1386">
          <cell r="A1386">
            <v>1385</v>
          </cell>
          <cell r="B1386" t="str">
            <v>Kursi Bundar</v>
          </cell>
        </row>
        <row r="1387">
          <cell r="A1387">
            <v>1386</v>
          </cell>
          <cell r="B1387" t="str">
            <v>Kursi Baso</v>
          </cell>
        </row>
        <row r="1388">
          <cell r="A1388">
            <v>1387</v>
          </cell>
          <cell r="B1388" t="str">
            <v>Kontainer Plastik 4 Laci</v>
          </cell>
        </row>
        <row r="1389">
          <cell r="A1389">
            <v>1388</v>
          </cell>
          <cell r="B1389" t="str">
            <v>Kipas Angin Stand National</v>
          </cell>
        </row>
        <row r="1390">
          <cell r="A1390">
            <v>1389</v>
          </cell>
          <cell r="B1390" t="str">
            <v>Kipas Angin Stand Cosmos</v>
          </cell>
        </row>
        <row r="1391">
          <cell r="A1391">
            <v>1390</v>
          </cell>
          <cell r="B1391" t="str">
            <v>Kipas Angin Kotak Maspion</v>
          </cell>
        </row>
        <row r="1392">
          <cell r="A1392">
            <v>1391</v>
          </cell>
          <cell r="B1392" t="str">
            <v>Kipas Angin Kecil</v>
          </cell>
        </row>
        <row r="1393">
          <cell r="A1393">
            <v>1392</v>
          </cell>
          <cell r="B1393" t="str">
            <v>Kalkulator</v>
          </cell>
        </row>
        <row r="1394">
          <cell r="A1394">
            <v>1393</v>
          </cell>
          <cell r="B1394" t="str">
            <v>Intercom</v>
          </cell>
        </row>
        <row r="1395">
          <cell r="A1395">
            <v>1394</v>
          </cell>
          <cell r="B1395" t="str">
            <v>Exhouse Fan Sanyo</v>
          </cell>
        </row>
        <row r="1396">
          <cell r="A1396">
            <v>1395</v>
          </cell>
          <cell r="B1396" t="str">
            <v>Exhouse Fan Besar</v>
          </cell>
        </row>
        <row r="1397">
          <cell r="A1397">
            <v>1396</v>
          </cell>
          <cell r="B1397" t="str">
            <v>Exhouse Fan</v>
          </cell>
        </row>
        <row r="1398">
          <cell r="A1398">
            <v>1397</v>
          </cell>
          <cell r="B1398" t="str">
            <v>Emergency Lamp CMOS</v>
          </cell>
        </row>
        <row r="1399">
          <cell r="A1399">
            <v>1398</v>
          </cell>
          <cell r="B1399" t="str">
            <v>Brankas Solingen</v>
          </cell>
        </row>
        <row r="1400">
          <cell r="A1400">
            <v>1399</v>
          </cell>
          <cell r="B1400" t="str">
            <v>Bangku Panjang</v>
          </cell>
        </row>
        <row r="1401">
          <cell r="A1401">
            <v>1400</v>
          </cell>
          <cell r="B1401" t="str">
            <v>Karpet abu abu 310 x 460</v>
          </cell>
        </row>
        <row r="1402">
          <cell r="A1402">
            <v>1401</v>
          </cell>
          <cell r="B1402" t="str">
            <v>Balance 100 Kg -- 1 Unit</v>
          </cell>
        </row>
        <row r="1403">
          <cell r="A1403">
            <v>1402</v>
          </cell>
          <cell r="B1403" t="str">
            <v>Metler Toledo 1 Unit</v>
          </cell>
        </row>
        <row r="1404">
          <cell r="A1404">
            <v>1403</v>
          </cell>
          <cell r="B1404" t="str">
            <v>Printer HP Office Jet 4500</v>
          </cell>
        </row>
        <row r="1405">
          <cell r="A1405">
            <v>1404</v>
          </cell>
          <cell r="B1405" t="str">
            <v>Computer Dual Core = 1 set (Diana)</v>
          </cell>
        </row>
        <row r="1406">
          <cell r="A1406">
            <v>1405</v>
          </cell>
          <cell r="B1406" t="str">
            <v>Rak isi 48  2 buah loker</v>
          </cell>
        </row>
        <row r="1407">
          <cell r="A1407">
            <v>1406</v>
          </cell>
          <cell r="B1407" t="str">
            <v>Pemadam Kebakaran jenis powder 3Kg 1 tabung @ Rp 750.000,- + Diskon 50%</v>
          </cell>
        </row>
        <row r="1408">
          <cell r="A1408">
            <v>1407</v>
          </cell>
          <cell r="B1408" t="str">
            <v>Pemadam Kebakaran jenis powder 6Kg 1 tabung @ Rp 950.000,- + Diskon 50%</v>
          </cell>
        </row>
        <row r="1409">
          <cell r="A1409">
            <v>1408</v>
          </cell>
          <cell r="B1409" t="str">
            <v>Timbangan model FX3000i 3200grx0,01gr 1Unit (u. finishing atas)</v>
          </cell>
        </row>
        <row r="1410">
          <cell r="A1410">
            <v>1409</v>
          </cell>
          <cell r="B1410" t="str">
            <v>Timbangan And Balace GF 3000 (ANDGF-3000) 1 Unit</v>
          </cell>
        </row>
        <row r="1411">
          <cell r="A1411">
            <v>1410</v>
          </cell>
          <cell r="B1411" t="str">
            <v>Switch Link DGS 1016D Gigabit  u. Design</v>
          </cell>
        </row>
        <row r="1412">
          <cell r="A1412">
            <v>1411</v>
          </cell>
          <cell r="B1412" t="str">
            <v>AC Split Mitsubishi 2 Unit  u. R. Kikir Brush pny Kikir pindah ke Rante 1.5 PK Chang Hong</v>
          </cell>
        </row>
        <row r="1413">
          <cell r="A1413">
            <v>1412</v>
          </cell>
          <cell r="B1413" t="str">
            <v>AC Split Mitsubishi 1 Unit  u. R. Marketing pny Mkt pindah ke Pak Yohan Chang Hong</v>
          </cell>
        </row>
        <row r="1414">
          <cell r="A1414">
            <v>1413</v>
          </cell>
          <cell r="B1414" t="str">
            <v>HD  Seagate u. CCTV</v>
          </cell>
        </row>
        <row r="1415">
          <cell r="A1415">
            <v>1414</v>
          </cell>
          <cell r="B1415" t="str">
            <v>Outdoor Ac Split Chang hong 1 PK</v>
          </cell>
        </row>
        <row r="1416">
          <cell r="A1416">
            <v>1415</v>
          </cell>
          <cell r="B1416" t="str">
            <v>Komputer Processor Intel Core duo u. design</v>
          </cell>
        </row>
        <row r="1417">
          <cell r="A1417">
            <v>1416</v>
          </cell>
          <cell r="B1417" t="str">
            <v>Komputer Processor intel P4 u. DESIGN</v>
          </cell>
        </row>
        <row r="1418">
          <cell r="A1418">
            <v>1417</v>
          </cell>
          <cell r="B1418" t="str">
            <v>Komputer u. Budi Procesor intel P4 glga e5300</v>
          </cell>
        </row>
        <row r="1419">
          <cell r="A1419">
            <v>1418</v>
          </cell>
          <cell r="B1419" t="str">
            <v>Komputer u. Server Processor Core 2 duo E 7500</v>
          </cell>
        </row>
        <row r="1420">
          <cell r="A1420">
            <v>1419</v>
          </cell>
          <cell r="B1420" t="str">
            <v>Meja Komputer (CD 809M 2 buah) --- u. finishing atas</v>
          </cell>
        </row>
        <row r="1421">
          <cell r="A1421">
            <v>1420</v>
          </cell>
          <cell r="B1421" t="str">
            <v>Monitor 15" Samsung 1 Unit (u. finishing slep)</v>
          </cell>
        </row>
        <row r="1422">
          <cell r="A1422">
            <v>1421</v>
          </cell>
          <cell r="B1422" t="str">
            <v>Monitor 17" Flat SS 1 Unit (u. design)</v>
          </cell>
        </row>
        <row r="1423">
          <cell r="A1423">
            <v>1422</v>
          </cell>
          <cell r="B1423" t="str">
            <v>Alat Pemadam Kebakaran jenis gas 3Kg 14 tabung @ Rp 550.000,-</v>
          </cell>
        </row>
        <row r="1424">
          <cell r="A1424">
            <v>1423</v>
          </cell>
          <cell r="B1424" t="str">
            <v>Air Cooler+ongkos pasang Rp.1.2 jt</v>
          </cell>
        </row>
        <row r="1425">
          <cell r="A1425">
            <v>1424</v>
          </cell>
          <cell r="B1425" t="str">
            <v>Cooling Tower LBC -20 1 Unit lengkap dg PVC Filling segment+PPN</v>
          </cell>
        </row>
        <row r="1426">
          <cell r="A1426">
            <v>1425</v>
          </cell>
          <cell r="B1426" t="str">
            <v>Sekat Alumunium</v>
          </cell>
        </row>
        <row r="1427">
          <cell r="A1427">
            <v>1426</v>
          </cell>
          <cell r="B1427" t="str">
            <v>Air Cooler</v>
          </cell>
        </row>
        <row r="1428">
          <cell r="A1428">
            <v>1427</v>
          </cell>
          <cell r="B1428" t="str">
            <v>Alat Pemadam kebakaran Serbba ABC Powd</v>
          </cell>
        </row>
        <row r="1429">
          <cell r="A1429">
            <v>1428</v>
          </cell>
          <cell r="B1429" t="str">
            <v>Vacum Cleaner</v>
          </cell>
        </row>
        <row r="1430">
          <cell r="A1430">
            <v>1429</v>
          </cell>
          <cell r="B1430" t="str">
            <v>Metal Cutting Bandsaw</v>
          </cell>
        </row>
        <row r="1431">
          <cell r="A1431">
            <v>1430</v>
          </cell>
          <cell r="B1431" t="str">
            <v>Timbangan AD600H</v>
          </cell>
        </row>
        <row r="1432">
          <cell r="A1432">
            <v>1431</v>
          </cell>
          <cell r="B1432" t="str">
            <v>Timbangan GF3000</v>
          </cell>
        </row>
        <row r="1433">
          <cell r="A1433">
            <v>1432</v>
          </cell>
          <cell r="B1433" t="str">
            <v>Magnetic Stirrer</v>
          </cell>
        </row>
        <row r="1434">
          <cell r="A1434">
            <v>1433</v>
          </cell>
          <cell r="B1434" t="str">
            <v>Electrolux Vacum Cleaner</v>
          </cell>
        </row>
        <row r="1435">
          <cell r="A1435">
            <v>1434</v>
          </cell>
          <cell r="B1435" t="str">
            <v>Exhaust Standard 16"</v>
          </cell>
        </row>
        <row r="1436">
          <cell r="A1436">
            <v>1435</v>
          </cell>
          <cell r="B1436" t="str">
            <v>Exhaust Standard 16" / 1 ph</v>
          </cell>
        </row>
        <row r="1437">
          <cell r="A1437">
            <v>1436</v>
          </cell>
          <cell r="B1437" t="str">
            <v>Timbangan Digital GF - 6100</v>
          </cell>
        </row>
        <row r="1438">
          <cell r="A1438">
            <v>1437</v>
          </cell>
          <cell r="B1438" t="str">
            <v>Gergaji King Rex 16"</v>
          </cell>
        </row>
        <row r="1439">
          <cell r="A1439">
            <v>1438</v>
          </cell>
          <cell r="B1439" t="str">
            <v>Grinda Duduk 6" TDS 150</v>
          </cell>
        </row>
        <row r="1440">
          <cell r="A1440">
            <v>1439</v>
          </cell>
          <cell r="B1440" t="str">
            <v>Travo Las BX I-250 Weld Mate</v>
          </cell>
        </row>
        <row r="1441">
          <cell r="A1441">
            <v>1440</v>
          </cell>
          <cell r="B1441" t="str">
            <v>Cooling Tower LBC-15 Liang Chi</v>
          </cell>
        </row>
        <row r="1442">
          <cell r="A1442">
            <v>1441</v>
          </cell>
          <cell r="B1442" t="str">
            <v>Cooling Tower merk Liang Chi</v>
          </cell>
        </row>
        <row r="1443">
          <cell r="A1443">
            <v>1442</v>
          </cell>
          <cell r="B1443" t="str">
            <v>Tabung Elpiji (12 Kg)</v>
          </cell>
        </row>
        <row r="1444">
          <cell r="A1444">
            <v>1443</v>
          </cell>
          <cell r="B1444" t="str">
            <v>Alat pemadam kebakaran</v>
          </cell>
        </row>
        <row r="1445">
          <cell r="A1445">
            <v>1444</v>
          </cell>
          <cell r="B1445" t="str">
            <v>Bor Gantung foredom SCH 2 , 230 V, HPW30  - 1 set</v>
          </cell>
        </row>
        <row r="1446">
          <cell r="A1446">
            <v>1445</v>
          </cell>
          <cell r="B1446" t="str">
            <v>Bor gantung foredom SCH 2 , 230 v , Hp 30 --3SET</v>
          </cell>
        </row>
        <row r="1447">
          <cell r="A1447">
            <v>1446</v>
          </cell>
          <cell r="B1447" t="str">
            <v>Stamping Angka 2 mm</v>
          </cell>
        </row>
        <row r="1448">
          <cell r="A1448">
            <v>1447</v>
          </cell>
          <cell r="B1448" t="str">
            <v>Kunci Shock "Action"</v>
          </cell>
        </row>
        <row r="1449">
          <cell r="A1449">
            <v>1448</v>
          </cell>
          <cell r="B1449" t="str">
            <v>Lampu</v>
          </cell>
        </row>
        <row r="1450">
          <cell r="A1450">
            <v>1449</v>
          </cell>
          <cell r="B1450" t="str">
            <v>High Speed MC Live Center VLC-MT4A</v>
          </cell>
        </row>
        <row r="1451">
          <cell r="A1451">
            <v>1450</v>
          </cell>
          <cell r="B1451" t="str">
            <v>Tool Maker Vise VMV-30 Vertex</v>
          </cell>
        </row>
        <row r="1452">
          <cell r="A1452">
            <v>1451</v>
          </cell>
          <cell r="B1452" t="str">
            <v>Fuller Jerman 4" 0,05-1</v>
          </cell>
        </row>
        <row r="1453">
          <cell r="A1453">
            <v>1452</v>
          </cell>
          <cell r="B1453" t="str">
            <v>Kunci L Panjang Ballp Kingtong</v>
          </cell>
        </row>
        <row r="1454">
          <cell r="A1454">
            <v>1453</v>
          </cell>
          <cell r="B1454" t="str">
            <v>Modelling Cutter for JWX</v>
          </cell>
        </row>
        <row r="1455">
          <cell r="A1455">
            <v>1454</v>
          </cell>
          <cell r="B1455" t="str">
            <v>Grenda</v>
          </cell>
        </row>
        <row r="1456">
          <cell r="A1456">
            <v>1455</v>
          </cell>
          <cell r="B1456" t="str">
            <v>Mata Bor Sutton SCT 1-13 SM3</v>
          </cell>
        </row>
        <row r="1457">
          <cell r="A1457">
            <v>1456</v>
          </cell>
          <cell r="B1457" t="str">
            <v>Jepit untuk Sepuh Putih</v>
          </cell>
        </row>
        <row r="1458">
          <cell r="A1458">
            <v>1457</v>
          </cell>
          <cell r="B1458" t="str">
            <v>Kunci Sok uk. 10 - 32</v>
          </cell>
        </row>
        <row r="1459">
          <cell r="A1459">
            <v>1458</v>
          </cell>
          <cell r="B1459" t="str">
            <v>Karet utk Pohon Lilin</v>
          </cell>
        </row>
        <row r="1460">
          <cell r="A1460">
            <v>1459</v>
          </cell>
          <cell r="B1460" t="str">
            <v>Tamper Star Key Set Kondo isi 9</v>
          </cell>
        </row>
        <row r="1461">
          <cell r="A1461">
            <v>1460</v>
          </cell>
          <cell r="B1461" t="str">
            <v>Lumpang + Alu Kuningan</v>
          </cell>
        </row>
        <row r="1462">
          <cell r="A1462">
            <v>1461</v>
          </cell>
          <cell r="B1462" t="str">
            <v>Kunci Ring Pas 13 Biji</v>
          </cell>
        </row>
        <row r="1463">
          <cell r="A1463">
            <v>1462</v>
          </cell>
          <cell r="B1463" t="str">
            <v>Kunci L isi 9</v>
          </cell>
        </row>
        <row r="1464">
          <cell r="A1464">
            <v>1463</v>
          </cell>
          <cell r="B1464" t="str">
            <v>Kabel Jamper</v>
          </cell>
        </row>
        <row r="1465">
          <cell r="A1465">
            <v>1464</v>
          </cell>
          <cell r="B1465" t="str">
            <v>Botol Air Keras</v>
          </cell>
        </row>
        <row r="1466">
          <cell r="A1466">
            <v>1465</v>
          </cell>
          <cell r="B1466" t="str">
            <v>Bracket ac 2 Unit</v>
          </cell>
        </row>
        <row r="1467">
          <cell r="A1467">
            <v>1466</v>
          </cell>
          <cell r="B1467" t="str">
            <v>Pipa AC uk 1/4 + 5/8 -- 9 meter</v>
          </cell>
        </row>
        <row r="1468">
          <cell r="A1468">
            <v>1467</v>
          </cell>
          <cell r="B1468" t="str">
            <v>Biaya pemasangan 2 Unit</v>
          </cell>
        </row>
        <row r="1469">
          <cell r="A1469">
            <v>1468</v>
          </cell>
          <cell r="B1469" t="str">
            <v>AC Split Mitsubishi 2 pk Type SRK 19 ck u. R sepuh 2 Unit</v>
          </cell>
        </row>
        <row r="1470">
          <cell r="A1470">
            <v>1469</v>
          </cell>
          <cell r="B1470" t="str">
            <v>Magnifier (Kaca pembesar) - 50 Pcs</v>
          </cell>
        </row>
        <row r="1471">
          <cell r="A1471">
            <v>1470</v>
          </cell>
          <cell r="B1471" t="str">
            <v>CHQ Balance CHQ 1000 g/0.01 -- 10 Pcs</v>
          </cell>
        </row>
        <row r="1472">
          <cell r="A1472">
            <v>1471</v>
          </cell>
          <cell r="B1472" t="str">
            <v>Electronoc sale 2000g/0.01 -- 6 Pcs</v>
          </cell>
        </row>
        <row r="1473">
          <cell r="A1473">
            <v>1472</v>
          </cell>
          <cell r="B1473" t="str">
            <v>Tang Merah Antilope</v>
          </cell>
        </row>
        <row r="1474">
          <cell r="A1474">
            <v>1473</v>
          </cell>
          <cell r="B1474" t="str">
            <v>Tang 3-Peak (Gunting Hijau)</v>
          </cell>
        </row>
        <row r="1475">
          <cell r="A1475">
            <v>1474</v>
          </cell>
          <cell r="B1475" t="str">
            <v>Kunci L</v>
          </cell>
        </row>
        <row r="1476">
          <cell r="A1476">
            <v>1475</v>
          </cell>
          <cell r="B1476" t="str">
            <v>Ampere Meter 0 -100/0 - 200A</v>
          </cell>
        </row>
        <row r="1477">
          <cell r="A1477">
            <v>1476</v>
          </cell>
          <cell r="B1477" t="str">
            <v>Selector Voltmeter</v>
          </cell>
        </row>
        <row r="1478">
          <cell r="A1478">
            <v>1477</v>
          </cell>
          <cell r="B1478" t="str">
            <v>Voltmeter 0-500 V</v>
          </cell>
        </row>
        <row r="1479">
          <cell r="A1479">
            <v>1478</v>
          </cell>
          <cell r="B1479" t="str">
            <v>Spray Gun Sagola 472</v>
          </cell>
        </row>
        <row r="1480">
          <cell r="A1480">
            <v>1479</v>
          </cell>
          <cell r="B1480" t="str">
            <v>Balance 30 Kg -- 1 Pairs</v>
          </cell>
        </row>
        <row r="1481">
          <cell r="A1481">
            <v>1480</v>
          </cell>
          <cell r="B1481" t="str">
            <v>Plat Cor 64Kg (alat bantu u. bahan Singen)</v>
          </cell>
        </row>
        <row r="1482">
          <cell r="A1482">
            <v>1481</v>
          </cell>
          <cell r="B1482" t="str">
            <v>Buku model design</v>
          </cell>
        </row>
        <row r="1483">
          <cell r="A1483">
            <v>1482</v>
          </cell>
          <cell r="B1483" t="str">
            <v>Sket Mat Digital</v>
          </cell>
        </row>
        <row r="1484">
          <cell r="A1484">
            <v>1483</v>
          </cell>
          <cell r="B1484" t="str">
            <v>Digital Caliper 0-6" / 0,01 mm</v>
          </cell>
        </row>
        <row r="1485">
          <cell r="A1485">
            <v>1484</v>
          </cell>
          <cell r="B1485" t="str">
            <v>Stempel logo LG</v>
          </cell>
        </row>
        <row r="1486">
          <cell r="A1486">
            <v>1485</v>
          </cell>
          <cell r="B1486" t="str">
            <v>Sketmat manual</v>
          </cell>
        </row>
        <row r="1487">
          <cell r="A1487">
            <v>1486</v>
          </cell>
          <cell r="B1487" t="str">
            <v>Micromotor</v>
          </cell>
        </row>
        <row r="1488">
          <cell r="A1488">
            <v>1487</v>
          </cell>
          <cell r="B1488" t="str">
            <v>Sket Mat Dial (Dial Caliper)</v>
          </cell>
        </row>
        <row r="1489">
          <cell r="A1489">
            <v>1488</v>
          </cell>
          <cell r="B1489" t="str">
            <v>Saucepan</v>
          </cell>
        </row>
        <row r="1490">
          <cell r="A1490">
            <v>1489</v>
          </cell>
          <cell r="B1490" t="str">
            <v>Mangkok Isabel</v>
          </cell>
        </row>
        <row r="1491">
          <cell r="A1491">
            <v>1490</v>
          </cell>
          <cell r="B1491" t="str">
            <v>Hair Dryer Wigo Jerman</v>
          </cell>
        </row>
        <row r="1492">
          <cell r="A1492">
            <v>1491</v>
          </cell>
          <cell r="B1492" t="str">
            <v>Nampan no.3</v>
          </cell>
        </row>
        <row r="1493">
          <cell r="A1493">
            <v>1492</v>
          </cell>
          <cell r="B1493" t="str">
            <v>Tang Snapping Combination Stanley</v>
          </cell>
        </row>
        <row r="1494">
          <cell r="A1494">
            <v>1493</v>
          </cell>
          <cell r="B1494" t="str">
            <v>Gelas Ukur 100 ml Pirex</v>
          </cell>
        </row>
        <row r="1495">
          <cell r="A1495">
            <v>1494</v>
          </cell>
          <cell r="B1495" t="str">
            <v>Fan RRC</v>
          </cell>
        </row>
        <row r="1496">
          <cell r="A1496">
            <v>1495</v>
          </cell>
          <cell r="B1496" t="str">
            <v>Tang 3-Peaks (Gunting Hijau)</v>
          </cell>
        </row>
        <row r="1497">
          <cell r="A1497">
            <v>1496</v>
          </cell>
          <cell r="B1497" t="str">
            <v>Tabung Elpiji Besar</v>
          </cell>
        </row>
        <row r="1498">
          <cell r="A1498">
            <v>1497</v>
          </cell>
          <cell r="B1498" t="str">
            <v>Panci TL</v>
          </cell>
        </row>
        <row r="1499">
          <cell r="A1499">
            <v>1498</v>
          </cell>
          <cell r="B1499" t="str">
            <v>Obeng + 11-515</v>
          </cell>
        </row>
        <row r="1500">
          <cell r="A1500">
            <v>1499</v>
          </cell>
          <cell r="B1500" t="str">
            <v>Obeng + 11-514</v>
          </cell>
        </row>
        <row r="1501">
          <cell r="A1501">
            <v>1500</v>
          </cell>
          <cell r="B1501" t="str">
            <v>Kunci Ring Pas PHX 27</v>
          </cell>
        </row>
        <row r="1502">
          <cell r="A1502">
            <v>1501</v>
          </cell>
          <cell r="B1502" t="str">
            <v>Kunci Ring Pas Tehiro 8</v>
          </cell>
        </row>
        <row r="1503">
          <cell r="A1503">
            <v>1502</v>
          </cell>
          <cell r="B1503" t="str">
            <v>Kunci Ring Pas PHX 10</v>
          </cell>
        </row>
        <row r="1504">
          <cell r="A1504">
            <v>1503</v>
          </cell>
          <cell r="B1504" t="str">
            <v>Kunci L Long M5-9501</v>
          </cell>
        </row>
        <row r="1505">
          <cell r="A1505">
            <v>1504</v>
          </cell>
          <cell r="B1505" t="str">
            <v>Pinset Splinter + Knop SS</v>
          </cell>
        </row>
        <row r="1506">
          <cell r="A1506">
            <v>1505</v>
          </cell>
          <cell r="B1506" t="str">
            <v>Baskom 18 cm</v>
          </cell>
        </row>
        <row r="1507">
          <cell r="A1507">
            <v>1506</v>
          </cell>
          <cell r="B1507" t="str">
            <v>Baskom Besar</v>
          </cell>
        </row>
        <row r="1508">
          <cell r="A1508">
            <v>1507</v>
          </cell>
          <cell r="B1508" t="str">
            <v>Timba (6 liter)</v>
          </cell>
        </row>
        <row r="1509">
          <cell r="A1509">
            <v>1508</v>
          </cell>
          <cell r="B1509" t="str">
            <v>Timba (70 liter)</v>
          </cell>
        </row>
        <row r="1510">
          <cell r="A1510">
            <v>1509</v>
          </cell>
          <cell r="B1510" t="str">
            <v>Panci Blirik</v>
          </cell>
        </row>
        <row r="1511">
          <cell r="A1511">
            <v>1510</v>
          </cell>
          <cell r="B1511" t="str">
            <v>Beaker Glass Pyrex</v>
          </cell>
        </row>
        <row r="1512">
          <cell r="A1512">
            <v>1511</v>
          </cell>
          <cell r="B1512" t="str">
            <v>Palu Besi</v>
          </cell>
        </row>
        <row r="1513">
          <cell r="A1513">
            <v>1512</v>
          </cell>
          <cell r="B1513" t="str">
            <v>Timba</v>
          </cell>
        </row>
        <row r="1514">
          <cell r="A1514">
            <v>1513</v>
          </cell>
          <cell r="B1514" t="str">
            <v>Stang Gergaji</v>
          </cell>
        </row>
        <row r="1515">
          <cell r="A1515">
            <v>1514</v>
          </cell>
          <cell r="B1515" t="str">
            <v>Taspen</v>
          </cell>
        </row>
        <row r="1516">
          <cell r="A1516">
            <v>1515</v>
          </cell>
          <cell r="B1516" t="str">
            <v>May Kestag Mavhine Reamer 3080 Ø 9</v>
          </cell>
        </row>
        <row r="1517">
          <cell r="A1517">
            <v>1516</v>
          </cell>
          <cell r="B1517" t="str">
            <v>May Kestag Mavhine Reamer 3080 Ø 6</v>
          </cell>
        </row>
        <row r="1518">
          <cell r="A1518">
            <v>1517</v>
          </cell>
          <cell r="B1518" t="str">
            <v>Fresh Sealware SW-87</v>
          </cell>
        </row>
        <row r="1519">
          <cell r="A1519">
            <v>1518</v>
          </cell>
          <cell r="B1519" t="str">
            <v>Fresh Sealware SW-28</v>
          </cell>
        </row>
        <row r="1520">
          <cell r="A1520">
            <v>1519</v>
          </cell>
          <cell r="B1520" t="str">
            <v>Mangkok Isabel (Baskom Plastik)</v>
          </cell>
        </row>
        <row r="1521">
          <cell r="A1521">
            <v>1520</v>
          </cell>
          <cell r="B1521" t="str">
            <v>Kunci Ring 6-7 A-160</v>
          </cell>
        </row>
        <row r="1522">
          <cell r="A1522">
            <v>1521</v>
          </cell>
          <cell r="B1522" t="str">
            <v>Kunci R/P 7 4/4 A-160</v>
          </cell>
        </row>
        <row r="1523">
          <cell r="A1523">
            <v>1522</v>
          </cell>
          <cell r="B1523" t="str">
            <v>Kunci L 12 4/4 Long Germany</v>
          </cell>
        </row>
        <row r="1524">
          <cell r="A1524">
            <v>1523</v>
          </cell>
          <cell r="B1524" t="str">
            <v>Timbangan GF - 6100</v>
          </cell>
        </row>
        <row r="1525">
          <cell r="A1525">
            <v>1524</v>
          </cell>
          <cell r="B1525" t="str">
            <v>Tang Antilope</v>
          </cell>
        </row>
        <row r="1526">
          <cell r="A1526">
            <v>1525</v>
          </cell>
          <cell r="B1526" t="str">
            <v>Drum</v>
          </cell>
        </row>
        <row r="1527">
          <cell r="A1527">
            <v>1526</v>
          </cell>
          <cell r="B1527" t="str">
            <v>Mangkok Isabel (Baskom)</v>
          </cell>
        </row>
        <row r="1528">
          <cell r="A1528">
            <v>1527</v>
          </cell>
          <cell r="B1528" t="str">
            <v>Nampan No. 3</v>
          </cell>
        </row>
        <row r="1529">
          <cell r="A1529">
            <v>1528</v>
          </cell>
          <cell r="B1529" t="str">
            <v>Nampan No. 1</v>
          </cell>
        </row>
        <row r="1530">
          <cell r="A1530">
            <v>1529</v>
          </cell>
          <cell r="B1530" t="str">
            <v>Kipas Angin</v>
          </cell>
        </row>
        <row r="1531">
          <cell r="A1531">
            <v>1530</v>
          </cell>
          <cell r="B1531" t="str">
            <v>Digital Caliper (Sketmat Digital)</v>
          </cell>
        </row>
        <row r="1532">
          <cell r="A1532">
            <v>1531</v>
          </cell>
          <cell r="B1532" t="str">
            <v>Fan Cooling</v>
          </cell>
        </row>
        <row r="1533">
          <cell r="A1533">
            <v>1532</v>
          </cell>
          <cell r="B1533" t="str">
            <v>Excavator (Spatula)</v>
          </cell>
        </row>
        <row r="1534">
          <cell r="A1534">
            <v>1533</v>
          </cell>
          <cell r="B1534" t="str">
            <v>Knurling Holder 2 Mata Impex</v>
          </cell>
        </row>
        <row r="1535">
          <cell r="A1535">
            <v>1534</v>
          </cell>
          <cell r="B1535" t="str">
            <v>Knurling Holder 1 Mata Impex</v>
          </cell>
        </row>
        <row r="1536">
          <cell r="A1536">
            <v>1535</v>
          </cell>
          <cell r="B1536" t="str">
            <v>Sketmat Digital 6" RRT</v>
          </cell>
        </row>
        <row r="1537">
          <cell r="A1537">
            <v>1536</v>
          </cell>
          <cell r="B1537" t="str">
            <v>Betel Ø 5 x 100 Nachi</v>
          </cell>
        </row>
        <row r="1538">
          <cell r="A1538">
            <v>1537</v>
          </cell>
          <cell r="B1538" t="str">
            <v>Sketmat 6" RRT (Manual)</v>
          </cell>
        </row>
        <row r="1539">
          <cell r="A1539">
            <v>1538</v>
          </cell>
          <cell r="B1539" t="str">
            <v>Botol utk Enamel</v>
          </cell>
        </row>
        <row r="1540">
          <cell r="A1540">
            <v>1539</v>
          </cell>
          <cell r="B1540" t="str">
            <v>Nampan Kecil</v>
          </cell>
        </row>
        <row r="1541">
          <cell r="A1541">
            <v>1540</v>
          </cell>
          <cell r="B1541" t="str">
            <v>Keyless Drill Chuck 13H-JT6</v>
          </cell>
        </row>
        <row r="1542">
          <cell r="A1542">
            <v>1541</v>
          </cell>
          <cell r="B1542" t="str">
            <v>Hardenend Steel SS-308 Vertex</v>
          </cell>
        </row>
        <row r="1543">
          <cell r="A1543">
            <v>1542</v>
          </cell>
          <cell r="B1543" t="str">
            <v>Timbangan 100 gr</v>
          </cell>
        </row>
        <row r="1544">
          <cell r="A1544">
            <v>1543</v>
          </cell>
          <cell r="B1544" t="str">
            <v>Sketmat 6" Tricle</v>
          </cell>
        </row>
        <row r="1545">
          <cell r="A1545">
            <v>1544</v>
          </cell>
          <cell r="B1545" t="str">
            <v>RP KWI 20</v>
          </cell>
        </row>
        <row r="1546">
          <cell r="A1546">
            <v>1545</v>
          </cell>
          <cell r="B1546" t="str">
            <v>RP KWI 19</v>
          </cell>
        </row>
        <row r="1547">
          <cell r="A1547">
            <v>1546</v>
          </cell>
          <cell r="B1547" t="str">
            <v>RP KWI 18</v>
          </cell>
        </row>
        <row r="1548">
          <cell r="A1548">
            <v>1547</v>
          </cell>
          <cell r="B1548" t="str">
            <v>RP KWI 10</v>
          </cell>
        </row>
        <row r="1549">
          <cell r="A1549">
            <v>1548</v>
          </cell>
          <cell r="B1549" t="str">
            <v>Toolbox 3 Susun Krisbow 16"</v>
          </cell>
        </row>
        <row r="1550">
          <cell r="A1550">
            <v>1549</v>
          </cell>
          <cell r="B1550" t="str">
            <v>Kunci Pas 16-17Tekino</v>
          </cell>
        </row>
        <row r="1551">
          <cell r="A1551">
            <v>1550</v>
          </cell>
          <cell r="B1551" t="str">
            <v>Kunci Pas 10-11Tekino</v>
          </cell>
        </row>
        <row r="1552">
          <cell r="A1552">
            <v>1551</v>
          </cell>
          <cell r="B1552" t="str">
            <v>Obeng (-) 3" Kingtong</v>
          </cell>
        </row>
        <row r="1553">
          <cell r="A1553">
            <v>1552</v>
          </cell>
          <cell r="B1553" t="str">
            <v>Regulator Oksigen Sigma</v>
          </cell>
        </row>
        <row r="1554">
          <cell r="A1554">
            <v>1553</v>
          </cell>
          <cell r="B1554" t="str">
            <v>Kayu Tempat Botol Air Keras</v>
          </cell>
        </row>
        <row r="1555">
          <cell r="A1555">
            <v>1554</v>
          </cell>
          <cell r="B1555" t="str">
            <v>Crimping Hydral / Tang Skun</v>
          </cell>
        </row>
        <row r="1556">
          <cell r="A1556">
            <v>1555</v>
          </cell>
          <cell r="B1556" t="str">
            <v>Kunci Inggris 15"</v>
          </cell>
        </row>
        <row r="1557">
          <cell r="A1557">
            <v>1556</v>
          </cell>
          <cell r="B1557" t="str">
            <v>Tang Las 600A WP AM Type</v>
          </cell>
        </row>
        <row r="1558">
          <cell r="A1558">
            <v>1557</v>
          </cell>
          <cell r="B1558" t="str">
            <v>Drill Chuk 16 m/m J 2216/JT-13</v>
          </cell>
        </row>
        <row r="1559">
          <cell r="A1559">
            <v>1558</v>
          </cell>
          <cell r="B1559" t="str">
            <v>Catok Record 6' England</v>
          </cell>
        </row>
        <row r="1560">
          <cell r="A1560">
            <v>1559</v>
          </cell>
          <cell r="B1560" t="str">
            <v>Obeng (-) 6 x 38C Line 46-561 Crossma</v>
          </cell>
        </row>
        <row r="1561">
          <cell r="A1561">
            <v>1560</v>
          </cell>
          <cell r="B1561" t="str">
            <v>Obeng (+) #2 6 x 38C Line 46-561 Crossma</v>
          </cell>
        </row>
        <row r="1562">
          <cell r="A1562">
            <v>1561</v>
          </cell>
          <cell r="B1562" t="str">
            <v>Obeng Electric (+) #2 x 100 mm Lancer</v>
          </cell>
        </row>
        <row r="1563">
          <cell r="A1563">
            <v>1562</v>
          </cell>
          <cell r="B1563" t="str">
            <v>Obeng Electric (-) 4,0 x 100 mm Lancer</v>
          </cell>
        </row>
        <row r="1564">
          <cell r="A1564">
            <v>1563</v>
          </cell>
          <cell r="B1564" t="str">
            <v>Tang Multi Fungsi + Kupas Kabel Bull</v>
          </cell>
        </row>
        <row r="1565">
          <cell r="A1565">
            <v>1564</v>
          </cell>
          <cell r="B1565" t="str">
            <v>Tang Potong 7" GPR 4232-017 Prohex</v>
          </cell>
        </row>
        <row r="1566">
          <cell r="A1566">
            <v>1565</v>
          </cell>
          <cell r="B1566" t="str">
            <v>Tang Kombinasi 8" SPR 4230-018 Prohex</v>
          </cell>
        </row>
        <row r="1567">
          <cell r="A1567">
            <v>1566</v>
          </cell>
          <cell r="B1567" t="str">
            <v>Pompa Air Grundfos NF 13-18T</v>
          </cell>
        </row>
        <row r="1568">
          <cell r="A1568">
            <v>1567</v>
          </cell>
          <cell r="B1568" t="str">
            <v>Hand Press</v>
          </cell>
        </row>
        <row r="1569">
          <cell r="A1569">
            <v>1568</v>
          </cell>
          <cell r="B1569" t="str">
            <v>Pinset P 15 cm</v>
          </cell>
        </row>
        <row r="1570">
          <cell r="A1570">
            <v>1569</v>
          </cell>
          <cell r="B1570" t="str">
            <v>Water Sand Blaster</v>
          </cell>
        </row>
        <row r="1571">
          <cell r="A1571">
            <v>1570</v>
          </cell>
          <cell r="B1571" t="str">
            <v>Pinset Kayu Lurus</v>
          </cell>
        </row>
        <row r="1572">
          <cell r="A1572">
            <v>1571</v>
          </cell>
          <cell r="B1572" t="str">
            <v>Baskom Putih</v>
          </cell>
        </row>
        <row r="1573">
          <cell r="A1573">
            <v>1572</v>
          </cell>
          <cell r="B1573" t="str">
            <v>Klem Selang</v>
          </cell>
        </row>
        <row r="1574">
          <cell r="A1574">
            <v>1573</v>
          </cell>
          <cell r="B1574" t="str">
            <v>Kunci Kombinasi ukuran 19</v>
          </cell>
        </row>
        <row r="1575">
          <cell r="A1575">
            <v>1574</v>
          </cell>
          <cell r="B1575" t="str">
            <v>Kunci Kombinasi ukuran 10</v>
          </cell>
        </row>
        <row r="1576">
          <cell r="A1576">
            <v>1575</v>
          </cell>
          <cell r="B1576" t="str">
            <v>Tang Buaya (selery)</v>
          </cell>
        </row>
        <row r="1577">
          <cell r="A1577">
            <v>1576</v>
          </cell>
          <cell r="B1577" t="str">
            <v>Gelas Ukur</v>
          </cell>
        </row>
        <row r="1578">
          <cell r="A1578">
            <v>1577</v>
          </cell>
          <cell r="B1578" t="str">
            <v>Pinset 17,5 cm</v>
          </cell>
        </row>
        <row r="1579">
          <cell r="A1579">
            <v>1578</v>
          </cell>
          <cell r="B1579" t="str">
            <v>Beaker Glass 2 ltr</v>
          </cell>
        </row>
        <row r="1580">
          <cell r="A1580">
            <v>1579</v>
          </cell>
          <cell r="B1580" t="str">
            <v>Beaker Glass 5 ltr</v>
          </cell>
        </row>
        <row r="1581">
          <cell r="A1581">
            <v>1580</v>
          </cell>
          <cell r="B1581" t="str">
            <v>Beaker Glass 10 ltr</v>
          </cell>
        </row>
        <row r="1582">
          <cell r="A1582">
            <v>1581</v>
          </cell>
          <cell r="B1582" t="str">
            <v>Luju Gelang</v>
          </cell>
        </row>
        <row r="1583">
          <cell r="A1583">
            <v>1582</v>
          </cell>
          <cell r="B1583" t="str">
            <v>Tabung Elpiji</v>
          </cell>
        </row>
        <row r="1584">
          <cell r="A1584">
            <v>1583</v>
          </cell>
          <cell r="B1584" t="str">
            <v>Karet</v>
          </cell>
        </row>
        <row r="1585">
          <cell r="A1585">
            <v>1584</v>
          </cell>
          <cell r="B1585" t="str">
            <v>Sketmat Digital 6"</v>
          </cell>
        </row>
        <row r="1586">
          <cell r="A1586">
            <v>1585</v>
          </cell>
          <cell r="B1586" t="str">
            <v>Pengaduk utk lebur</v>
          </cell>
        </row>
        <row r="1587">
          <cell r="A1587">
            <v>1586</v>
          </cell>
          <cell r="B1587" t="str">
            <v>Tang Potong 3-Peak</v>
          </cell>
        </row>
        <row r="1588">
          <cell r="A1588">
            <v>1587</v>
          </cell>
          <cell r="B1588" t="str">
            <v>Tang Lancip RRC</v>
          </cell>
        </row>
        <row r="1589">
          <cell r="A1589">
            <v>1588</v>
          </cell>
          <cell r="B1589" t="str">
            <v>Tang Gun Merah</v>
          </cell>
        </row>
        <row r="1590">
          <cell r="A1590">
            <v>1589</v>
          </cell>
          <cell r="B1590" t="str">
            <v>Kotak</v>
          </cell>
        </row>
        <row r="1591">
          <cell r="A1591">
            <v>1590</v>
          </cell>
          <cell r="B1591" t="str">
            <v>Nampan</v>
          </cell>
        </row>
        <row r="1592">
          <cell r="A1592">
            <v>1591</v>
          </cell>
          <cell r="B1592" t="str">
            <v>Kepala Blender</v>
          </cell>
        </row>
        <row r="1593">
          <cell r="A1593">
            <v>1592</v>
          </cell>
          <cell r="B1593" t="str">
            <v>Obeng Kembang</v>
          </cell>
        </row>
        <row r="1594">
          <cell r="A1594">
            <v>1593</v>
          </cell>
          <cell r="B1594" t="str">
            <v>Kunci Ring 12-13</v>
          </cell>
        </row>
        <row r="1595">
          <cell r="A1595">
            <v>1594</v>
          </cell>
          <cell r="B1595" t="str">
            <v>Tang Cucut</v>
          </cell>
        </row>
        <row r="1596">
          <cell r="A1596">
            <v>1595</v>
          </cell>
          <cell r="B1596" t="str">
            <v>Kunci Kombinasi</v>
          </cell>
        </row>
        <row r="1597">
          <cell r="A1597">
            <v>1596</v>
          </cell>
          <cell r="B1597" t="str">
            <v>Tang Besar Merah</v>
          </cell>
        </row>
        <row r="1598">
          <cell r="A1598">
            <v>1597</v>
          </cell>
          <cell r="B1598" t="str">
            <v>Sketmat RRT 6"</v>
          </cell>
        </row>
        <row r="1599">
          <cell r="A1599">
            <v>1598</v>
          </cell>
          <cell r="B1599" t="str">
            <v>Tang 3-peak NP 150</v>
          </cell>
        </row>
        <row r="1600">
          <cell r="A1600">
            <v>1599</v>
          </cell>
          <cell r="B1600" t="str">
            <v>Pinset</v>
          </cell>
        </row>
        <row r="1601">
          <cell r="A1601">
            <v>1600</v>
          </cell>
          <cell r="B1601" t="str">
            <v>Gagang Gergaji</v>
          </cell>
        </row>
        <row r="1602">
          <cell r="A1602">
            <v>1601</v>
          </cell>
          <cell r="B1602" t="str">
            <v>Thermometer</v>
          </cell>
        </row>
        <row r="1603">
          <cell r="A1603">
            <v>1602</v>
          </cell>
          <cell r="B1603" t="str">
            <v>Pinset Splinter</v>
          </cell>
        </row>
        <row r="1604">
          <cell r="A1604">
            <v>1603</v>
          </cell>
          <cell r="B1604" t="str">
            <v>Sikat baja</v>
          </cell>
        </row>
        <row r="1605">
          <cell r="A1605">
            <v>1604</v>
          </cell>
          <cell r="B1605" t="str">
            <v>Gergaji antilope</v>
          </cell>
        </row>
        <row r="1606">
          <cell r="A1606">
            <v>1605</v>
          </cell>
          <cell r="B1606" t="str">
            <v>Pinset Splinter + Knop</v>
          </cell>
        </row>
        <row r="1607">
          <cell r="A1607">
            <v>1606</v>
          </cell>
          <cell r="B1607" t="str">
            <v>Tang Lancip DN</v>
          </cell>
        </row>
        <row r="1608">
          <cell r="A1608">
            <v>1607</v>
          </cell>
          <cell r="B1608" t="str">
            <v>Tang Bulat DN</v>
          </cell>
        </row>
        <row r="1609">
          <cell r="A1609">
            <v>1608</v>
          </cell>
          <cell r="B1609" t="str">
            <v>Kotak Putih Besar</v>
          </cell>
        </row>
        <row r="1610">
          <cell r="A1610">
            <v>1609</v>
          </cell>
          <cell r="B1610" t="str">
            <v>Kotak Putih</v>
          </cell>
        </row>
        <row r="1611">
          <cell r="A1611">
            <v>1610</v>
          </cell>
          <cell r="B1611" t="str">
            <v>Tempat Bundar (Candy Set)</v>
          </cell>
        </row>
        <row r="1612">
          <cell r="A1612">
            <v>1611</v>
          </cell>
          <cell r="B1612" t="str">
            <v>Lampu TL Meja</v>
          </cell>
        </row>
        <row r="1613">
          <cell r="A1613">
            <v>1612</v>
          </cell>
          <cell r="B1613" t="str">
            <v>Lampu TL 10 watt</v>
          </cell>
        </row>
        <row r="1614">
          <cell r="A1614">
            <v>1613</v>
          </cell>
          <cell r="B1614" t="str">
            <v>Saringan 20 cm</v>
          </cell>
        </row>
        <row r="1615">
          <cell r="A1615">
            <v>1614</v>
          </cell>
          <cell r="B1615" t="str">
            <v>Tang Lancip Jerman</v>
          </cell>
        </row>
        <row r="1616">
          <cell r="A1616">
            <v>1615</v>
          </cell>
          <cell r="B1616" t="str">
            <v>Bak untuk Produksi</v>
          </cell>
        </row>
        <row r="1617">
          <cell r="A1617">
            <v>1616</v>
          </cell>
          <cell r="B1617" t="str">
            <v>Timba untuk Cor</v>
          </cell>
        </row>
        <row r="1618">
          <cell r="A1618">
            <v>1617</v>
          </cell>
          <cell r="B1618" t="str">
            <v>Beaker Glass 1 ltr</v>
          </cell>
        </row>
        <row r="1619">
          <cell r="A1619">
            <v>1618</v>
          </cell>
          <cell r="B1619" t="str">
            <v>Supit</v>
          </cell>
        </row>
        <row r="1620">
          <cell r="A1620">
            <v>1619</v>
          </cell>
          <cell r="B1620" t="str">
            <v>Saringan kawat 16 cm</v>
          </cell>
        </row>
        <row r="1621">
          <cell r="A1621">
            <v>1620</v>
          </cell>
          <cell r="B1621" t="str">
            <v>Panci Masak</v>
          </cell>
        </row>
        <row r="1622">
          <cell r="A1622">
            <v>1621</v>
          </cell>
          <cell r="B1622" t="str">
            <v>Timbangan Digital AND SK-10KWP (10 Kg)</v>
          </cell>
        </row>
        <row r="1623">
          <cell r="A1623">
            <v>1622</v>
          </cell>
          <cell r="B1623" t="str">
            <v>Timbangan Digital AND GF-6100-6 Kg</v>
          </cell>
        </row>
        <row r="1624">
          <cell r="A1624">
            <v>1623</v>
          </cell>
          <cell r="B1624" t="str">
            <v>Timba Kecil</v>
          </cell>
        </row>
        <row r="1625">
          <cell r="A1625">
            <v>1624</v>
          </cell>
          <cell r="B1625" t="str">
            <v>Tempat Batu Kecil</v>
          </cell>
        </row>
        <row r="1626">
          <cell r="A1626">
            <v>1625</v>
          </cell>
          <cell r="B1626" t="str">
            <v>Tangki</v>
          </cell>
        </row>
        <row r="1627">
          <cell r="A1627">
            <v>1626</v>
          </cell>
          <cell r="B1627" t="str">
            <v>Tang Potong Sellery 4 1/2 Inch</v>
          </cell>
        </row>
        <row r="1628">
          <cell r="A1628">
            <v>1627</v>
          </cell>
          <cell r="B1628" t="str">
            <v>Tang Potong MTC 2</v>
          </cell>
        </row>
        <row r="1629">
          <cell r="A1629">
            <v>1628</v>
          </cell>
          <cell r="B1629" t="str">
            <v>Tang Plat Lancip Jerman</v>
          </cell>
        </row>
        <row r="1630">
          <cell r="A1630">
            <v>1629</v>
          </cell>
          <cell r="B1630" t="str">
            <v>Tang Plat Lancip Biasa</v>
          </cell>
        </row>
        <row r="1631">
          <cell r="A1631">
            <v>1630</v>
          </cell>
          <cell r="B1631" t="str">
            <v>Tang Bulat Biasa</v>
          </cell>
        </row>
        <row r="1632">
          <cell r="A1632">
            <v>1631</v>
          </cell>
          <cell r="B1632" t="str">
            <v>Tabung Gas Oksigen</v>
          </cell>
        </row>
        <row r="1633">
          <cell r="A1633">
            <v>1632</v>
          </cell>
          <cell r="B1633" t="str">
            <v>Tabung Gas Nitrogen</v>
          </cell>
        </row>
        <row r="1634">
          <cell r="A1634">
            <v>1633</v>
          </cell>
          <cell r="B1634" t="str">
            <v>Tabung Gas Elpiji Besar</v>
          </cell>
        </row>
        <row r="1635">
          <cell r="A1635">
            <v>1634</v>
          </cell>
          <cell r="B1635" t="str">
            <v>Tabung Gas Argon</v>
          </cell>
        </row>
        <row r="1636">
          <cell r="A1636">
            <v>1635</v>
          </cell>
          <cell r="B1636" t="str">
            <v>Supit Patri</v>
          </cell>
        </row>
        <row r="1637">
          <cell r="A1637">
            <v>1636</v>
          </cell>
          <cell r="B1637" t="str">
            <v>Supit Kayu</v>
          </cell>
        </row>
        <row r="1638">
          <cell r="A1638">
            <v>1637</v>
          </cell>
          <cell r="B1638" t="str">
            <v>Spatula</v>
          </cell>
        </row>
        <row r="1639">
          <cell r="A1639">
            <v>1638</v>
          </cell>
          <cell r="B1639" t="str">
            <v>Sikat Kain</v>
          </cell>
        </row>
        <row r="1640">
          <cell r="A1640">
            <v>1639</v>
          </cell>
          <cell r="B1640" t="str">
            <v>Sikat Besi</v>
          </cell>
        </row>
        <row r="1641">
          <cell r="A1641">
            <v>1640</v>
          </cell>
          <cell r="B1641" t="str">
            <v>Pisau Lurus</v>
          </cell>
        </row>
        <row r="1642">
          <cell r="A1642">
            <v>1641</v>
          </cell>
          <cell r="B1642" t="str">
            <v>Pisau Bengkok</v>
          </cell>
        </row>
        <row r="1643">
          <cell r="A1643">
            <v>1642</v>
          </cell>
          <cell r="B1643" t="str">
            <v>Panci Kecil</v>
          </cell>
        </row>
        <row r="1644">
          <cell r="A1644">
            <v>1643</v>
          </cell>
          <cell r="B1644" t="str">
            <v>Palu Kayu</v>
          </cell>
        </row>
        <row r="1645">
          <cell r="A1645">
            <v>1644</v>
          </cell>
          <cell r="B1645" t="str">
            <v>Mangkok Stainless</v>
          </cell>
        </row>
        <row r="1646">
          <cell r="A1646">
            <v>1645</v>
          </cell>
          <cell r="B1646" t="str">
            <v>Mangkok Kaca / Swavel</v>
          </cell>
        </row>
        <row r="1647">
          <cell r="A1647">
            <v>1646</v>
          </cell>
          <cell r="B1647" t="str">
            <v>Luju Oval / Besar</v>
          </cell>
        </row>
        <row r="1648">
          <cell r="A1648">
            <v>1647</v>
          </cell>
          <cell r="B1648" t="str">
            <v>Luju Cincin / Ukuran</v>
          </cell>
        </row>
        <row r="1649">
          <cell r="A1649">
            <v>1648</v>
          </cell>
          <cell r="B1649" t="str">
            <v>Kunci Bor</v>
          </cell>
        </row>
        <row r="1650">
          <cell r="A1650">
            <v>1649</v>
          </cell>
          <cell r="B1650" t="str">
            <v>Japit Kecil</v>
          </cell>
        </row>
        <row r="1651">
          <cell r="A1651">
            <v>1650</v>
          </cell>
          <cell r="B1651" t="str">
            <v>Japit Kayu</v>
          </cell>
        </row>
        <row r="1652">
          <cell r="A1652">
            <v>1651</v>
          </cell>
          <cell r="B1652" t="str">
            <v>Jangka Bofa</v>
          </cell>
        </row>
        <row r="1653">
          <cell r="A1653">
            <v>1652</v>
          </cell>
          <cell r="B1653" t="str">
            <v>Handle Pisau</v>
          </cell>
        </row>
        <row r="1654">
          <cell r="A1654">
            <v>1653</v>
          </cell>
          <cell r="B1654" t="str">
            <v>Gentong Air</v>
          </cell>
        </row>
        <row r="1655">
          <cell r="A1655">
            <v>1654</v>
          </cell>
          <cell r="B1655" t="str">
            <v>Cukit</v>
          </cell>
        </row>
        <row r="1656">
          <cell r="A1656">
            <v>1655</v>
          </cell>
          <cell r="B1656" t="str">
            <v>Blander</v>
          </cell>
        </row>
        <row r="1657">
          <cell r="A1657">
            <v>1656</v>
          </cell>
          <cell r="B1657" t="str">
            <v>Bentang Gergaji</v>
          </cell>
        </row>
        <row r="1658">
          <cell r="A1658">
            <v>1657</v>
          </cell>
          <cell r="B1658" t="str">
            <v>Baskom Stainless</v>
          </cell>
        </row>
        <row r="1659">
          <cell r="A1659">
            <v>1658</v>
          </cell>
          <cell r="B1659" t="str">
            <v>Baskom Plastik</v>
          </cell>
        </row>
        <row r="1660">
          <cell r="A1660">
            <v>1659</v>
          </cell>
          <cell r="B1660" t="str">
            <v>Baker Glass Besar</v>
          </cell>
        </row>
        <row r="1661">
          <cell r="A1661">
            <v>1660</v>
          </cell>
          <cell r="B1661" t="str">
            <v>Bak Penampung Air</v>
          </cell>
        </row>
        <row r="1662">
          <cell r="A1662">
            <v>1661</v>
          </cell>
          <cell r="B1662" t="str">
            <v>Timbangan Digital Sartorius GP 5202 (5 Kg)</v>
          </cell>
        </row>
        <row r="1663">
          <cell r="A1663">
            <v>1662</v>
          </cell>
          <cell r="B1663" t="str">
            <v>Timbangan Digital + Air Sartorius GP 5202 - 5 Kg</v>
          </cell>
        </row>
        <row r="1664">
          <cell r="A1664">
            <v>1663</v>
          </cell>
          <cell r="B1664" t="str">
            <v>Timba Besar</v>
          </cell>
        </row>
        <row r="1665">
          <cell r="A1665">
            <v>1664</v>
          </cell>
          <cell r="B1665" t="str">
            <v>Pompa Angin Tangan</v>
          </cell>
        </row>
        <row r="1666">
          <cell r="A1666">
            <v>1665</v>
          </cell>
          <cell r="B1666" t="str">
            <v>Panci Besar</v>
          </cell>
        </row>
        <row r="1667">
          <cell r="A1667">
            <v>1666</v>
          </cell>
          <cell r="B1667" t="str">
            <v>Kompor Minyak Tanah</v>
          </cell>
        </row>
        <row r="1668">
          <cell r="A1668">
            <v>1667</v>
          </cell>
          <cell r="B1668" t="str">
            <v>Timbangan Digital Sartorius GP 5202 (5Kg)</v>
          </cell>
        </row>
        <row r="1669">
          <cell r="A1669">
            <v>1668</v>
          </cell>
          <cell r="B1669" t="str">
            <v>Timbangan Digital Mettler Toledo Monobloc GB 3002 - 3 Kg</v>
          </cell>
        </row>
        <row r="1670">
          <cell r="A1670">
            <v>1669</v>
          </cell>
          <cell r="B1670" t="str">
            <v>Bak / Ember</v>
          </cell>
        </row>
        <row r="1671">
          <cell r="A1671">
            <v>1670</v>
          </cell>
          <cell r="B1671" t="str">
            <v>Timbangan Digital Mettler Toledo Dragon 3002 - 3 Kg</v>
          </cell>
        </row>
        <row r="1672">
          <cell r="A1672">
            <v>1671</v>
          </cell>
          <cell r="B1672" t="str">
            <v>Palu Besar</v>
          </cell>
        </row>
        <row r="1673">
          <cell r="A1673">
            <v>1672</v>
          </cell>
          <cell r="B1673" t="str">
            <v>Dandang</v>
          </cell>
        </row>
        <row r="1674">
          <cell r="A1674">
            <v>1673</v>
          </cell>
          <cell r="B1674" t="str">
            <v>Baki Plastik Kecil</v>
          </cell>
        </row>
        <row r="1675">
          <cell r="A1675">
            <v>1674</v>
          </cell>
          <cell r="B1675" t="str">
            <v>Baki Plastik Besar</v>
          </cell>
        </row>
        <row r="1676">
          <cell r="A1676">
            <v>1675</v>
          </cell>
          <cell r="B1676" t="str">
            <v>Tracker</v>
          </cell>
        </row>
        <row r="1677">
          <cell r="A1677">
            <v>1676</v>
          </cell>
          <cell r="B1677" t="str">
            <v>Timbangan Digital Mettler Toledo Monobloc GG 4002-S - 4 Kg</v>
          </cell>
        </row>
        <row r="1678">
          <cell r="A1678">
            <v>1677</v>
          </cell>
          <cell r="B1678" t="str">
            <v>Tatah</v>
          </cell>
        </row>
        <row r="1679">
          <cell r="A1679">
            <v>1678</v>
          </cell>
          <cell r="B1679" t="str">
            <v>Tangga Lipat</v>
          </cell>
        </row>
        <row r="1680">
          <cell r="A1680">
            <v>1679</v>
          </cell>
          <cell r="B1680" t="str">
            <v>Tang Snapering Tutup 7 Inch Prohex</v>
          </cell>
        </row>
        <row r="1681">
          <cell r="A1681">
            <v>1680</v>
          </cell>
          <cell r="B1681" t="str">
            <v>Tang Snapering Buka 7 Inch Prohex</v>
          </cell>
        </row>
        <row r="1682">
          <cell r="A1682">
            <v>1681</v>
          </cell>
          <cell r="B1682" t="str">
            <v>Tang Rivet Picus HR-005</v>
          </cell>
        </row>
        <row r="1683">
          <cell r="A1683">
            <v>1682</v>
          </cell>
          <cell r="B1683" t="str">
            <v>Tang Potong</v>
          </cell>
        </row>
        <row r="1684">
          <cell r="A1684">
            <v>1683</v>
          </cell>
          <cell r="B1684" t="str">
            <v>Tang Catok</v>
          </cell>
        </row>
        <row r="1685">
          <cell r="A1685">
            <v>1684</v>
          </cell>
          <cell r="B1685" t="str">
            <v>Tabung Gas Elpiji Kecil</v>
          </cell>
        </row>
        <row r="1686">
          <cell r="A1686">
            <v>1685</v>
          </cell>
          <cell r="B1686" t="str">
            <v>Tabung Besar Penampung Air</v>
          </cell>
        </row>
        <row r="1687">
          <cell r="A1687">
            <v>1686</v>
          </cell>
          <cell r="B1687" t="str">
            <v>Solder Sucker AX-108</v>
          </cell>
        </row>
        <row r="1688">
          <cell r="A1688">
            <v>1687</v>
          </cell>
          <cell r="B1688" t="str">
            <v>Senter Besar</v>
          </cell>
        </row>
        <row r="1689">
          <cell r="A1689">
            <v>1688</v>
          </cell>
          <cell r="B1689" t="str">
            <v>Pasrah Kayu</v>
          </cell>
        </row>
        <row r="1690">
          <cell r="A1690">
            <v>1689</v>
          </cell>
          <cell r="B1690" t="str">
            <v>Panci Aluminium</v>
          </cell>
        </row>
        <row r="1691">
          <cell r="A1691">
            <v>1690</v>
          </cell>
          <cell r="B1691" t="str">
            <v>Palu</v>
          </cell>
        </row>
        <row r="1692">
          <cell r="A1692">
            <v>1691</v>
          </cell>
          <cell r="B1692" t="str">
            <v>Obeng Ketok Mata 6</v>
          </cell>
        </row>
        <row r="1693">
          <cell r="A1693">
            <v>1692</v>
          </cell>
          <cell r="B1693" t="str">
            <v>Obeng + -</v>
          </cell>
        </row>
        <row r="1694">
          <cell r="A1694">
            <v>1693</v>
          </cell>
          <cell r="B1694" t="str">
            <v>Mata Bor Campur</v>
          </cell>
        </row>
        <row r="1695">
          <cell r="A1695">
            <v>1694</v>
          </cell>
          <cell r="B1695" t="str">
            <v>Mata Bor 12 Inch</v>
          </cell>
        </row>
        <row r="1696">
          <cell r="A1696">
            <v>1695</v>
          </cell>
          <cell r="B1696" t="str">
            <v>Kunci T Sock</v>
          </cell>
        </row>
        <row r="1697">
          <cell r="A1697">
            <v>1696</v>
          </cell>
          <cell r="B1697" t="str">
            <v>Kunci Ring</v>
          </cell>
        </row>
        <row r="1698">
          <cell r="A1698">
            <v>1697</v>
          </cell>
          <cell r="B1698" t="str">
            <v>Kunci Pipa Tanggung</v>
          </cell>
        </row>
        <row r="1699">
          <cell r="A1699">
            <v>1698</v>
          </cell>
          <cell r="B1699" t="str">
            <v>Kunci Pipa Kecil</v>
          </cell>
        </row>
        <row r="1700">
          <cell r="A1700">
            <v>1699</v>
          </cell>
          <cell r="B1700" t="str">
            <v>Kunci Pipa Besar</v>
          </cell>
        </row>
        <row r="1701">
          <cell r="A1701">
            <v>1700</v>
          </cell>
          <cell r="B1701" t="str">
            <v>Kunci Pas</v>
          </cell>
        </row>
        <row r="1702">
          <cell r="A1702">
            <v>1701</v>
          </cell>
          <cell r="B1702" t="str">
            <v>Kunci Filter King Tony 60-140</v>
          </cell>
        </row>
        <row r="1703">
          <cell r="A1703">
            <v>1702</v>
          </cell>
          <cell r="B1703" t="str">
            <v>Kunci Ban</v>
          </cell>
        </row>
        <row r="1704">
          <cell r="A1704">
            <v>1703</v>
          </cell>
          <cell r="B1704" t="str">
            <v>Gunting Seng</v>
          </cell>
        </row>
        <row r="1705">
          <cell r="A1705">
            <v>1704</v>
          </cell>
          <cell r="B1705" t="str">
            <v>Gergaji Kayu</v>
          </cell>
        </row>
        <row r="1706">
          <cell r="A1706">
            <v>1705</v>
          </cell>
          <cell r="B1706" t="str">
            <v>Gergaji Besi</v>
          </cell>
        </row>
        <row r="1707">
          <cell r="A1707">
            <v>1706</v>
          </cell>
          <cell r="B1707" t="str">
            <v>Elemen Solder ( Untuk Pohon )</v>
          </cell>
        </row>
        <row r="1708">
          <cell r="A1708">
            <v>1707</v>
          </cell>
          <cell r="B1708" t="str">
            <v>Elemen Solder ( Untuk Karet )</v>
          </cell>
        </row>
        <row r="1709">
          <cell r="A1709">
            <v>1708</v>
          </cell>
          <cell r="B1709" t="str">
            <v>Dorongan</v>
          </cell>
        </row>
        <row r="1710">
          <cell r="A1710">
            <v>1709</v>
          </cell>
          <cell r="B1710" t="str">
            <v>Catut</v>
          </cell>
        </row>
        <row r="1711">
          <cell r="A1711">
            <v>1710</v>
          </cell>
          <cell r="B1711" t="str">
            <v>Catok Kecil</v>
          </cell>
        </row>
        <row r="1712">
          <cell r="A1712">
            <v>1711</v>
          </cell>
          <cell r="B1712" t="str">
            <v>Betel</v>
          </cell>
        </row>
        <row r="1713">
          <cell r="A1713">
            <v>1712</v>
          </cell>
          <cell r="B1713" t="str">
            <v>Aluminium 7 x 6,5</v>
          </cell>
        </row>
        <row r="1714">
          <cell r="A1714">
            <v>1713</v>
          </cell>
          <cell r="B1714" t="str">
            <v>Aluminium 7 x 5</v>
          </cell>
        </row>
        <row r="1715">
          <cell r="A1715">
            <v>1714</v>
          </cell>
          <cell r="B1715" t="str">
            <v>Aluminium 5 x 4</v>
          </cell>
        </row>
        <row r="1716">
          <cell r="A1716">
            <v>1715</v>
          </cell>
          <cell r="B1716" t="str">
            <v>Baker Glass</v>
          </cell>
        </row>
        <row r="1717">
          <cell r="A1717">
            <v>1716</v>
          </cell>
          <cell r="B1717" t="str">
            <v>Alat Potong Kaca</v>
          </cell>
        </row>
        <row r="1718">
          <cell r="A1718">
            <v>1717</v>
          </cell>
          <cell r="B1718" t="str">
            <v>Air Filter</v>
          </cell>
        </row>
        <row r="1719">
          <cell r="A1719">
            <v>1718</v>
          </cell>
          <cell r="B1719" t="str">
            <v>Mesin Gulung Kecil (2 Unit Rusak)</v>
          </cell>
        </row>
        <row r="1720">
          <cell r="A1720">
            <v>1719</v>
          </cell>
          <cell r="B1720" t="str">
            <v>Buat matras</v>
          </cell>
        </row>
        <row r="1721">
          <cell r="A1721">
            <v>1720</v>
          </cell>
          <cell r="B1721" t="str">
            <v>Mesin Unit Mu700 , 6 Khz, 12 Kw</v>
          </cell>
        </row>
        <row r="1722">
          <cell r="A1722">
            <v>1721</v>
          </cell>
          <cell r="B1722" t="str">
            <v>Chain rolling Unit gabung automatic chain hammering</v>
          </cell>
        </row>
        <row r="1723">
          <cell r="A1723">
            <v>1722</v>
          </cell>
          <cell r="B1723" t="str">
            <v>Wire Rolling Unit gabung wire drawing machine</v>
          </cell>
        </row>
        <row r="1724">
          <cell r="A1724">
            <v>1723</v>
          </cell>
          <cell r="B1724" t="str">
            <v>Mikroskop Kecil 2 Unit ($360,- x Rp9.500,-)</v>
          </cell>
        </row>
        <row r="1725">
          <cell r="A1725">
            <v>1724</v>
          </cell>
          <cell r="B1725" t="str">
            <v>Mikroskop Besar 1 Unit (¥3.800,- x Rp1.370,-)</v>
          </cell>
        </row>
        <row r="1726">
          <cell r="A1726">
            <v>1725</v>
          </cell>
          <cell r="B1726" t="str">
            <v>Inverter u. mesin tarik kawat</v>
          </cell>
        </row>
        <row r="1727">
          <cell r="A1727">
            <v>1726</v>
          </cell>
          <cell r="B1727" t="str">
            <v>Tang Bulat, 20 Biji</v>
          </cell>
        </row>
        <row r="1728">
          <cell r="A1728">
            <v>1727</v>
          </cell>
          <cell r="B1728" t="str">
            <v>Mesin Stamping GT (6,3 Ton)</v>
          </cell>
        </row>
        <row r="1729">
          <cell r="A1729">
            <v>1728</v>
          </cell>
          <cell r="B1729" t="str">
            <v>Jet Cleaner U. Cor</v>
          </cell>
        </row>
        <row r="1730">
          <cell r="A1730">
            <v>1729</v>
          </cell>
          <cell r="B1730" t="str">
            <v>Stavol Matsunaga, 1 Bh</v>
          </cell>
        </row>
        <row r="1731">
          <cell r="A1731">
            <v>1730</v>
          </cell>
          <cell r="B1731" t="str">
            <v>Meja Poles 1 buah</v>
          </cell>
        </row>
        <row r="1732">
          <cell r="A1732">
            <v>1731</v>
          </cell>
          <cell r="B1732" t="str">
            <v>Microscope 1 buah</v>
          </cell>
        </row>
        <row r="1733">
          <cell r="A1733">
            <v>1732</v>
          </cell>
          <cell r="B1733" t="str">
            <v>MesIn wire cut First Machinery usd 21828 X 9050</v>
          </cell>
        </row>
        <row r="1734">
          <cell r="A1734">
            <v>1733</v>
          </cell>
          <cell r="B1734" t="str">
            <v>Packing for mesin ultrasonic</v>
          </cell>
        </row>
        <row r="1735">
          <cell r="A1735">
            <v>1734</v>
          </cell>
          <cell r="B1735" t="str">
            <v>Mesin Ultrasonic ORO POLES</v>
          </cell>
        </row>
        <row r="1736">
          <cell r="A1736">
            <v>1735</v>
          </cell>
          <cell r="B1736" t="str">
            <v>Packing Mesin Analysis Laboratory</v>
          </cell>
        </row>
        <row r="1737">
          <cell r="A1737">
            <v>1736</v>
          </cell>
          <cell r="B1737" t="str">
            <v>Mesin Analysis Laboratory</v>
          </cell>
        </row>
        <row r="1738">
          <cell r="A1738">
            <v>1737</v>
          </cell>
          <cell r="B1738" t="str">
            <v>Graphite Crucible for MU700 -- 10 Pcs</v>
          </cell>
        </row>
        <row r="1739">
          <cell r="A1739">
            <v>1738</v>
          </cell>
          <cell r="B1739" t="str">
            <v>Bor Gantung Foredom SCH -2, 230 V, Hpw 30 - 1 Set</v>
          </cell>
        </row>
        <row r="1740">
          <cell r="A1740">
            <v>1739</v>
          </cell>
          <cell r="B1740" t="str">
            <v>Graphite Crucible for MU700</v>
          </cell>
        </row>
        <row r="1741">
          <cell r="A1741">
            <v>1740</v>
          </cell>
          <cell r="B1741" t="str">
            <v>Tumbler Mechine</v>
          </cell>
        </row>
        <row r="1742">
          <cell r="A1742">
            <v>1741</v>
          </cell>
          <cell r="B1742" t="str">
            <v>Mesin poles  4 orang 2 Pk</v>
          </cell>
        </row>
        <row r="1743">
          <cell r="A1743">
            <v>1742</v>
          </cell>
          <cell r="B1743" t="str">
            <v>Precision Lathe Model C 1440 GH With Cross Feed 0.01 mm (Mesin Bubut)</v>
          </cell>
        </row>
        <row r="1744">
          <cell r="A1744">
            <v>1743</v>
          </cell>
          <cell r="B1744" t="str">
            <v>Plating Blander</v>
          </cell>
        </row>
        <row r="1745">
          <cell r="A1745">
            <v>1744</v>
          </cell>
          <cell r="B1745" t="str">
            <v>Mesin Lilin Hemas Riacewax bistation 14.442,50 euro</v>
          </cell>
        </row>
        <row r="1746">
          <cell r="A1746">
            <v>1745</v>
          </cell>
          <cell r="B1746" t="str">
            <v>Mesin Refinery</v>
          </cell>
        </row>
        <row r="1747">
          <cell r="A1747">
            <v>1746</v>
          </cell>
          <cell r="B1747" t="str">
            <v>Vacum Mixer (Mesin Gips)</v>
          </cell>
        </row>
        <row r="1748">
          <cell r="A1748">
            <v>1747</v>
          </cell>
          <cell r="B1748" t="str">
            <v>Mesin Ultrasonic besar (u. poles)</v>
          </cell>
        </row>
        <row r="1749">
          <cell r="A1749">
            <v>1748</v>
          </cell>
          <cell r="B1749" t="str">
            <v>Mesin Tecko Ultrasonic T 22 KECIL</v>
          </cell>
        </row>
        <row r="1750">
          <cell r="A1750">
            <v>1749</v>
          </cell>
          <cell r="B1750" t="str">
            <v>Mesin Ranji (P. Budi)</v>
          </cell>
        </row>
        <row r="1751">
          <cell r="A1751">
            <v>1750</v>
          </cell>
          <cell r="B1751" t="str">
            <v>Ultrasonic Cleaner 1.6 Ltr Mal Perak</v>
          </cell>
        </row>
        <row r="1752">
          <cell r="A1752">
            <v>1751</v>
          </cell>
          <cell r="B1752" t="str">
            <v>Ultrasonic Tecko 30 ltr R Reparasi</v>
          </cell>
        </row>
        <row r="1753">
          <cell r="A1753">
            <v>1752</v>
          </cell>
          <cell r="B1753" t="str">
            <v>Mesin ultrasonic  Tecko 30 Ltrs R Poles</v>
          </cell>
        </row>
        <row r="1754">
          <cell r="A1754">
            <v>1753</v>
          </cell>
          <cell r="B1754" t="str">
            <v>Bor Foredom</v>
          </cell>
        </row>
        <row r="1755">
          <cell r="A1755">
            <v>1754</v>
          </cell>
          <cell r="B1755" t="str">
            <v>Diminutive Chain Limbering Machine</v>
          </cell>
        </row>
        <row r="1756">
          <cell r="A1756">
            <v>1755</v>
          </cell>
          <cell r="B1756" t="str">
            <v>Round Limbering Machine</v>
          </cell>
        </row>
        <row r="1757">
          <cell r="A1757">
            <v>1756</v>
          </cell>
          <cell r="B1757" t="str">
            <v>Chain compacting Machine</v>
          </cell>
        </row>
        <row r="1758">
          <cell r="A1758">
            <v>1757</v>
          </cell>
          <cell r="B1758" t="str">
            <v>Diamond Cutting Machine</v>
          </cell>
        </row>
        <row r="1759">
          <cell r="A1759">
            <v>1758</v>
          </cell>
          <cell r="B1759" t="str">
            <v>Mesin Oven cor</v>
          </cell>
        </row>
        <row r="1760">
          <cell r="A1760">
            <v>1759</v>
          </cell>
          <cell r="B1760" t="str">
            <v>GTP hammering die gabung automatic fulting</v>
          </cell>
        </row>
        <row r="1761">
          <cell r="A1761">
            <v>1760</v>
          </cell>
          <cell r="B1761" t="str">
            <v>Automatic Chain Hamerring machine</v>
          </cell>
        </row>
        <row r="1762">
          <cell r="A1762">
            <v>1761</v>
          </cell>
          <cell r="B1762" t="str">
            <v>Wire drawing Machine</v>
          </cell>
        </row>
        <row r="1763">
          <cell r="A1763">
            <v>1762</v>
          </cell>
          <cell r="B1763" t="str">
            <v>Chain Colecting Plate</v>
          </cell>
        </row>
        <row r="1764">
          <cell r="A1764">
            <v>1763</v>
          </cell>
          <cell r="B1764" t="str">
            <v>Machine Shelf (Meja Mesin rante)</v>
          </cell>
        </row>
        <row r="1765">
          <cell r="A1765">
            <v>1764</v>
          </cell>
          <cell r="B1765" t="str">
            <v>Mesin Rante</v>
          </cell>
        </row>
        <row r="1766">
          <cell r="A1766">
            <v>1765</v>
          </cell>
          <cell r="B1766" t="str">
            <v>Mesin Las Pipa  Di GT</v>
          </cell>
        </row>
        <row r="1767">
          <cell r="A1767">
            <v>1766</v>
          </cell>
          <cell r="B1767" t="str">
            <v>Tang With Dop (Cipanganti)</v>
          </cell>
        </row>
        <row r="1768">
          <cell r="A1768">
            <v>1767</v>
          </cell>
          <cell r="B1768" t="str">
            <v>Normal flat (Cipaganti)</v>
          </cell>
        </row>
        <row r="1769">
          <cell r="A1769">
            <v>1768</v>
          </cell>
          <cell r="B1769" t="str">
            <v>Mesin Scraber Di Ahmad masak</v>
          </cell>
        </row>
        <row r="1770">
          <cell r="A1770">
            <v>1769</v>
          </cell>
          <cell r="B1770" t="str">
            <v>Mesin Anting RMB 19.750 x Rp. 1.350</v>
          </cell>
        </row>
        <row r="1771">
          <cell r="A1771">
            <v>1770</v>
          </cell>
          <cell r="B1771" t="str">
            <v>Slice Twisting Machine</v>
          </cell>
        </row>
        <row r="1772">
          <cell r="A1772">
            <v>1771</v>
          </cell>
          <cell r="B1772" t="str">
            <v>Wire Carving Machine</v>
          </cell>
        </row>
        <row r="1773">
          <cell r="A1773">
            <v>1772</v>
          </cell>
          <cell r="B1773" t="str">
            <v>Faceting Machine</v>
          </cell>
        </row>
        <row r="1774">
          <cell r="A1774">
            <v>1773</v>
          </cell>
          <cell r="B1774" t="str">
            <v>Chain Joining Machine</v>
          </cell>
        </row>
        <row r="1775">
          <cell r="A1775">
            <v>1774</v>
          </cell>
          <cell r="B1775" t="str">
            <v>Mesin welding</v>
          </cell>
        </row>
        <row r="1776">
          <cell r="A1776">
            <v>1775</v>
          </cell>
          <cell r="B1776" t="str">
            <v>Travo Las Nantong 300 Amp + Stang lass Aldo + Stang massa aldo + kabel las liontolin 5 m 70 mm</v>
          </cell>
        </row>
        <row r="1777">
          <cell r="A1777">
            <v>1776</v>
          </cell>
          <cell r="B1777" t="str">
            <v>Hand For Clief 1,5 ton</v>
          </cell>
        </row>
        <row r="1778">
          <cell r="A1778">
            <v>1777</v>
          </cell>
          <cell r="B1778" t="str">
            <v>Mesin perfactory III Mini multi lens ERM</v>
          </cell>
        </row>
        <row r="1779">
          <cell r="A1779">
            <v>1778</v>
          </cell>
          <cell r="B1779" t="str">
            <v>Siku 40x40x3 mm x 6 mm SS 304 Ex india 8 u. mesin bombing</v>
          </cell>
        </row>
        <row r="1780">
          <cell r="A1780">
            <v>1779</v>
          </cell>
          <cell r="B1780" t="str">
            <v>Plat sus 304 1.5 mmx4x8 Ex Finlandia 8% u. buat mesin bombing</v>
          </cell>
        </row>
        <row r="1781">
          <cell r="A1781">
            <v>1780</v>
          </cell>
          <cell r="B1781" t="str">
            <v>Plat Strip 3 mm x 25 mm x 6 mm ex india 1% U. buat Mesin Bombing</v>
          </cell>
        </row>
        <row r="1782">
          <cell r="A1782">
            <v>1781</v>
          </cell>
          <cell r="B1782" t="str">
            <v>Mesin Melting Furnance MF05 (mesin lebur) --- Hong Chek</v>
          </cell>
        </row>
        <row r="1783">
          <cell r="A1783">
            <v>1782</v>
          </cell>
          <cell r="B1783" t="str">
            <v>Mesin Oven</v>
          </cell>
        </row>
        <row r="1784">
          <cell r="A1784">
            <v>1783</v>
          </cell>
          <cell r="B1784" t="str">
            <v>Mesin + sparepart shen Zhen</v>
          </cell>
        </row>
        <row r="1785">
          <cell r="A1785">
            <v>1784</v>
          </cell>
          <cell r="B1785" t="str">
            <v>Nile Air tools u. cor</v>
          </cell>
        </row>
        <row r="1786">
          <cell r="A1786">
            <v>1785</v>
          </cell>
          <cell r="B1786" t="str">
            <v>Pompa wasser u. R. cor baru</v>
          </cell>
        </row>
        <row r="1787">
          <cell r="A1787">
            <v>1786</v>
          </cell>
          <cell r="B1787" t="str">
            <v>Pompa Grundfos NF 30-18 3x240V (u. R. cor g. baru -Cooling Tower)</v>
          </cell>
        </row>
        <row r="1788">
          <cell r="A1788">
            <v>1787</v>
          </cell>
          <cell r="B1788" t="str">
            <v>Mesin Chicago Pneumatic CE</v>
          </cell>
        </row>
        <row r="1789">
          <cell r="A1789">
            <v>1788</v>
          </cell>
          <cell r="B1789" t="str">
            <v>Mesin R &amp; D Solidscape</v>
          </cell>
        </row>
        <row r="1790">
          <cell r="A1790">
            <v>1789</v>
          </cell>
          <cell r="B1790" t="str">
            <v>Mesin Cor Top Cast, Ceramic pipe</v>
          </cell>
        </row>
        <row r="1791">
          <cell r="A1791">
            <v>1790</v>
          </cell>
          <cell r="B1791" t="str">
            <v>Vacum Pump Riace wax</v>
          </cell>
        </row>
        <row r="1792">
          <cell r="A1792">
            <v>1791</v>
          </cell>
          <cell r="B1792" t="str">
            <v>Degeasing Vacuum Kit</v>
          </cell>
        </row>
        <row r="1793">
          <cell r="A1793">
            <v>1792</v>
          </cell>
          <cell r="B1793" t="str">
            <v>Mesin lilin 2 station Bintang Saudara 11.900 Euro</v>
          </cell>
        </row>
        <row r="1794">
          <cell r="A1794">
            <v>1793</v>
          </cell>
          <cell r="B1794" t="str">
            <v>Matras</v>
          </cell>
        </row>
        <row r="1795">
          <cell r="A1795">
            <v>1794</v>
          </cell>
          <cell r="B1795" t="str">
            <v>Mesin six in One 1 Set</v>
          </cell>
        </row>
        <row r="1796">
          <cell r="A1796">
            <v>1795</v>
          </cell>
          <cell r="B1796" t="str">
            <v>Rectifire 20 a (Digital)</v>
          </cell>
        </row>
        <row r="1797">
          <cell r="A1797">
            <v>1796</v>
          </cell>
          <cell r="B1797" t="str">
            <v>Kekurangan Mesin Tjandra service</v>
          </cell>
        </row>
        <row r="1798">
          <cell r="A1798">
            <v>1797</v>
          </cell>
          <cell r="B1798" t="str">
            <v>Mesin Continuous Casting</v>
          </cell>
        </row>
        <row r="1799">
          <cell r="A1799">
            <v>1798</v>
          </cell>
          <cell r="B1799" t="str">
            <v>Mesin CNC wire Cut SUDAH DJUAL</v>
          </cell>
        </row>
        <row r="1800">
          <cell r="A1800">
            <v>1799</v>
          </cell>
          <cell r="B1800" t="str">
            <v>Thermocontrol</v>
          </cell>
        </row>
        <row r="1801">
          <cell r="A1801">
            <v>1800</v>
          </cell>
          <cell r="B1801" t="str">
            <v>Temperature controller</v>
          </cell>
        </row>
        <row r="1802">
          <cell r="A1802">
            <v>1801</v>
          </cell>
          <cell r="B1802" t="str">
            <v>Temperature controller Fuji (Veltindo)</v>
          </cell>
        </row>
        <row r="1803">
          <cell r="A1803">
            <v>1802</v>
          </cell>
          <cell r="B1803" t="str">
            <v>Hardness Tester</v>
          </cell>
        </row>
        <row r="1804">
          <cell r="A1804">
            <v>1803</v>
          </cell>
          <cell r="B1804" t="str">
            <v>Mesin EDM Drill</v>
          </cell>
        </row>
        <row r="1805">
          <cell r="A1805">
            <v>1804</v>
          </cell>
          <cell r="B1805" t="str">
            <v>Mesin Kawat Anting</v>
          </cell>
        </row>
        <row r="1806">
          <cell r="A1806">
            <v>1805</v>
          </cell>
          <cell r="B1806" t="str">
            <v>Mesin Hydrowelder</v>
          </cell>
        </row>
        <row r="1807">
          <cell r="A1807">
            <v>1806</v>
          </cell>
          <cell r="B1807" t="str">
            <v>Mesin Tack Welding</v>
          </cell>
        </row>
        <row r="1808">
          <cell r="A1808">
            <v>1807</v>
          </cell>
          <cell r="B1808" t="str">
            <v>Mesin pengering</v>
          </cell>
        </row>
        <row r="1809">
          <cell r="A1809">
            <v>1808</v>
          </cell>
          <cell r="B1809" t="str">
            <v>Shaping Machine</v>
          </cell>
        </row>
        <row r="1810">
          <cell r="A1810">
            <v>1809</v>
          </cell>
          <cell r="B1810" t="str">
            <v>Micro Boring Bar</v>
          </cell>
        </row>
        <row r="1811">
          <cell r="A1811">
            <v>1810</v>
          </cell>
          <cell r="B1811" t="str">
            <v>Mesin stempel</v>
          </cell>
        </row>
        <row r="1812">
          <cell r="A1812">
            <v>1811</v>
          </cell>
          <cell r="B1812" t="str">
            <v>Jet Cleaner</v>
          </cell>
        </row>
        <row r="1813">
          <cell r="A1813">
            <v>1812</v>
          </cell>
          <cell r="B1813" t="str">
            <v>Mesin Grinder</v>
          </cell>
        </row>
        <row r="1814">
          <cell r="A1814">
            <v>1813</v>
          </cell>
          <cell r="B1814" t="str">
            <v>Mesin Tecko Ultrasonic 30 litre</v>
          </cell>
        </row>
        <row r="1815">
          <cell r="A1815">
            <v>1814</v>
          </cell>
          <cell r="B1815" t="str">
            <v>Magnetic Stirier</v>
          </cell>
        </row>
        <row r="1816">
          <cell r="A1816">
            <v>1815</v>
          </cell>
          <cell r="B1816" t="str">
            <v>Mesin Han's Laser</v>
          </cell>
        </row>
        <row r="1817">
          <cell r="A1817">
            <v>1816</v>
          </cell>
          <cell r="B1817" t="str">
            <v>Mesin Ultrasonic Tecko 30 litre</v>
          </cell>
        </row>
        <row r="1818">
          <cell r="A1818">
            <v>1817</v>
          </cell>
          <cell r="B1818" t="str">
            <v>Mesin Las Pipa / tube</v>
          </cell>
        </row>
        <row r="1819">
          <cell r="A1819">
            <v>1818</v>
          </cell>
          <cell r="B1819" t="str">
            <v>Mesin Solder Hidro Welder</v>
          </cell>
        </row>
        <row r="1820">
          <cell r="A1820">
            <v>1819</v>
          </cell>
          <cell r="B1820" t="str">
            <v>Belt Conveyor NP001 for furnace</v>
          </cell>
        </row>
        <row r="1821">
          <cell r="A1821">
            <v>1820</v>
          </cell>
          <cell r="B1821" t="str">
            <v>Singen (sambungan)</v>
          </cell>
        </row>
        <row r="1822">
          <cell r="A1822">
            <v>1821</v>
          </cell>
          <cell r="B1822" t="str">
            <v>Mesin OTEC CF 18 Element dry</v>
          </cell>
        </row>
        <row r="1823">
          <cell r="A1823">
            <v>1822</v>
          </cell>
          <cell r="B1823" t="str">
            <v>Singen (bersambung)</v>
          </cell>
        </row>
        <row r="1824">
          <cell r="A1824">
            <v>1823</v>
          </cell>
          <cell r="B1824" t="str">
            <v>Kompor gas Covina</v>
          </cell>
        </row>
        <row r="1825">
          <cell r="A1825">
            <v>1824</v>
          </cell>
          <cell r="B1825" t="str">
            <v>Mesin Plong</v>
          </cell>
        </row>
        <row r="1826">
          <cell r="A1826">
            <v>1825</v>
          </cell>
          <cell r="B1826" t="str">
            <v>Mesin calandra, matras, dies</v>
          </cell>
        </row>
        <row r="1827">
          <cell r="A1827">
            <v>1826</v>
          </cell>
          <cell r="B1827" t="str">
            <v>Blander pot Yamato JP</v>
          </cell>
        </row>
        <row r="1828">
          <cell r="A1828">
            <v>1827</v>
          </cell>
          <cell r="B1828" t="str">
            <v>Blander pot Yamato TW</v>
          </cell>
        </row>
        <row r="1829">
          <cell r="A1829">
            <v>1828</v>
          </cell>
          <cell r="B1829" t="str">
            <v>Karet Pohon</v>
          </cell>
        </row>
        <row r="1830">
          <cell r="A1830">
            <v>1829</v>
          </cell>
          <cell r="B1830" t="str">
            <v>Magnetic stritier</v>
          </cell>
        </row>
        <row r="1831">
          <cell r="A1831">
            <v>1830</v>
          </cell>
          <cell r="B1831" t="str">
            <v>Hammer Unior u. anak GT</v>
          </cell>
        </row>
        <row r="1832">
          <cell r="A1832">
            <v>1831</v>
          </cell>
          <cell r="B1832" t="str">
            <v>Beaker Glass</v>
          </cell>
        </row>
        <row r="1833">
          <cell r="A1833">
            <v>1832</v>
          </cell>
          <cell r="B1833" t="str">
            <v>Mesin maknit</v>
          </cell>
        </row>
        <row r="1834">
          <cell r="A1834">
            <v>1833</v>
          </cell>
          <cell r="B1834" t="str">
            <v>kompor rinai</v>
          </cell>
        </row>
        <row r="1835">
          <cell r="A1835">
            <v>1834</v>
          </cell>
          <cell r="B1835" t="str">
            <v>Die Set Matras Ariso</v>
          </cell>
        </row>
        <row r="1836">
          <cell r="A1836">
            <v>1835</v>
          </cell>
          <cell r="B1836" t="str">
            <v>Magnetic pump</v>
          </cell>
        </row>
        <row r="1837">
          <cell r="A1837">
            <v>1836</v>
          </cell>
          <cell r="B1837" t="str">
            <v>Magnetic pump 0,37 kw</v>
          </cell>
        </row>
        <row r="1838">
          <cell r="A1838">
            <v>1837</v>
          </cell>
          <cell r="B1838" t="str">
            <v>Bak PU u. sengki sepuh</v>
          </cell>
        </row>
        <row r="1839">
          <cell r="A1839">
            <v>1838</v>
          </cell>
          <cell r="B1839" t="str">
            <v>Nampan no.3@4000</v>
          </cell>
        </row>
        <row r="1840">
          <cell r="A1840">
            <v>1839</v>
          </cell>
          <cell r="B1840" t="str">
            <v>Nampan no.1@8500</v>
          </cell>
        </row>
        <row r="1841">
          <cell r="A1841">
            <v>1840</v>
          </cell>
          <cell r="B1841" t="str">
            <v>Micrometer Mittutoyo type mt2328u. Giling tarik</v>
          </cell>
        </row>
        <row r="1842">
          <cell r="A1842">
            <v>1841</v>
          </cell>
          <cell r="B1842" t="str">
            <v>Gergaji Sandflex 16"</v>
          </cell>
        </row>
        <row r="1843">
          <cell r="A1843">
            <v>1842</v>
          </cell>
          <cell r="B1843" t="str">
            <v>Kunci L Bondhus</v>
          </cell>
        </row>
        <row r="1844">
          <cell r="A1844">
            <v>1843</v>
          </cell>
          <cell r="B1844" t="str">
            <v>Maykestang Long Drill 111 Ø 9.0 mm</v>
          </cell>
        </row>
        <row r="1845">
          <cell r="A1845">
            <v>1844</v>
          </cell>
          <cell r="B1845" t="str">
            <v>Kunci Inggris 18"</v>
          </cell>
        </row>
        <row r="1846">
          <cell r="A1846">
            <v>1845</v>
          </cell>
          <cell r="B1846" t="str">
            <v>Totem Hand Tap HSS M 6 x 1</v>
          </cell>
        </row>
        <row r="1847">
          <cell r="A1847">
            <v>1846</v>
          </cell>
          <cell r="B1847" t="str">
            <v>Hanita Endmill Solid Carbide 4004 RT</v>
          </cell>
        </row>
        <row r="1848">
          <cell r="A1848">
            <v>1847</v>
          </cell>
          <cell r="B1848" t="str">
            <v>Megafor Centre Drill Type 114 BS-3</v>
          </cell>
        </row>
        <row r="1849">
          <cell r="A1849">
            <v>1848</v>
          </cell>
          <cell r="B1849" t="str">
            <v>Megafor Centre Drill Type 114 BS-2</v>
          </cell>
        </row>
        <row r="1850">
          <cell r="A1850">
            <v>1849</v>
          </cell>
          <cell r="B1850" t="str">
            <v>Mesin Dynolab</v>
          </cell>
        </row>
        <row r="1851">
          <cell r="A1851">
            <v>1850</v>
          </cell>
          <cell r="B1851" t="str">
            <v>Kunci R/P 13 phx</v>
          </cell>
        </row>
        <row r="1852">
          <cell r="A1852">
            <v>1851</v>
          </cell>
          <cell r="B1852" t="str">
            <v>Obeng (-) 5"</v>
          </cell>
        </row>
        <row r="1853">
          <cell r="A1853">
            <v>1852</v>
          </cell>
          <cell r="B1853" t="str">
            <v>Tang Bulat</v>
          </cell>
        </row>
        <row r="1854">
          <cell r="A1854">
            <v>1853</v>
          </cell>
          <cell r="B1854" t="str">
            <v>Mesin Tarik Kawat</v>
          </cell>
        </row>
        <row r="1855">
          <cell r="A1855">
            <v>1854</v>
          </cell>
          <cell r="B1855" t="str">
            <v>Mesin Poles</v>
          </cell>
        </row>
        <row r="1856">
          <cell r="A1856">
            <v>1855</v>
          </cell>
          <cell r="B1856" t="str">
            <v>Mesin Roll Giling Plat MDM</v>
          </cell>
        </row>
        <row r="1857">
          <cell r="A1857">
            <v>1856</v>
          </cell>
          <cell r="B1857" t="str">
            <v>Bor Gantung RRT</v>
          </cell>
        </row>
        <row r="1858">
          <cell r="A1858">
            <v>1857</v>
          </cell>
          <cell r="B1858" t="str">
            <v>Mesin Ultrasonik Tecko</v>
          </cell>
        </row>
        <row r="1859">
          <cell r="A1859">
            <v>1858</v>
          </cell>
          <cell r="B1859" t="str">
            <v>Air Duster + Selang Spiral</v>
          </cell>
        </row>
        <row r="1860">
          <cell r="A1860">
            <v>1859</v>
          </cell>
          <cell r="B1860" t="str">
            <v>Inverter Fuji</v>
          </cell>
        </row>
        <row r="1861">
          <cell r="A1861">
            <v>1860</v>
          </cell>
          <cell r="B1861" t="str">
            <v>Pisau Dof Diamond (melekat di mesin)</v>
          </cell>
        </row>
        <row r="1862">
          <cell r="A1862">
            <v>1861</v>
          </cell>
          <cell r="B1862" t="str">
            <v>Mesin Dof Diamond</v>
          </cell>
        </row>
        <row r="1863">
          <cell r="A1863">
            <v>1862</v>
          </cell>
          <cell r="B1863" t="str">
            <v>Mesin Oven + spare part</v>
          </cell>
        </row>
        <row r="1864">
          <cell r="A1864">
            <v>1863</v>
          </cell>
          <cell r="B1864" t="str">
            <v>Mesin Ultrasonik Generater</v>
          </cell>
        </row>
        <row r="1865">
          <cell r="A1865">
            <v>1864</v>
          </cell>
          <cell r="B1865" t="str">
            <v>Kompressor SWP-310 10PK</v>
          </cell>
        </row>
        <row r="1866">
          <cell r="A1866">
            <v>1865</v>
          </cell>
          <cell r="B1866" t="str">
            <v>Alvometer Sanwa CX - 506a</v>
          </cell>
        </row>
        <row r="1867">
          <cell r="A1867">
            <v>1866</v>
          </cell>
          <cell r="B1867" t="str">
            <v>Palu Plastik</v>
          </cell>
        </row>
        <row r="1868">
          <cell r="A1868">
            <v>1867</v>
          </cell>
          <cell r="B1868" t="str">
            <v>Tang Lancip</v>
          </cell>
        </row>
        <row r="1869">
          <cell r="A1869">
            <v>1868</v>
          </cell>
          <cell r="B1869" t="str">
            <v>Air Duster Prohex</v>
          </cell>
        </row>
        <row r="1870">
          <cell r="A1870">
            <v>1869</v>
          </cell>
          <cell r="B1870" t="str">
            <v>Japit Lebur</v>
          </cell>
        </row>
        <row r="1871">
          <cell r="A1871">
            <v>1870</v>
          </cell>
          <cell r="B1871" t="str">
            <v>Diamond Grinding Wheel U2-D-100</v>
          </cell>
        </row>
        <row r="1872">
          <cell r="A1872">
            <v>1871</v>
          </cell>
          <cell r="B1872" t="str">
            <v>Matras Bending Gelombang 6</v>
          </cell>
        </row>
        <row r="1873">
          <cell r="A1873">
            <v>1872</v>
          </cell>
          <cell r="B1873" t="str">
            <v>Mikro Caliper</v>
          </cell>
        </row>
        <row r="1874">
          <cell r="A1874">
            <v>1873</v>
          </cell>
          <cell r="B1874" t="str">
            <v>Gunting Patri Panjang</v>
          </cell>
        </row>
        <row r="1875">
          <cell r="A1875">
            <v>1874</v>
          </cell>
          <cell r="B1875" t="str">
            <v>Mesin Pengering Cat / Oven</v>
          </cell>
        </row>
        <row r="1876">
          <cell r="A1876">
            <v>1875</v>
          </cell>
          <cell r="B1876" t="str">
            <v>Drip Angka Selery</v>
          </cell>
        </row>
        <row r="1877">
          <cell r="A1877">
            <v>1876</v>
          </cell>
          <cell r="B1877" t="str">
            <v>Drip Angka</v>
          </cell>
        </row>
        <row r="1878">
          <cell r="A1878">
            <v>1877</v>
          </cell>
          <cell r="B1878" t="str">
            <v>Tool Grinder Collet L-20 Ø 016</v>
          </cell>
        </row>
        <row r="1879">
          <cell r="A1879">
            <v>1878</v>
          </cell>
          <cell r="B1879" t="str">
            <v>Air Micro Grinder "Toko"</v>
          </cell>
        </row>
        <row r="1880">
          <cell r="A1880">
            <v>1879</v>
          </cell>
          <cell r="B1880" t="str">
            <v>Mesin Lilin Manual</v>
          </cell>
        </row>
        <row r="1881">
          <cell r="A1881">
            <v>1880</v>
          </cell>
          <cell r="B1881" t="str">
            <v>Ceramic Mixer</v>
          </cell>
        </row>
        <row r="1882">
          <cell r="A1882">
            <v>1881</v>
          </cell>
          <cell r="B1882" t="str">
            <v>Matras utk Mesin Kalandra</v>
          </cell>
        </row>
        <row r="1883">
          <cell r="A1883">
            <v>1882</v>
          </cell>
          <cell r="B1883" t="str">
            <v>Dies</v>
          </cell>
        </row>
        <row r="1884">
          <cell r="A1884">
            <v>1883</v>
          </cell>
          <cell r="B1884" t="str">
            <v>Mesin Kalandra</v>
          </cell>
        </row>
        <row r="1885">
          <cell r="A1885">
            <v>1884</v>
          </cell>
          <cell r="B1885" t="str">
            <v>Grenda Duduk 5"</v>
          </cell>
        </row>
        <row r="1886">
          <cell r="A1886">
            <v>1885</v>
          </cell>
          <cell r="B1886" t="str">
            <v>Stamping Huruf</v>
          </cell>
        </row>
        <row r="1887">
          <cell r="A1887">
            <v>1886</v>
          </cell>
          <cell r="B1887" t="str">
            <v>Stamping Angka</v>
          </cell>
        </row>
        <row r="1888">
          <cell r="A1888">
            <v>1887</v>
          </cell>
          <cell r="B1888" t="str">
            <v>Mesin Melting Furnace F4D</v>
          </cell>
        </row>
        <row r="1889">
          <cell r="A1889">
            <v>1888</v>
          </cell>
          <cell r="B1889" t="str">
            <v>Bor Frais</v>
          </cell>
        </row>
        <row r="1890">
          <cell r="A1890">
            <v>1889</v>
          </cell>
          <cell r="B1890" t="str">
            <v>3-Jaw Scroll Chuck 6" Vertex</v>
          </cell>
        </row>
        <row r="1891">
          <cell r="A1891">
            <v>1890</v>
          </cell>
          <cell r="B1891" t="str">
            <v>Mesin Universal Dividing Head BS.2 Vertex</v>
          </cell>
        </row>
        <row r="1892">
          <cell r="A1892">
            <v>1891</v>
          </cell>
          <cell r="B1892" t="str">
            <v>Mesin Universal Cutter Grinder U2 Vertex</v>
          </cell>
        </row>
        <row r="1893">
          <cell r="A1893">
            <v>1892</v>
          </cell>
          <cell r="B1893" t="str">
            <v>Betel utk Bahan Stempel</v>
          </cell>
        </row>
        <row r="1894">
          <cell r="A1894">
            <v>1893</v>
          </cell>
          <cell r="B1894" t="str">
            <v>Counter Sink Yamawa 12 x 90°</v>
          </cell>
        </row>
        <row r="1895">
          <cell r="A1895">
            <v>1894</v>
          </cell>
          <cell r="B1895" t="str">
            <v>Stang Tap Ratchet M3-10 2,4-5,5</v>
          </cell>
        </row>
        <row r="1896">
          <cell r="A1896">
            <v>1895</v>
          </cell>
          <cell r="B1896" t="str">
            <v>Hower Benz BSS 6 mm JT 1</v>
          </cell>
        </row>
        <row r="1897">
          <cell r="A1897">
            <v>1896</v>
          </cell>
          <cell r="B1897" t="str">
            <v>Kunci RP TKR 34</v>
          </cell>
        </row>
        <row r="1898">
          <cell r="A1898">
            <v>1897</v>
          </cell>
          <cell r="B1898" t="str">
            <v>Kunci RP TKR 32</v>
          </cell>
        </row>
        <row r="1899">
          <cell r="A1899">
            <v>1898</v>
          </cell>
          <cell r="B1899" t="str">
            <v>Kunci RP TKR 30</v>
          </cell>
        </row>
        <row r="1900">
          <cell r="A1900">
            <v>1899</v>
          </cell>
          <cell r="B1900" t="str">
            <v>Kunci RP TKR 8</v>
          </cell>
        </row>
        <row r="1901">
          <cell r="A1901">
            <v>1900</v>
          </cell>
          <cell r="B1901" t="str">
            <v>Mesin Bengkel/MILLING</v>
          </cell>
        </row>
        <row r="1902">
          <cell r="A1902">
            <v>1901</v>
          </cell>
          <cell r="B1902" t="str">
            <v>Diamond Mounted</v>
          </cell>
        </row>
        <row r="1903">
          <cell r="A1903">
            <v>1902</v>
          </cell>
          <cell r="B1903" t="str">
            <v>Bikin Panel Listrik</v>
          </cell>
        </row>
        <row r="1904">
          <cell r="A1904">
            <v>1903</v>
          </cell>
          <cell r="B1904" t="str">
            <v>Magnetic Stand Einhill</v>
          </cell>
        </row>
        <row r="1905">
          <cell r="A1905">
            <v>1904</v>
          </cell>
          <cell r="B1905" t="str">
            <v>Dial Indicator</v>
          </cell>
        </row>
        <row r="1906">
          <cell r="A1906">
            <v>1905</v>
          </cell>
          <cell r="B1906" t="str">
            <v>A2O (Betel Bubut)</v>
          </cell>
        </row>
        <row r="1907">
          <cell r="A1907">
            <v>1906</v>
          </cell>
          <cell r="B1907" t="str">
            <v>Mesin Mal Roland</v>
          </cell>
        </row>
        <row r="1908">
          <cell r="A1908">
            <v>1907</v>
          </cell>
          <cell r="B1908" t="str">
            <v>Muller Potong Plat</v>
          </cell>
        </row>
        <row r="1909">
          <cell r="A1909">
            <v>1908</v>
          </cell>
          <cell r="B1909" t="str">
            <v>Grinda Potong Makita 2414 NB-220 V</v>
          </cell>
        </row>
        <row r="1910">
          <cell r="A1910">
            <v>1909</v>
          </cell>
          <cell r="B1910" t="str">
            <v>Selang Compresor</v>
          </cell>
        </row>
        <row r="1911">
          <cell r="A1911">
            <v>1910</v>
          </cell>
          <cell r="B1911" t="str">
            <v>Tembakan Compresor</v>
          </cell>
        </row>
        <row r="1912">
          <cell r="A1912">
            <v>1911</v>
          </cell>
          <cell r="B1912" t="str">
            <v>Solder utk Karet</v>
          </cell>
        </row>
        <row r="1913">
          <cell r="A1913">
            <v>1912</v>
          </cell>
          <cell r="B1913" t="str">
            <v>Bikin Matras Kecil</v>
          </cell>
        </row>
        <row r="1914">
          <cell r="A1914">
            <v>1913</v>
          </cell>
          <cell r="B1914" t="str">
            <v>Rectifier Bombing + Perlengkapan</v>
          </cell>
        </row>
        <row r="1915">
          <cell r="A1915">
            <v>1914</v>
          </cell>
          <cell r="B1915" t="str">
            <v>Mesin Gulungan Gelang Oval</v>
          </cell>
        </row>
        <row r="1916">
          <cell r="A1916">
            <v>1915</v>
          </cell>
          <cell r="B1916" t="str">
            <v>Mesin PUK 2 Complete</v>
          </cell>
        </row>
        <row r="1917">
          <cell r="A1917">
            <v>1916</v>
          </cell>
          <cell r="B1917" t="str">
            <v>Pen Plating</v>
          </cell>
        </row>
        <row r="1918">
          <cell r="A1918">
            <v>1917</v>
          </cell>
          <cell r="B1918" t="str">
            <v>Mini Mikromotor</v>
          </cell>
        </row>
        <row r="1919">
          <cell r="A1919">
            <v>1918</v>
          </cell>
          <cell r="B1919" t="str">
            <v>Mesin Vaccum Investing</v>
          </cell>
        </row>
        <row r="1920">
          <cell r="A1920">
            <v>1919</v>
          </cell>
          <cell r="B1920" t="str">
            <v>Cetakan Karet</v>
          </cell>
        </row>
        <row r="1921">
          <cell r="A1921">
            <v>1920</v>
          </cell>
          <cell r="B1921" t="str">
            <v>Cetakan 6 x 45</v>
          </cell>
        </row>
        <row r="1922">
          <cell r="A1922">
            <v>1921</v>
          </cell>
          <cell r="B1922" t="str">
            <v>Inverter Toshiba</v>
          </cell>
        </row>
        <row r="1923">
          <cell r="A1923">
            <v>1922</v>
          </cell>
          <cell r="B1923" t="str">
            <v>Pembuatan Pipa</v>
          </cell>
        </row>
        <row r="1924">
          <cell r="A1924">
            <v>1923</v>
          </cell>
          <cell r="B1924" t="str">
            <v>Modifikasi Mesin Grinder</v>
          </cell>
        </row>
        <row r="1925">
          <cell r="A1925">
            <v>1924</v>
          </cell>
          <cell r="B1925" t="str">
            <v>Pipa 4"</v>
          </cell>
        </row>
        <row r="1926">
          <cell r="A1926">
            <v>1925</v>
          </cell>
          <cell r="B1926" t="str">
            <v>Pipa 3,5"</v>
          </cell>
        </row>
        <row r="1927">
          <cell r="A1927">
            <v>1926</v>
          </cell>
          <cell r="B1927" t="str">
            <v>Pipa 3"</v>
          </cell>
        </row>
        <row r="1928">
          <cell r="A1928">
            <v>1927</v>
          </cell>
          <cell r="B1928" t="str">
            <v>Pangkon Karet</v>
          </cell>
        </row>
        <row r="1929">
          <cell r="A1929">
            <v>1928</v>
          </cell>
          <cell r="B1929" t="str">
            <v>Flask 4"</v>
          </cell>
        </row>
        <row r="1930">
          <cell r="A1930">
            <v>1929</v>
          </cell>
          <cell r="B1930" t="str">
            <v>Flask 3,5"</v>
          </cell>
        </row>
        <row r="1931">
          <cell r="A1931">
            <v>1930</v>
          </cell>
          <cell r="B1931" t="str">
            <v>Flask 3"</v>
          </cell>
        </row>
        <row r="1932">
          <cell r="A1932">
            <v>1931</v>
          </cell>
          <cell r="B1932" t="str">
            <v>Tok / Stempel</v>
          </cell>
        </row>
        <row r="1933">
          <cell r="A1933">
            <v>1932</v>
          </cell>
          <cell r="B1933" t="str">
            <v>Straight NSK</v>
          </cell>
        </row>
        <row r="1934">
          <cell r="A1934">
            <v>1933</v>
          </cell>
          <cell r="B1934" t="str">
            <v>Mikromotor Strong Sae Shin</v>
          </cell>
        </row>
        <row r="1935">
          <cell r="A1935">
            <v>1934</v>
          </cell>
          <cell r="B1935" t="str">
            <v>Mesin Grinder + Inverter Toshiba 3 pcs</v>
          </cell>
        </row>
        <row r="1936">
          <cell r="A1936">
            <v>1935</v>
          </cell>
          <cell r="B1936" t="str">
            <v>Mesin Kawat</v>
          </cell>
        </row>
        <row r="1937">
          <cell r="A1937">
            <v>1936</v>
          </cell>
          <cell r="B1937" t="str">
            <v>Rol Gelang 6 mm</v>
          </cell>
        </row>
        <row r="1938">
          <cell r="A1938">
            <v>1937</v>
          </cell>
          <cell r="B1938" t="str">
            <v>Rol Gelang 3 mm</v>
          </cell>
        </row>
        <row r="1939">
          <cell r="A1939">
            <v>1938</v>
          </cell>
          <cell r="B1939" t="str">
            <v>Catot Gelang tangkepan 92 x 20 utk mesin slep</v>
          </cell>
        </row>
        <row r="1940">
          <cell r="A1940">
            <v>1939</v>
          </cell>
          <cell r="B1940" t="str">
            <v>Catok cincin 46 x 20 utk mesin slep</v>
          </cell>
        </row>
        <row r="1941">
          <cell r="A1941">
            <v>1940</v>
          </cell>
          <cell r="B1941" t="str">
            <v>Catok Gelang (terompet) 47 x 40 utk mesin slep</v>
          </cell>
        </row>
        <row r="1942">
          <cell r="A1942">
            <v>1941</v>
          </cell>
          <cell r="B1942" t="str">
            <v>Pisau Slep</v>
          </cell>
        </row>
        <row r="1943">
          <cell r="A1943">
            <v>1942</v>
          </cell>
          <cell r="B1943" t="str">
            <v>Adaptor Vanson</v>
          </cell>
        </row>
        <row r="1944">
          <cell r="A1944">
            <v>1943</v>
          </cell>
          <cell r="B1944" t="str">
            <v>Pipa Cetakan</v>
          </cell>
        </row>
        <row r="1945">
          <cell r="A1945">
            <v>1944</v>
          </cell>
          <cell r="B1945" t="str">
            <v>Steam Leaner</v>
          </cell>
        </row>
        <row r="1946">
          <cell r="A1946">
            <v>1945</v>
          </cell>
          <cell r="B1946" t="str">
            <v>Ring Zise Bor</v>
          </cell>
        </row>
        <row r="1947">
          <cell r="A1947">
            <v>1946</v>
          </cell>
          <cell r="B1947" t="str">
            <v>Des untuk gelang GBK 35</v>
          </cell>
        </row>
        <row r="1948">
          <cell r="A1948">
            <v>1947</v>
          </cell>
          <cell r="B1948" t="str">
            <v>Mesin Ultrasonic BT-12 (CP308)</v>
          </cell>
        </row>
        <row r="1949">
          <cell r="A1949">
            <v>1948</v>
          </cell>
          <cell r="B1949" t="str">
            <v>Mesin Selep</v>
          </cell>
        </row>
        <row r="1950">
          <cell r="A1950">
            <v>1949</v>
          </cell>
          <cell r="B1950" t="str">
            <v>Capit</v>
          </cell>
        </row>
        <row r="1951">
          <cell r="A1951">
            <v>1950</v>
          </cell>
          <cell r="B1951" t="str">
            <v>Kowi Cor</v>
          </cell>
        </row>
        <row r="1952">
          <cell r="A1952">
            <v>1951</v>
          </cell>
          <cell r="B1952" t="str">
            <v>Gunting Gilbow Lurus</v>
          </cell>
        </row>
        <row r="1953">
          <cell r="A1953">
            <v>1952</v>
          </cell>
          <cell r="B1953" t="str">
            <v>Plat Titanium 1 ltr</v>
          </cell>
        </row>
        <row r="1954">
          <cell r="A1954">
            <v>1953</v>
          </cell>
          <cell r="B1954" t="str">
            <v>Pen Plating Unicore</v>
          </cell>
        </row>
        <row r="1955">
          <cell r="A1955">
            <v>1954</v>
          </cell>
          <cell r="B1955" t="str">
            <v>Singen + Capit</v>
          </cell>
        </row>
        <row r="1956">
          <cell r="A1956">
            <v>1955</v>
          </cell>
          <cell r="B1956" t="str">
            <v>Kompor Listrik</v>
          </cell>
        </row>
        <row r="1957">
          <cell r="A1957">
            <v>1956</v>
          </cell>
          <cell r="B1957" t="str">
            <v>Hair Dryer Wago</v>
          </cell>
        </row>
        <row r="1958">
          <cell r="A1958">
            <v>1957</v>
          </cell>
          <cell r="B1958" t="str">
            <v>Gotri</v>
          </cell>
        </row>
        <row r="1959">
          <cell r="A1959">
            <v>1958</v>
          </cell>
          <cell r="B1959" t="str">
            <v>Mesin Tumbler</v>
          </cell>
        </row>
        <row r="1960">
          <cell r="A1960">
            <v>1959</v>
          </cell>
          <cell r="B1960" t="str">
            <v>Inverter Fuji utk Mesin Tumbler</v>
          </cell>
        </row>
        <row r="1961">
          <cell r="A1961">
            <v>1960</v>
          </cell>
          <cell r="B1961" t="str">
            <v>Mesin PUK</v>
          </cell>
        </row>
        <row r="1962">
          <cell r="A1962">
            <v>1961</v>
          </cell>
          <cell r="B1962" t="str">
            <v>Mesin  Vaccum Cor Topcast + Pompa</v>
          </cell>
        </row>
        <row r="1963">
          <cell r="A1963">
            <v>1962</v>
          </cell>
          <cell r="B1963" t="str">
            <v>Water Jet</v>
          </cell>
        </row>
        <row r="1964">
          <cell r="A1964">
            <v>1963</v>
          </cell>
          <cell r="B1964" t="str">
            <v>Vaccum Cleaner Electrolux</v>
          </cell>
        </row>
        <row r="1965">
          <cell r="A1965">
            <v>1964</v>
          </cell>
          <cell r="B1965" t="str">
            <v>Tabung Gips / Flask Stainless</v>
          </cell>
        </row>
        <row r="1966">
          <cell r="A1966">
            <v>1965</v>
          </cell>
          <cell r="B1966" t="str">
            <v>Solder Lilin</v>
          </cell>
        </row>
        <row r="1967">
          <cell r="A1967">
            <v>1966</v>
          </cell>
          <cell r="B1967" t="str">
            <v>Solder Karet</v>
          </cell>
        </row>
        <row r="1968">
          <cell r="A1968">
            <v>1967</v>
          </cell>
          <cell r="B1968" t="str">
            <v>Sket Manual</v>
          </cell>
        </row>
        <row r="1969">
          <cell r="A1969">
            <v>1968</v>
          </cell>
          <cell r="B1969" t="str">
            <v>Sket Digital</v>
          </cell>
        </row>
        <row r="1970">
          <cell r="A1970">
            <v>1969</v>
          </cell>
          <cell r="B1970" t="str">
            <v>Micro Caliper</v>
          </cell>
        </row>
        <row r="1971">
          <cell r="A1971">
            <v>1970</v>
          </cell>
          <cell r="B1971" t="str">
            <v>Mesin Poles V</v>
          </cell>
        </row>
        <row r="1972">
          <cell r="A1972">
            <v>1971</v>
          </cell>
          <cell r="B1972" t="str">
            <v>Mesin Poles III</v>
          </cell>
        </row>
        <row r="1973">
          <cell r="A1973">
            <v>1972</v>
          </cell>
          <cell r="B1973" t="str">
            <v>Mesin Pengering Mario Di Maio Italy Tidak dipakai watt besar</v>
          </cell>
        </row>
        <row r="1974">
          <cell r="A1974">
            <v>1973</v>
          </cell>
          <cell r="B1974" t="str">
            <v>Mesin Oven Annealing Ieco</v>
          </cell>
        </row>
        <row r="1975">
          <cell r="A1975">
            <v>1974</v>
          </cell>
          <cell r="B1975" t="str">
            <v>Mesin Kikir</v>
          </cell>
        </row>
        <row r="1976">
          <cell r="A1976">
            <v>1975</v>
          </cell>
          <cell r="B1976" t="str">
            <v>Mesin Gelang Bangkok Mario Di Maio</v>
          </cell>
        </row>
        <row r="1977">
          <cell r="A1977">
            <v>1976</v>
          </cell>
          <cell r="B1977" t="str">
            <v>Kompressor Swan 5PK</v>
          </cell>
        </row>
        <row r="1978">
          <cell r="A1978">
            <v>1977</v>
          </cell>
          <cell r="B1978" t="str">
            <v>Japit Lebur Besar (Super)</v>
          </cell>
        </row>
        <row r="1979">
          <cell r="A1979">
            <v>1978</v>
          </cell>
          <cell r="B1979" t="str">
            <v>Japit Lebur Besar</v>
          </cell>
        </row>
        <row r="1980">
          <cell r="A1980">
            <v>1979</v>
          </cell>
          <cell r="B1980" t="str">
            <v>Hair Dryer Sonic</v>
          </cell>
        </row>
        <row r="1981">
          <cell r="A1981">
            <v>1980</v>
          </cell>
          <cell r="B1981" t="str">
            <v>Gunting Patri Kecil</v>
          </cell>
        </row>
        <row r="1982">
          <cell r="A1982">
            <v>1981</v>
          </cell>
          <cell r="B1982" t="str">
            <v>Gunting Patri Besar</v>
          </cell>
        </row>
        <row r="1983">
          <cell r="A1983">
            <v>1982</v>
          </cell>
          <cell r="B1983" t="str">
            <v>Gunting Kuningan</v>
          </cell>
        </row>
        <row r="1984">
          <cell r="A1984">
            <v>1983</v>
          </cell>
          <cell r="B1984" t="str">
            <v>Gunting Hijau</v>
          </cell>
        </row>
        <row r="1985">
          <cell r="A1985">
            <v>1984</v>
          </cell>
          <cell r="B1985" t="str">
            <v>Gunting Emas Besar</v>
          </cell>
        </row>
        <row r="1986">
          <cell r="A1986">
            <v>1985</v>
          </cell>
          <cell r="B1986" t="str">
            <v>Alat Sepuh Putih Yoko</v>
          </cell>
        </row>
        <row r="1987">
          <cell r="A1987">
            <v>1986</v>
          </cell>
          <cell r="B1987" t="str">
            <v>Alat Sepuh Putih LWDQGS TPR-1510</v>
          </cell>
        </row>
        <row r="1988">
          <cell r="A1988">
            <v>1987</v>
          </cell>
          <cell r="B1988" t="str">
            <v>Alat Penahan Karet</v>
          </cell>
        </row>
        <row r="1989">
          <cell r="A1989">
            <v>1988</v>
          </cell>
          <cell r="B1989" t="str">
            <v>Adaptor</v>
          </cell>
        </row>
        <row r="1990">
          <cell r="A1990">
            <v>1989</v>
          </cell>
          <cell r="B1990" t="str">
            <v>Mesin Stamping (2 DI GT 465-66)</v>
          </cell>
        </row>
        <row r="1991">
          <cell r="A1991">
            <v>1990</v>
          </cell>
          <cell r="B1991" t="str">
            <v>Mesin Pengering Tangan Siemens</v>
          </cell>
        </row>
        <row r="1992">
          <cell r="A1992">
            <v>1991</v>
          </cell>
          <cell r="B1992" t="str">
            <v>Mesin Magnet MF</v>
          </cell>
        </row>
        <row r="1993">
          <cell r="A1993">
            <v>1992</v>
          </cell>
          <cell r="B1993" t="str">
            <v>Mesin Gulung Besar MF</v>
          </cell>
        </row>
        <row r="1994">
          <cell r="A1994">
            <v>1993</v>
          </cell>
          <cell r="B1994" t="str">
            <v>Japit Besar</v>
          </cell>
        </row>
        <row r="1995">
          <cell r="A1995">
            <v>1994</v>
          </cell>
          <cell r="B1995" t="str">
            <v>Solder Mal Lilin</v>
          </cell>
        </row>
        <row r="1996">
          <cell r="A1996">
            <v>1995</v>
          </cell>
          <cell r="B1996" t="str">
            <v>Singen / Plat Lebur</v>
          </cell>
        </row>
        <row r="1997">
          <cell r="A1997">
            <v>1996</v>
          </cell>
          <cell r="B1997" t="str">
            <v>Rol Gelang Uk. 65 mm</v>
          </cell>
        </row>
        <row r="1998">
          <cell r="A1998">
            <v>1997</v>
          </cell>
          <cell r="B1998" t="str">
            <v>Rol Gelang Uk. 62 mm</v>
          </cell>
        </row>
        <row r="1999">
          <cell r="A1999">
            <v>1998</v>
          </cell>
          <cell r="B1999" t="str">
            <v>Rol Gelang Uk. 60 mm</v>
          </cell>
        </row>
        <row r="2000">
          <cell r="A2000">
            <v>1999</v>
          </cell>
          <cell r="B2000" t="str">
            <v>Rol Gelang Uk. 58 mm</v>
          </cell>
        </row>
        <row r="2001">
          <cell r="A2001">
            <v>2000</v>
          </cell>
          <cell r="B2001" t="str">
            <v>Rol Gelang Uk. 56 mm</v>
          </cell>
        </row>
        <row r="2002">
          <cell r="A2002">
            <v>2001</v>
          </cell>
          <cell r="B2002" t="str">
            <v>Rol Gelang Uk. 55 mm</v>
          </cell>
        </row>
        <row r="2003">
          <cell r="A2003">
            <v>2002</v>
          </cell>
          <cell r="B2003" t="str">
            <v>Rol Gelang Uk. 54 mm</v>
          </cell>
        </row>
        <row r="2004">
          <cell r="A2004">
            <v>2003</v>
          </cell>
          <cell r="B2004" t="str">
            <v>Rol Gelang Uk. 52 mm</v>
          </cell>
        </row>
        <row r="2005">
          <cell r="A2005">
            <v>2004</v>
          </cell>
          <cell r="B2005" t="str">
            <v>Rol Gelang Uk. 50 mm</v>
          </cell>
        </row>
        <row r="2006">
          <cell r="A2006">
            <v>2005</v>
          </cell>
          <cell r="B2006" t="str">
            <v>Rol Gelang Uk. 48 mm</v>
          </cell>
        </row>
        <row r="2007">
          <cell r="A2007">
            <v>2006</v>
          </cell>
          <cell r="B2007" t="str">
            <v>Rol Gelang Uk. 45 mm</v>
          </cell>
        </row>
        <row r="2008">
          <cell r="A2008">
            <v>2007</v>
          </cell>
          <cell r="B2008" t="str">
            <v>Rol Gelang Uk. 42 mm</v>
          </cell>
        </row>
        <row r="2009">
          <cell r="A2009">
            <v>2008</v>
          </cell>
          <cell r="B2009" t="str">
            <v>Rol Gelang Uk. 40 mm</v>
          </cell>
        </row>
        <row r="2010">
          <cell r="A2010">
            <v>2009</v>
          </cell>
          <cell r="B2010" t="str">
            <v>Oven Kirin</v>
          </cell>
        </row>
        <row r="2011">
          <cell r="A2011">
            <v>2010</v>
          </cell>
          <cell r="B2011" t="str">
            <v>Mikromotor</v>
          </cell>
        </row>
        <row r="2012">
          <cell r="A2012">
            <v>2011</v>
          </cell>
          <cell r="B2012" t="str">
            <v>Mesin Swavel</v>
          </cell>
        </row>
        <row r="2013">
          <cell r="A2013">
            <v>2012</v>
          </cell>
          <cell r="B2013" t="str">
            <v>Mesin Punch / Plong</v>
          </cell>
        </row>
        <row r="2014">
          <cell r="A2014">
            <v>2013</v>
          </cell>
          <cell r="B2014" t="str">
            <v>Mesin Press Karet Besar</v>
          </cell>
        </row>
        <row r="2015">
          <cell r="A2015">
            <v>2014</v>
          </cell>
          <cell r="B2015" t="str">
            <v>Mesin Potong Plat</v>
          </cell>
        </row>
        <row r="2016">
          <cell r="A2016">
            <v>2015</v>
          </cell>
          <cell r="B2016" t="str">
            <v>Mesin Poles II</v>
          </cell>
        </row>
        <row r="2017">
          <cell r="A2017">
            <v>2016</v>
          </cell>
          <cell r="B2017" t="str">
            <v>Mesin Las PVC</v>
          </cell>
        </row>
        <row r="2018">
          <cell r="A2018">
            <v>2017</v>
          </cell>
          <cell r="B2018" t="str">
            <v>Mesin Giling Rol (1Rusak)</v>
          </cell>
        </row>
        <row r="2019">
          <cell r="A2019">
            <v>2018</v>
          </cell>
          <cell r="B2019" t="str">
            <v>Mesin Giling Kawat</v>
          </cell>
        </row>
        <row r="2020">
          <cell r="A2020">
            <v>2019</v>
          </cell>
          <cell r="B2020" t="str">
            <v>Mesin Gerinda Tangan Bosch</v>
          </cell>
        </row>
        <row r="2021">
          <cell r="A2021">
            <v>2020</v>
          </cell>
          <cell r="B2021" t="str">
            <v>Mesin Gelang Bangkok Lokal</v>
          </cell>
        </row>
        <row r="2022">
          <cell r="A2022">
            <v>2021</v>
          </cell>
          <cell r="B2022" t="str">
            <v>Matras Tidak Terpakai</v>
          </cell>
        </row>
        <row r="2023">
          <cell r="A2023">
            <v>2022</v>
          </cell>
          <cell r="B2023" t="str">
            <v>Matras Mesin Cetak Ulir</v>
          </cell>
        </row>
        <row r="2024">
          <cell r="A2024">
            <v>2023</v>
          </cell>
          <cell r="B2024" t="str">
            <v>Matras Mesin Cetak Seriveri</v>
          </cell>
        </row>
        <row r="2025">
          <cell r="A2025">
            <v>2024</v>
          </cell>
          <cell r="B2025" t="str">
            <v>Matras Mesin Cetak Logo</v>
          </cell>
        </row>
        <row r="2026">
          <cell r="A2026">
            <v>2025</v>
          </cell>
          <cell r="B2026" t="str">
            <v>Kompor Listrik Teba</v>
          </cell>
        </row>
        <row r="2027">
          <cell r="A2027">
            <v>2026</v>
          </cell>
          <cell r="B2027" t="str">
            <v>Kompor Gas Elpiji</v>
          </cell>
        </row>
        <row r="2028">
          <cell r="A2028">
            <v>2027</v>
          </cell>
          <cell r="B2028" t="str">
            <v>Japit Besi Besar</v>
          </cell>
        </row>
        <row r="2029">
          <cell r="A2029">
            <v>2028</v>
          </cell>
          <cell r="B2029" t="str">
            <v>Gergaji Mesin Makita 4323 M</v>
          </cell>
        </row>
        <row r="2030">
          <cell r="A2030">
            <v>2029</v>
          </cell>
          <cell r="B2030" t="str">
            <v>Bor Tangan Makita HP 1500</v>
          </cell>
        </row>
        <row r="2031">
          <cell r="A2031">
            <v>2030</v>
          </cell>
          <cell r="B2031" t="str">
            <v>Mesin Ultrasonic CP 104 2 RUSAK</v>
          </cell>
        </row>
        <row r="2032">
          <cell r="A2032">
            <v>2031</v>
          </cell>
          <cell r="B2032" t="str">
            <v>Mesin Rectangular Vibrator LM</v>
          </cell>
        </row>
        <row r="2033">
          <cell r="A2033">
            <v>2032</v>
          </cell>
          <cell r="B2033" t="str">
            <v>Mesin Poles IV</v>
          </cell>
        </row>
        <row r="2034">
          <cell r="A2034">
            <v>2033</v>
          </cell>
          <cell r="B2034" t="str">
            <v>Solder+Adaptor+Tatakan</v>
          </cell>
        </row>
        <row r="2035">
          <cell r="A2035">
            <v>2034</v>
          </cell>
          <cell r="B2035" t="str">
            <v>Mesin Vaccum Gips</v>
          </cell>
        </row>
        <row r="2036">
          <cell r="A2036">
            <v>2035</v>
          </cell>
          <cell r="B2036" t="str">
            <v>Mesin Ultrasonic</v>
          </cell>
        </row>
        <row r="2037">
          <cell r="A2037">
            <v>2036</v>
          </cell>
          <cell r="B2037" t="str">
            <v>Mesin Rol Bangkok</v>
          </cell>
        </row>
        <row r="2038">
          <cell r="A2038">
            <v>2037</v>
          </cell>
          <cell r="B2038" t="str">
            <v>Mesin Katrol (Manual) /Plintir</v>
          </cell>
        </row>
        <row r="2039">
          <cell r="A2039">
            <v>2038</v>
          </cell>
          <cell r="B2039" t="str">
            <v>Cetakan Leburan / Singen</v>
          </cell>
        </row>
        <row r="2040">
          <cell r="A2040">
            <v>2039</v>
          </cell>
          <cell r="B2040" t="str">
            <v>Vacum Cleaner Nagayo</v>
          </cell>
        </row>
        <row r="2041">
          <cell r="A2041">
            <v>2040</v>
          </cell>
          <cell r="B2041" t="str">
            <v>Panel Listrik</v>
          </cell>
        </row>
        <row r="2042">
          <cell r="A2042">
            <v>2041</v>
          </cell>
          <cell r="B2042" t="str">
            <v>Oven Kerr 14 X 3 Furnace + Rak</v>
          </cell>
        </row>
        <row r="2043">
          <cell r="A2043">
            <v>2042</v>
          </cell>
          <cell r="B2043" t="str">
            <v>Mixer Kenwood Major</v>
          </cell>
        </row>
        <row r="2044">
          <cell r="A2044">
            <v>2043</v>
          </cell>
          <cell r="B2044" t="str">
            <v>Mesin Ultrasonic Branson 1210</v>
          </cell>
        </row>
        <row r="2045">
          <cell r="A2045">
            <v>2044</v>
          </cell>
          <cell r="B2045" t="str">
            <v>Mesin Ukur Cincin</v>
          </cell>
        </row>
        <row r="2046">
          <cell r="A2046">
            <v>2045</v>
          </cell>
          <cell r="B2046" t="str">
            <v>Mesin Semprot Pasir</v>
          </cell>
        </row>
        <row r="2047">
          <cell r="A2047">
            <v>2046</v>
          </cell>
          <cell r="B2047" t="str">
            <v>Mesin Rectangular Vibrator Lokal</v>
          </cell>
        </row>
        <row r="2048">
          <cell r="A2048">
            <v>2047</v>
          </cell>
          <cell r="B2048" t="str">
            <v>Mesin Press Karet Kecil</v>
          </cell>
        </row>
        <row r="2049">
          <cell r="A2049">
            <v>2048</v>
          </cell>
          <cell r="B2049" t="str">
            <v>Mesin Potong</v>
          </cell>
        </row>
        <row r="2050">
          <cell r="A2050">
            <v>2049</v>
          </cell>
          <cell r="B2050" t="str">
            <v>Mesin Poles I</v>
          </cell>
        </row>
        <row r="2051">
          <cell r="A2051">
            <v>2050</v>
          </cell>
          <cell r="B2051" t="str">
            <v>Mesin Plong Manual</v>
          </cell>
        </row>
        <row r="2052">
          <cell r="A2052">
            <v>2051</v>
          </cell>
          <cell r="B2052" t="str">
            <v>Mesin Lilin Yasui</v>
          </cell>
        </row>
        <row r="2053">
          <cell r="A2053">
            <v>2052</v>
          </cell>
          <cell r="B2053" t="str">
            <v>Mesin Giling Manual</v>
          </cell>
        </row>
        <row r="2054">
          <cell r="A2054">
            <v>2053</v>
          </cell>
          <cell r="B2054" t="str">
            <v>Mesin Giling Dinamo</v>
          </cell>
        </row>
        <row r="2055">
          <cell r="A2055">
            <v>2054</v>
          </cell>
          <cell r="B2055" t="str">
            <v>Mesin Gerinda Bench ATS 6 Inch</v>
          </cell>
        </row>
        <row r="2056">
          <cell r="A2056">
            <v>2055</v>
          </cell>
          <cell r="B2056" t="str">
            <v>Mesin Gerinda</v>
          </cell>
        </row>
        <row r="2057">
          <cell r="A2057">
            <v>2056</v>
          </cell>
          <cell r="B2057" t="str">
            <v>Mesin GenSet Deutz-Italy + Panel Mesin + Listrik</v>
          </cell>
        </row>
        <row r="2058">
          <cell r="A2058">
            <v>2057</v>
          </cell>
          <cell r="B2058" t="str">
            <v>Mesin Cor Neutromag + Pompa</v>
          </cell>
        </row>
        <row r="2059">
          <cell r="A2059">
            <v>2058</v>
          </cell>
          <cell r="B2059" t="str">
            <v>Kompressor Puma</v>
          </cell>
        </row>
        <row r="2060">
          <cell r="A2060">
            <v>2059</v>
          </cell>
          <cell r="B2060" t="str">
            <v>Kompor Listrik Maspion</v>
          </cell>
        </row>
        <row r="2061">
          <cell r="A2061">
            <v>2060</v>
          </cell>
          <cell r="B2061" t="str">
            <v>Kompor Gas Nagayo</v>
          </cell>
        </row>
        <row r="2062">
          <cell r="A2062">
            <v>2061</v>
          </cell>
          <cell r="B2062" t="str">
            <v>Kompor Gas Corina Ultima U-250E</v>
          </cell>
        </row>
        <row r="2063">
          <cell r="A2063">
            <v>2062</v>
          </cell>
          <cell r="B2063" t="str">
            <v>Kempus+Tabung+Blander</v>
          </cell>
        </row>
        <row r="2064">
          <cell r="A2064">
            <v>2063</v>
          </cell>
          <cell r="B2064" t="str">
            <v>Gotri Stainless (Bulat Kecil)</v>
          </cell>
        </row>
        <row r="2065">
          <cell r="A2065">
            <v>2064</v>
          </cell>
          <cell r="B2065" t="str">
            <v>Gotri Stainless</v>
          </cell>
        </row>
        <row r="2066">
          <cell r="A2066">
            <v>2065</v>
          </cell>
          <cell r="B2066" t="str">
            <v>Gotri Coklat</v>
          </cell>
        </row>
        <row r="2067">
          <cell r="A2067">
            <v>2066</v>
          </cell>
          <cell r="B2067" t="str">
            <v>Bor Gantung</v>
          </cell>
        </row>
        <row r="2068">
          <cell r="A2068">
            <v>2067</v>
          </cell>
          <cell r="B2068" t="str">
            <v>Asset Bangunan Kantor</v>
          </cell>
        </row>
        <row r="2069">
          <cell r="A2069">
            <v>2068</v>
          </cell>
          <cell r="B2069" t="str">
            <v>Printer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39"/>
  <sheetViews>
    <sheetView workbookViewId="0">
      <selection activeCell="D2" sqref="D2:D439"/>
    </sheetView>
  </sheetViews>
  <sheetFormatPr defaultRowHeight="15" x14ac:dyDescent="0.25"/>
  <cols>
    <col min="2" max="2" width="30" bestFit="1" customWidth="1"/>
    <col min="3" max="3" width="22.5703125" bestFit="1" customWidth="1"/>
    <col min="7" max="7" width="22.28515625" bestFit="1" customWidth="1"/>
    <col min="10" max="17" width="9.140625" customWidth="1"/>
    <col min="23" max="23" width="33.140625" style="199" bestFit="1" customWidth="1"/>
    <col min="25" max="25" width="31.140625" bestFit="1" customWidth="1"/>
    <col min="28" max="28" width="28.7109375" bestFit="1" customWidth="1"/>
    <col min="29" max="29" width="33.85546875" hidden="1" customWidth="1"/>
    <col min="30" max="43" width="0" hidden="1" customWidth="1"/>
  </cols>
  <sheetData>
    <row r="1" spans="1:62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s="4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99" t="s">
        <v>22</v>
      </c>
      <c r="X1" t="s">
        <v>24</v>
      </c>
      <c r="Y1" t="s">
        <v>23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C2" s="52" t="s">
        <v>156</v>
      </c>
      <c r="D2" s="52" t="s">
        <v>156</v>
      </c>
      <c r="E2" s="52" t="s">
        <v>158</v>
      </c>
      <c r="F2" s="36">
        <v>40996</v>
      </c>
      <c r="G2" s="48">
        <v>3850000</v>
      </c>
      <c r="H2" s="36">
        <v>40996</v>
      </c>
      <c r="I2">
        <v>1</v>
      </c>
      <c r="R2" s="52" t="s">
        <v>157</v>
      </c>
      <c r="U2" s="34">
        <v>1</v>
      </c>
      <c r="V2">
        <v>0</v>
      </c>
      <c r="W2" s="199">
        <v>3850000</v>
      </c>
      <c r="Y2">
        <v>48</v>
      </c>
      <c r="Z2" t="s">
        <v>63</v>
      </c>
      <c r="AB2" s="165">
        <v>48</v>
      </c>
      <c r="AU2" s="6"/>
    </row>
    <row r="3" spans="1:62" x14ac:dyDescent="0.25">
      <c r="C3" s="52" t="s">
        <v>159</v>
      </c>
      <c r="D3" s="52" t="s">
        <v>159</v>
      </c>
      <c r="E3" s="52" t="s">
        <v>160</v>
      </c>
      <c r="F3" s="36">
        <v>40996</v>
      </c>
      <c r="G3" s="48">
        <v>750000</v>
      </c>
      <c r="H3" s="36">
        <v>40996</v>
      </c>
      <c r="I3">
        <v>1</v>
      </c>
      <c r="R3" s="52" t="s">
        <v>157</v>
      </c>
      <c r="U3" s="34">
        <v>1</v>
      </c>
      <c r="V3">
        <v>0</v>
      </c>
      <c r="W3" s="199">
        <v>750000</v>
      </c>
      <c r="Y3">
        <v>48</v>
      </c>
      <c r="Z3" t="s">
        <v>63</v>
      </c>
      <c r="AB3" s="165">
        <v>48</v>
      </c>
      <c r="AU3" s="6"/>
    </row>
    <row r="4" spans="1:62" x14ac:dyDescent="0.25">
      <c r="C4" s="52" t="s">
        <v>161</v>
      </c>
      <c r="D4" s="52" t="s">
        <v>161</v>
      </c>
      <c r="E4" s="52" t="s">
        <v>162</v>
      </c>
      <c r="F4" s="36">
        <v>41024</v>
      </c>
      <c r="G4" s="48">
        <v>750000</v>
      </c>
      <c r="H4" s="36">
        <v>41024</v>
      </c>
      <c r="I4">
        <v>1</v>
      </c>
      <c r="R4" s="52" t="s">
        <v>157</v>
      </c>
      <c r="U4" s="34">
        <v>1</v>
      </c>
      <c r="V4">
        <v>0</v>
      </c>
      <c r="W4" s="199">
        <v>750000</v>
      </c>
      <c r="Y4">
        <v>48</v>
      </c>
      <c r="Z4" t="s">
        <v>63</v>
      </c>
      <c r="AB4" s="165">
        <v>48</v>
      </c>
      <c r="AU4" s="6"/>
    </row>
    <row r="5" spans="1:62" x14ac:dyDescent="0.25">
      <c r="C5" s="52" t="s">
        <v>163</v>
      </c>
      <c r="D5" s="52" t="s">
        <v>163</v>
      </c>
      <c r="E5" s="52" t="s">
        <v>164</v>
      </c>
      <c r="F5" s="36">
        <v>40988</v>
      </c>
      <c r="G5" s="48">
        <v>11300000</v>
      </c>
      <c r="H5" s="36">
        <v>40988</v>
      </c>
      <c r="I5">
        <v>1</v>
      </c>
      <c r="R5" s="52" t="s">
        <v>157</v>
      </c>
      <c r="U5" s="34">
        <v>1</v>
      </c>
      <c r="V5">
        <v>0</v>
      </c>
      <c r="W5" s="199">
        <v>11300000</v>
      </c>
      <c r="Y5">
        <v>48</v>
      </c>
      <c r="Z5" t="s">
        <v>63</v>
      </c>
      <c r="AB5" s="165">
        <v>48</v>
      </c>
      <c r="AU5" s="6"/>
    </row>
    <row r="6" spans="1:62" x14ac:dyDescent="0.25">
      <c r="C6" s="52" t="s">
        <v>165</v>
      </c>
      <c r="D6" s="52" t="s">
        <v>165</v>
      </c>
      <c r="E6" s="52" t="s">
        <v>164</v>
      </c>
      <c r="F6" s="36">
        <v>40988</v>
      </c>
      <c r="G6" s="48">
        <v>350000</v>
      </c>
      <c r="H6" s="36">
        <v>40988</v>
      </c>
      <c r="I6">
        <v>1</v>
      </c>
      <c r="R6" s="52" t="s">
        <v>157</v>
      </c>
      <c r="U6" s="34">
        <v>1</v>
      </c>
      <c r="V6">
        <v>0</v>
      </c>
      <c r="W6" s="199">
        <v>350000</v>
      </c>
      <c r="Y6">
        <v>48</v>
      </c>
      <c r="Z6" t="s">
        <v>63</v>
      </c>
      <c r="AB6" s="165">
        <v>48</v>
      </c>
      <c r="AU6" s="6"/>
    </row>
    <row r="7" spans="1:62" x14ac:dyDescent="0.25">
      <c r="C7" s="52" t="s">
        <v>166</v>
      </c>
      <c r="D7" s="52" t="s">
        <v>166</v>
      </c>
      <c r="E7" s="52" t="s">
        <v>164</v>
      </c>
      <c r="F7" s="36">
        <v>40988</v>
      </c>
      <c r="G7" s="48">
        <v>1210000</v>
      </c>
      <c r="H7" s="36">
        <v>40988</v>
      </c>
      <c r="I7">
        <v>1</v>
      </c>
      <c r="R7" s="52" t="s">
        <v>157</v>
      </c>
      <c r="U7" s="34">
        <v>1</v>
      </c>
      <c r="V7">
        <v>0</v>
      </c>
      <c r="W7" s="199">
        <v>1210000</v>
      </c>
      <c r="Y7">
        <v>48</v>
      </c>
      <c r="Z7" t="s">
        <v>63</v>
      </c>
      <c r="AB7" s="165">
        <v>48</v>
      </c>
      <c r="AU7" s="6"/>
    </row>
    <row r="8" spans="1:62" x14ac:dyDescent="0.25">
      <c r="C8" s="52" t="s">
        <v>167</v>
      </c>
      <c r="D8" s="52" t="s">
        <v>167</v>
      </c>
      <c r="E8" s="52" t="s">
        <v>164</v>
      </c>
      <c r="F8" s="36">
        <v>40988</v>
      </c>
      <c r="G8" s="48">
        <v>500000</v>
      </c>
      <c r="H8" s="36">
        <v>40988</v>
      </c>
      <c r="I8">
        <v>1</v>
      </c>
      <c r="R8" s="52" t="s">
        <v>157</v>
      </c>
      <c r="U8" s="34">
        <v>1</v>
      </c>
      <c r="V8">
        <v>0</v>
      </c>
      <c r="W8" s="199">
        <v>500000</v>
      </c>
      <c r="Y8">
        <v>48</v>
      </c>
      <c r="Z8" t="s">
        <v>63</v>
      </c>
      <c r="AB8" s="165">
        <v>48</v>
      </c>
      <c r="AU8" s="6"/>
    </row>
    <row r="9" spans="1:62" x14ac:dyDescent="0.25">
      <c r="C9" s="52" t="s">
        <v>168</v>
      </c>
      <c r="D9" s="52" t="s">
        <v>168</v>
      </c>
      <c r="E9" s="52" t="s">
        <v>164</v>
      </c>
      <c r="F9" s="36">
        <v>40988</v>
      </c>
      <c r="G9" s="48">
        <v>125000</v>
      </c>
      <c r="H9" s="36">
        <v>40988</v>
      </c>
      <c r="I9">
        <v>1</v>
      </c>
      <c r="R9" s="52" t="s">
        <v>157</v>
      </c>
      <c r="U9" s="34">
        <v>1</v>
      </c>
      <c r="V9">
        <v>0</v>
      </c>
      <c r="W9" s="199">
        <v>125000</v>
      </c>
      <c r="Y9">
        <v>48</v>
      </c>
      <c r="Z9" t="s">
        <v>63</v>
      </c>
      <c r="AB9" s="165">
        <v>48</v>
      </c>
      <c r="AU9" s="6"/>
    </row>
    <row r="10" spans="1:62" x14ac:dyDescent="0.25">
      <c r="C10" s="52" t="s">
        <v>169</v>
      </c>
      <c r="D10" s="52" t="s">
        <v>169</v>
      </c>
      <c r="E10" s="52" t="s">
        <v>170</v>
      </c>
      <c r="F10" s="36">
        <v>41022</v>
      </c>
      <c r="G10" s="48">
        <v>6660000</v>
      </c>
      <c r="H10" s="36">
        <v>41022</v>
      </c>
      <c r="I10">
        <v>1</v>
      </c>
      <c r="R10" s="52" t="s">
        <v>157</v>
      </c>
      <c r="U10" s="34">
        <v>4</v>
      </c>
      <c r="V10">
        <v>0</v>
      </c>
      <c r="W10" s="199">
        <v>6660000</v>
      </c>
      <c r="Y10">
        <v>48</v>
      </c>
      <c r="Z10" t="s">
        <v>63</v>
      </c>
      <c r="AB10" s="165">
        <v>48</v>
      </c>
      <c r="AU10" s="6"/>
    </row>
    <row r="11" spans="1:62" x14ac:dyDescent="0.25">
      <c r="C11" s="52" t="s">
        <v>171</v>
      </c>
      <c r="D11" s="52" t="s">
        <v>171</v>
      </c>
      <c r="E11" s="52" t="s">
        <v>170</v>
      </c>
      <c r="F11" s="36">
        <v>41052</v>
      </c>
      <c r="G11" s="48">
        <v>2225000</v>
      </c>
      <c r="H11" s="36">
        <v>41052</v>
      </c>
      <c r="I11">
        <v>1</v>
      </c>
      <c r="R11" s="52" t="s">
        <v>157</v>
      </c>
      <c r="U11" s="34">
        <v>6</v>
      </c>
      <c r="V11">
        <v>0</v>
      </c>
      <c r="W11" s="199">
        <v>2225000</v>
      </c>
      <c r="Y11">
        <v>48</v>
      </c>
      <c r="Z11" t="s">
        <v>63</v>
      </c>
      <c r="AB11" s="165">
        <v>48</v>
      </c>
      <c r="AU11" s="6"/>
    </row>
    <row r="12" spans="1:62" x14ac:dyDescent="0.25">
      <c r="C12" s="52" t="s">
        <v>172</v>
      </c>
      <c r="D12" s="52" t="s">
        <v>172</v>
      </c>
      <c r="E12" s="52" t="s">
        <v>164</v>
      </c>
      <c r="F12" s="36">
        <v>41052</v>
      </c>
      <c r="G12" s="48">
        <v>3870000</v>
      </c>
      <c r="H12" s="36">
        <v>41052</v>
      </c>
      <c r="I12">
        <v>1</v>
      </c>
      <c r="R12" s="52" t="s">
        <v>157</v>
      </c>
      <c r="U12" s="34">
        <v>1</v>
      </c>
      <c r="V12">
        <v>0</v>
      </c>
      <c r="W12" s="199">
        <v>3870000</v>
      </c>
      <c r="Y12">
        <v>48</v>
      </c>
      <c r="Z12" t="s">
        <v>63</v>
      </c>
      <c r="AB12" s="165">
        <v>48</v>
      </c>
      <c r="AU12" s="6"/>
    </row>
    <row r="13" spans="1:62" x14ac:dyDescent="0.25">
      <c r="C13" s="52" t="s">
        <v>173</v>
      </c>
      <c r="D13" s="52" t="s">
        <v>173</v>
      </c>
      <c r="E13" s="52" t="s">
        <v>170</v>
      </c>
      <c r="F13" s="36">
        <v>41071</v>
      </c>
      <c r="G13" s="48">
        <v>750000</v>
      </c>
      <c r="H13" s="36">
        <v>41071</v>
      </c>
      <c r="I13">
        <v>1</v>
      </c>
      <c r="R13" s="52" t="s">
        <v>157</v>
      </c>
      <c r="U13" s="34">
        <v>1</v>
      </c>
      <c r="V13">
        <v>0</v>
      </c>
      <c r="W13" s="199">
        <v>750000</v>
      </c>
      <c r="Y13">
        <v>24</v>
      </c>
      <c r="Z13" t="s">
        <v>63</v>
      </c>
      <c r="AB13" s="165">
        <v>24</v>
      </c>
      <c r="AU13" s="6"/>
    </row>
    <row r="14" spans="1:62" x14ac:dyDescent="0.25">
      <c r="C14" s="52" t="s">
        <v>174</v>
      </c>
      <c r="D14" s="52" t="s">
        <v>174</v>
      </c>
      <c r="E14" s="52" t="s">
        <v>175</v>
      </c>
      <c r="F14" s="36">
        <v>41071</v>
      </c>
      <c r="G14" s="48">
        <v>4370000</v>
      </c>
      <c r="H14" s="36">
        <v>41071</v>
      </c>
      <c r="I14">
        <v>1</v>
      </c>
      <c r="R14" s="52" t="s">
        <v>157</v>
      </c>
      <c r="U14" s="34">
        <v>1</v>
      </c>
      <c r="V14">
        <v>0</v>
      </c>
      <c r="W14" s="199">
        <v>4370000</v>
      </c>
      <c r="Y14">
        <v>48</v>
      </c>
      <c r="Z14" t="s">
        <v>63</v>
      </c>
      <c r="AB14" s="165">
        <v>48</v>
      </c>
      <c r="AU14" s="6"/>
    </row>
    <row r="15" spans="1:62" x14ac:dyDescent="0.25">
      <c r="C15" s="52" t="s">
        <v>176</v>
      </c>
      <c r="D15" s="52" t="s">
        <v>176</v>
      </c>
      <c r="E15" s="52" t="s">
        <v>170</v>
      </c>
      <c r="F15" s="36">
        <v>41110</v>
      </c>
      <c r="G15" s="48">
        <v>1225000</v>
      </c>
      <c r="H15" s="36">
        <v>41110</v>
      </c>
      <c r="I15">
        <v>1</v>
      </c>
      <c r="R15" s="52" t="s">
        <v>157</v>
      </c>
      <c r="U15" s="34">
        <v>1</v>
      </c>
      <c r="V15">
        <v>0</v>
      </c>
      <c r="W15" s="199">
        <v>1225000</v>
      </c>
      <c r="Y15">
        <v>24</v>
      </c>
      <c r="Z15" t="s">
        <v>63</v>
      </c>
      <c r="AB15" s="165">
        <v>24</v>
      </c>
      <c r="AU15" s="6"/>
    </row>
    <row r="16" spans="1:62" x14ac:dyDescent="0.25">
      <c r="C16" s="52" t="s">
        <v>177</v>
      </c>
      <c r="D16" s="52" t="s">
        <v>177</v>
      </c>
      <c r="E16" s="52" t="s">
        <v>170</v>
      </c>
      <c r="F16" s="36">
        <v>41115</v>
      </c>
      <c r="G16" s="48">
        <v>775000</v>
      </c>
      <c r="H16" s="36">
        <v>41115</v>
      </c>
      <c r="I16">
        <v>1</v>
      </c>
      <c r="R16" s="52" t="s">
        <v>157</v>
      </c>
      <c r="U16" s="34">
        <v>1</v>
      </c>
      <c r="V16">
        <v>0</v>
      </c>
      <c r="W16" s="199">
        <v>775000</v>
      </c>
      <c r="Y16">
        <v>24</v>
      </c>
      <c r="Z16" t="s">
        <v>63</v>
      </c>
      <c r="AB16" s="165">
        <v>24</v>
      </c>
      <c r="AU16" s="6"/>
    </row>
    <row r="17" spans="3:47" x14ac:dyDescent="0.25">
      <c r="C17" s="52" t="s">
        <v>178</v>
      </c>
      <c r="D17" s="52" t="s">
        <v>178</v>
      </c>
      <c r="E17" s="52" t="s">
        <v>170</v>
      </c>
      <c r="F17" s="36">
        <v>41149</v>
      </c>
      <c r="G17" s="48">
        <v>2945000</v>
      </c>
      <c r="H17" s="36">
        <v>41149</v>
      </c>
      <c r="I17">
        <v>1</v>
      </c>
      <c r="R17" s="52" t="s">
        <v>157</v>
      </c>
      <c r="U17" s="34">
        <v>1</v>
      </c>
      <c r="V17">
        <v>0</v>
      </c>
      <c r="W17" s="199">
        <v>2945000</v>
      </c>
      <c r="Y17">
        <v>48</v>
      </c>
      <c r="Z17" t="s">
        <v>63</v>
      </c>
      <c r="AB17" s="165">
        <v>48</v>
      </c>
      <c r="AU17" s="6"/>
    </row>
    <row r="18" spans="3:47" x14ac:dyDescent="0.25">
      <c r="C18" s="52" t="s">
        <v>179</v>
      </c>
      <c r="D18" s="52" t="s">
        <v>179</v>
      </c>
      <c r="E18" s="52" t="s">
        <v>170</v>
      </c>
      <c r="F18" s="36">
        <v>41123</v>
      </c>
      <c r="G18" s="48">
        <v>3483000</v>
      </c>
      <c r="H18" s="36">
        <v>41123</v>
      </c>
      <c r="I18">
        <v>1</v>
      </c>
      <c r="R18" s="52" t="s">
        <v>157</v>
      </c>
      <c r="U18" s="34">
        <v>2</v>
      </c>
      <c r="V18">
        <v>0</v>
      </c>
      <c r="W18" s="199">
        <v>3483000</v>
      </c>
      <c r="Y18">
        <v>48</v>
      </c>
      <c r="Z18" t="s">
        <v>63</v>
      </c>
      <c r="AB18" s="165">
        <v>48</v>
      </c>
      <c r="AU18" s="6"/>
    </row>
    <row r="19" spans="3:47" x14ac:dyDescent="0.25">
      <c r="C19" s="52" t="s">
        <v>180</v>
      </c>
      <c r="D19" s="52" t="s">
        <v>180</v>
      </c>
      <c r="E19" s="52" t="s">
        <v>181</v>
      </c>
      <c r="F19" s="36">
        <v>41131</v>
      </c>
      <c r="G19" s="48">
        <v>21000000</v>
      </c>
      <c r="H19" s="36">
        <v>41131</v>
      </c>
      <c r="I19">
        <v>1</v>
      </c>
      <c r="R19" s="52" t="s">
        <v>157</v>
      </c>
      <c r="U19" s="34">
        <v>3</v>
      </c>
      <c r="V19">
        <v>0</v>
      </c>
      <c r="W19" s="199">
        <v>21000000</v>
      </c>
      <c r="Y19">
        <v>48</v>
      </c>
      <c r="Z19" t="s">
        <v>63</v>
      </c>
      <c r="AB19" s="165">
        <v>48</v>
      </c>
      <c r="AU19" s="6"/>
    </row>
    <row r="20" spans="3:47" x14ac:dyDescent="0.25">
      <c r="C20" s="52" t="s">
        <v>182</v>
      </c>
      <c r="D20" s="52" t="s">
        <v>182</v>
      </c>
      <c r="E20" s="52" t="s">
        <v>155</v>
      </c>
      <c r="F20" s="36">
        <v>41155</v>
      </c>
      <c r="G20" s="48">
        <v>1450000</v>
      </c>
      <c r="H20" s="36">
        <v>41155</v>
      </c>
      <c r="I20">
        <v>1</v>
      </c>
      <c r="R20" s="52" t="s">
        <v>157</v>
      </c>
      <c r="U20" s="34">
        <v>1</v>
      </c>
      <c r="V20">
        <v>0</v>
      </c>
      <c r="W20" s="199">
        <v>1450000</v>
      </c>
      <c r="Y20">
        <v>48</v>
      </c>
      <c r="Z20" t="s">
        <v>63</v>
      </c>
      <c r="AB20" s="165">
        <v>48</v>
      </c>
      <c r="AU20" s="6"/>
    </row>
    <row r="21" spans="3:47" x14ac:dyDescent="0.25">
      <c r="C21" s="52" t="s">
        <v>183</v>
      </c>
      <c r="D21" s="52" t="s">
        <v>183</v>
      </c>
      <c r="E21" s="52" t="s">
        <v>184</v>
      </c>
      <c r="F21" s="36">
        <v>41156</v>
      </c>
      <c r="G21" s="48">
        <v>750000</v>
      </c>
      <c r="H21" s="36">
        <v>41156</v>
      </c>
      <c r="I21">
        <v>1</v>
      </c>
      <c r="R21" s="52" t="s">
        <v>157</v>
      </c>
      <c r="U21" s="34">
        <v>1</v>
      </c>
      <c r="V21">
        <v>0</v>
      </c>
      <c r="W21" s="199">
        <v>750000</v>
      </c>
      <c r="Y21">
        <v>48</v>
      </c>
      <c r="Z21" t="s">
        <v>63</v>
      </c>
      <c r="AB21" s="165">
        <v>48</v>
      </c>
      <c r="AU21" s="6"/>
    </row>
    <row r="22" spans="3:47" x14ac:dyDescent="0.25">
      <c r="C22" s="52" t="s">
        <v>185</v>
      </c>
      <c r="D22" s="52" t="s">
        <v>185</v>
      </c>
      <c r="E22" s="52" t="s">
        <v>184</v>
      </c>
      <c r="F22" s="36">
        <v>41156</v>
      </c>
      <c r="G22" s="48">
        <v>880000</v>
      </c>
      <c r="H22" s="36">
        <v>41156</v>
      </c>
      <c r="I22">
        <v>1</v>
      </c>
      <c r="R22" s="52" t="s">
        <v>157</v>
      </c>
      <c r="U22" s="34">
        <v>1</v>
      </c>
      <c r="V22">
        <v>0</v>
      </c>
      <c r="W22" s="199">
        <v>880000</v>
      </c>
      <c r="Y22">
        <v>48</v>
      </c>
      <c r="Z22" t="s">
        <v>63</v>
      </c>
      <c r="AB22" s="165">
        <v>48</v>
      </c>
      <c r="AU22" s="6"/>
    </row>
    <row r="23" spans="3:47" x14ac:dyDescent="0.25">
      <c r="C23" s="52" t="s">
        <v>186</v>
      </c>
      <c r="D23" s="52" t="s">
        <v>186</v>
      </c>
      <c r="E23" s="52" t="s">
        <v>184</v>
      </c>
      <c r="F23" s="36">
        <v>41156</v>
      </c>
      <c r="G23" s="48">
        <v>969500</v>
      </c>
      <c r="H23" s="36">
        <v>41156</v>
      </c>
      <c r="I23">
        <v>1</v>
      </c>
      <c r="R23" s="52" t="s">
        <v>157</v>
      </c>
      <c r="U23" s="34">
        <v>1</v>
      </c>
      <c r="V23">
        <v>0</v>
      </c>
      <c r="W23" s="199">
        <v>969500</v>
      </c>
      <c r="Y23">
        <v>48</v>
      </c>
      <c r="Z23" t="s">
        <v>63</v>
      </c>
      <c r="AB23" s="165">
        <v>48</v>
      </c>
      <c r="AU23" s="6"/>
    </row>
    <row r="24" spans="3:47" x14ac:dyDescent="0.25">
      <c r="C24" s="52" t="s">
        <v>187</v>
      </c>
      <c r="D24" s="52" t="s">
        <v>187</v>
      </c>
      <c r="E24" s="52" t="s">
        <v>184</v>
      </c>
      <c r="F24" s="36">
        <v>41156</v>
      </c>
      <c r="G24" s="48">
        <v>658000</v>
      </c>
      <c r="H24" s="36">
        <v>41156</v>
      </c>
      <c r="I24">
        <v>1</v>
      </c>
      <c r="R24" s="52" t="s">
        <v>157</v>
      </c>
      <c r="U24" s="34">
        <v>1</v>
      </c>
      <c r="V24">
        <v>0</v>
      </c>
      <c r="W24" s="199">
        <v>658000</v>
      </c>
      <c r="Y24">
        <v>48</v>
      </c>
      <c r="Z24" t="s">
        <v>63</v>
      </c>
      <c r="AB24" s="165">
        <v>48</v>
      </c>
      <c r="AU24" s="6"/>
    </row>
    <row r="25" spans="3:47" x14ac:dyDescent="0.25">
      <c r="C25" s="52" t="s">
        <v>188</v>
      </c>
      <c r="D25" s="52" t="s">
        <v>188</v>
      </c>
      <c r="E25" s="52" t="s">
        <v>170</v>
      </c>
      <c r="F25" s="36">
        <v>41172</v>
      </c>
      <c r="G25" s="48">
        <v>7100000</v>
      </c>
      <c r="H25" s="36">
        <v>41172</v>
      </c>
      <c r="I25">
        <v>1</v>
      </c>
      <c r="R25" s="52" t="s">
        <v>157</v>
      </c>
      <c r="U25" s="34">
        <v>1</v>
      </c>
      <c r="V25">
        <v>0</v>
      </c>
      <c r="W25" s="199">
        <v>7100000</v>
      </c>
      <c r="Y25">
        <v>48</v>
      </c>
      <c r="Z25" t="s">
        <v>63</v>
      </c>
      <c r="AB25" s="165">
        <v>48</v>
      </c>
      <c r="AU25" s="6"/>
    </row>
    <row r="26" spans="3:47" x14ac:dyDescent="0.25">
      <c r="C26" s="52" t="s">
        <v>189</v>
      </c>
      <c r="D26" s="52" t="s">
        <v>189</v>
      </c>
      <c r="E26" s="52" t="s">
        <v>170</v>
      </c>
      <c r="F26" s="36">
        <v>41173</v>
      </c>
      <c r="G26" s="48">
        <v>7644000</v>
      </c>
      <c r="H26" s="36">
        <v>41173</v>
      </c>
      <c r="I26">
        <v>1</v>
      </c>
      <c r="R26" s="52" t="s">
        <v>157</v>
      </c>
      <c r="U26" s="34">
        <v>4</v>
      </c>
      <c r="V26">
        <v>0</v>
      </c>
      <c r="W26" s="199">
        <v>7644000</v>
      </c>
      <c r="Y26">
        <v>48</v>
      </c>
      <c r="Z26" t="s">
        <v>63</v>
      </c>
      <c r="AB26" s="165">
        <v>48</v>
      </c>
      <c r="AU26" s="6"/>
    </row>
    <row r="27" spans="3:47" x14ac:dyDescent="0.25">
      <c r="C27" s="52" t="s">
        <v>190</v>
      </c>
      <c r="D27" s="52" t="s">
        <v>190</v>
      </c>
      <c r="E27" s="52" t="s">
        <v>184</v>
      </c>
      <c r="F27" s="36">
        <v>41169</v>
      </c>
      <c r="G27" s="48">
        <v>12700000</v>
      </c>
      <c r="H27" s="36">
        <v>41169</v>
      </c>
      <c r="I27">
        <v>1</v>
      </c>
      <c r="R27" s="52" t="s">
        <v>157</v>
      </c>
      <c r="U27" s="34">
        <v>1</v>
      </c>
      <c r="V27">
        <v>0</v>
      </c>
      <c r="W27" s="199">
        <v>12700000</v>
      </c>
      <c r="Y27">
        <v>48</v>
      </c>
      <c r="Z27" t="s">
        <v>63</v>
      </c>
      <c r="AB27" s="165">
        <v>48</v>
      </c>
      <c r="AU27" s="6"/>
    </row>
    <row r="28" spans="3:47" x14ac:dyDescent="0.25">
      <c r="C28" s="52" t="s">
        <v>191</v>
      </c>
      <c r="D28" s="52" t="s">
        <v>191</v>
      </c>
      <c r="E28" s="52" t="s">
        <v>160</v>
      </c>
      <c r="F28" s="36">
        <v>41190</v>
      </c>
      <c r="G28" s="48">
        <v>16000000</v>
      </c>
      <c r="H28" s="36">
        <v>41190</v>
      </c>
      <c r="I28">
        <v>1</v>
      </c>
      <c r="R28" s="52" t="s">
        <v>157</v>
      </c>
      <c r="U28" s="34">
        <v>1</v>
      </c>
      <c r="V28">
        <v>0</v>
      </c>
      <c r="W28" s="199">
        <v>16000000</v>
      </c>
      <c r="Y28">
        <v>48</v>
      </c>
      <c r="Z28" t="s">
        <v>63</v>
      </c>
      <c r="AB28" s="165">
        <v>48</v>
      </c>
      <c r="AU28" s="6"/>
    </row>
    <row r="29" spans="3:47" x14ac:dyDescent="0.25">
      <c r="C29" s="52" t="s">
        <v>192</v>
      </c>
      <c r="D29" s="52" t="s">
        <v>192</v>
      </c>
      <c r="E29" s="52" t="s">
        <v>170</v>
      </c>
      <c r="F29" s="36">
        <v>41191</v>
      </c>
      <c r="G29" s="48">
        <v>1920000</v>
      </c>
      <c r="H29" s="36">
        <v>41191</v>
      </c>
      <c r="I29">
        <v>1</v>
      </c>
      <c r="R29" s="52" t="s">
        <v>157</v>
      </c>
      <c r="U29" s="34">
        <v>1</v>
      </c>
      <c r="V29">
        <v>0</v>
      </c>
      <c r="W29" s="199">
        <v>1920000</v>
      </c>
      <c r="Y29">
        <v>48</v>
      </c>
      <c r="Z29" t="s">
        <v>63</v>
      </c>
      <c r="AB29" s="165">
        <v>48</v>
      </c>
      <c r="AU29" s="6"/>
    </row>
    <row r="30" spans="3:47" x14ac:dyDescent="0.25">
      <c r="C30" s="52" t="s">
        <v>193</v>
      </c>
      <c r="D30" s="52" t="s">
        <v>193</v>
      </c>
      <c r="E30" s="52" t="s">
        <v>170</v>
      </c>
      <c r="F30" s="36">
        <v>41191</v>
      </c>
      <c r="G30" s="48">
        <v>5760000</v>
      </c>
      <c r="H30" s="36">
        <v>41191</v>
      </c>
      <c r="I30">
        <v>1</v>
      </c>
      <c r="R30" s="52" t="s">
        <v>157</v>
      </c>
      <c r="U30" s="34">
        <v>1</v>
      </c>
      <c r="V30">
        <v>0</v>
      </c>
      <c r="W30" s="199">
        <v>5760000</v>
      </c>
      <c r="Y30">
        <v>48</v>
      </c>
      <c r="Z30" t="s">
        <v>63</v>
      </c>
      <c r="AB30" s="165">
        <v>48</v>
      </c>
      <c r="AU30" s="6"/>
    </row>
    <row r="31" spans="3:47" x14ac:dyDescent="0.25">
      <c r="C31" s="52" t="s">
        <v>194</v>
      </c>
      <c r="D31" s="52" t="s">
        <v>194</v>
      </c>
      <c r="E31" s="52" t="s">
        <v>162</v>
      </c>
      <c r="F31" s="36">
        <v>41184</v>
      </c>
      <c r="G31" s="48">
        <v>3675000</v>
      </c>
      <c r="H31" s="36">
        <v>41184</v>
      </c>
      <c r="I31">
        <v>1</v>
      </c>
      <c r="R31" s="52" t="s">
        <v>157</v>
      </c>
      <c r="U31" s="34">
        <v>1</v>
      </c>
      <c r="V31">
        <v>0</v>
      </c>
      <c r="W31" s="199">
        <v>3675000</v>
      </c>
      <c r="Y31">
        <v>48</v>
      </c>
      <c r="Z31" t="s">
        <v>63</v>
      </c>
      <c r="AB31" s="165">
        <v>48</v>
      </c>
      <c r="AU31" s="6"/>
    </row>
    <row r="32" spans="3:47" x14ac:dyDescent="0.25">
      <c r="C32" s="52" t="s">
        <v>195</v>
      </c>
      <c r="D32" s="52" t="s">
        <v>195</v>
      </c>
      <c r="E32" s="52" t="s">
        <v>162</v>
      </c>
      <c r="F32" s="36">
        <v>41282</v>
      </c>
      <c r="G32" s="48">
        <v>2490000</v>
      </c>
      <c r="H32" s="36">
        <v>41282</v>
      </c>
      <c r="I32">
        <v>1</v>
      </c>
      <c r="R32" s="52" t="s">
        <v>157</v>
      </c>
      <c r="U32" s="34">
        <v>1</v>
      </c>
      <c r="V32">
        <v>0</v>
      </c>
      <c r="W32" s="199">
        <v>2490000</v>
      </c>
      <c r="Y32">
        <v>48</v>
      </c>
      <c r="Z32" t="s">
        <v>63</v>
      </c>
      <c r="AB32" s="165">
        <v>48</v>
      </c>
      <c r="AU32" s="6"/>
    </row>
    <row r="33" spans="3:47" x14ac:dyDescent="0.25">
      <c r="C33" s="52" t="s">
        <v>196</v>
      </c>
      <c r="D33" s="52" t="s">
        <v>196</v>
      </c>
      <c r="E33" s="52" t="s">
        <v>162</v>
      </c>
      <c r="F33" s="36">
        <v>41289</v>
      </c>
      <c r="G33" s="48">
        <v>868000</v>
      </c>
      <c r="H33" s="36">
        <v>41289</v>
      </c>
      <c r="I33">
        <v>1</v>
      </c>
      <c r="R33" s="52" t="s">
        <v>157</v>
      </c>
      <c r="U33" s="34">
        <v>1</v>
      </c>
      <c r="V33">
        <v>0</v>
      </c>
      <c r="W33" s="199">
        <v>868000</v>
      </c>
      <c r="Y33">
        <v>48</v>
      </c>
      <c r="Z33" t="s">
        <v>63</v>
      </c>
      <c r="AB33" s="165">
        <v>48</v>
      </c>
      <c r="AU33" s="6"/>
    </row>
    <row r="34" spans="3:47" x14ac:dyDescent="0.25">
      <c r="C34" s="52" t="s">
        <v>197</v>
      </c>
      <c r="D34" s="52" t="s">
        <v>197</v>
      </c>
      <c r="E34" s="52" t="s">
        <v>198</v>
      </c>
      <c r="F34" s="36">
        <v>41296</v>
      </c>
      <c r="G34" s="48">
        <v>868000</v>
      </c>
      <c r="H34" s="36">
        <v>41296</v>
      </c>
      <c r="I34">
        <v>1</v>
      </c>
      <c r="R34" s="52" t="s">
        <v>157</v>
      </c>
      <c r="U34" s="34">
        <v>1</v>
      </c>
      <c r="V34">
        <v>0</v>
      </c>
      <c r="W34" s="199">
        <v>868000</v>
      </c>
      <c r="Y34">
        <v>48</v>
      </c>
      <c r="Z34" t="s">
        <v>63</v>
      </c>
      <c r="AB34" s="165">
        <v>48</v>
      </c>
      <c r="AU34" s="6"/>
    </row>
    <row r="35" spans="3:47" x14ac:dyDescent="0.25">
      <c r="C35" s="52" t="s">
        <v>199</v>
      </c>
      <c r="D35" s="52" t="s">
        <v>199</v>
      </c>
      <c r="E35" s="52" t="s">
        <v>200</v>
      </c>
      <c r="F35" s="36">
        <v>41316</v>
      </c>
      <c r="G35" s="48">
        <v>6735000</v>
      </c>
      <c r="H35" s="36">
        <v>41316</v>
      </c>
      <c r="I35">
        <v>1</v>
      </c>
      <c r="R35" s="52" t="s">
        <v>157</v>
      </c>
      <c r="U35" s="34">
        <v>15</v>
      </c>
      <c r="V35">
        <v>0</v>
      </c>
      <c r="W35" s="199">
        <v>6735000</v>
      </c>
      <c r="Y35">
        <v>24</v>
      </c>
      <c r="Z35" t="s">
        <v>63</v>
      </c>
      <c r="AB35" s="165">
        <v>24</v>
      </c>
      <c r="AU35" s="6"/>
    </row>
    <row r="36" spans="3:47" x14ac:dyDescent="0.25">
      <c r="C36" s="52" t="s">
        <v>201</v>
      </c>
      <c r="D36" s="52" t="s">
        <v>201</v>
      </c>
      <c r="E36" s="52" t="s">
        <v>202</v>
      </c>
      <c r="F36" s="36">
        <v>41342</v>
      </c>
      <c r="G36" s="48">
        <v>3900000</v>
      </c>
      <c r="H36" s="36">
        <v>41342</v>
      </c>
      <c r="I36">
        <v>1</v>
      </c>
      <c r="R36" s="52" t="s">
        <v>157</v>
      </c>
      <c r="U36" s="34">
        <v>1</v>
      </c>
      <c r="V36">
        <v>0</v>
      </c>
      <c r="W36" s="199">
        <v>3900000</v>
      </c>
      <c r="Y36">
        <v>48</v>
      </c>
      <c r="Z36" t="s">
        <v>63</v>
      </c>
      <c r="AB36" s="165">
        <v>48</v>
      </c>
      <c r="AU36" s="6"/>
    </row>
    <row r="37" spans="3:47" x14ac:dyDescent="0.25">
      <c r="C37" s="52" t="s">
        <v>203</v>
      </c>
      <c r="D37" s="52" t="s">
        <v>203</v>
      </c>
      <c r="E37" s="52" t="s">
        <v>160</v>
      </c>
      <c r="F37" s="36">
        <v>41440</v>
      </c>
      <c r="G37" s="48">
        <v>2550000</v>
      </c>
      <c r="H37" s="36">
        <v>41440</v>
      </c>
      <c r="I37">
        <v>1</v>
      </c>
      <c r="R37" s="52" t="s">
        <v>157</v>
      </c>
      <c r="U37" s="34">
        <v>1</v>
      </c>
      <c r="V37">
        <v>0</v>
      </c>
      <c r="W37" s="199">
        <v>2550000</v>
      </c>
      <c r="Y37">
        <v>48</v>
      </c>
      <c r="Z37" t="s">
        <v>63</v>
      </c>
      <c r="AB37" s="165">
        <v>48</v>
      </c>
      <c r="AU37" s="6"/>
    </row>
    <row r="38" spans="3:47" x14ac:dyDescent="0.25">
      <c r="C38" s="52" t="s">
        <v>204</v>
      </c>
      <c r="D38" s="52" t="s">
        <v>204</v>
      </c>
      <c r="E38" s="52" t="s">
        <v>160</v>
      </c>
      <c r="F38" s="36">
        <v>41446</v>
      </c>
      <c r="G38" s="48">
        <v>4900000</v>
      </c>
      <c r="H38" s="36">
        <v>41446</v>
      </c>
      <c r="I38">
        <v>1</v>
      </c>
      <c r="R38" s="52" t="s">
        <v>157</v>
      </c>
      <c r="U38" s="34">
        <v>1</v>
      </c>
      <c r="V38">
        <v>0</v>
      </c>
      <c r="W38" s="199">
        <v>4900000</v>
      </c>
      <c r="Y38">
        <v>48</v>
      </c>
      <c r="Z38" t="s">
        <v>63</v>
      </c>
      <c r="AB38" s="165">
        <v>48</v>
      </c>
      <c r="AU38" s="6"/>
    </row>
    <row r="39" spans="3:47" x14ac:dyDescent="0.25">
      <c r="C39" s="52" t="s">
        <v>205</v>
      </c>
      <c r="D39" s="52" t="s">
        <v>205</v>
      </c>
      <c r="E39" s="52" t="s">
        <v>160</v>
      </c>
      <c r="F39" s="36">
        <v>41454</v>
      </c>
      <c r="G39" s="48">
        <v>5300000</v>
      </c>
      <c r="H39" s="36">
        <v>41454</v>
      </c>
      <c r="I39">
        <v>1</v>
      </c>
      <c r="R39" s="52" t="s">
        <v>157</v>
      </c>
      <c r="U39" s="34">
        <v>1</v>
      </c>
      <c r="V39">
        <v>0</v>
      </c>
      <c r="W39" s="199">
        <v>5300000</v>
      </c>
      <c r="Y39">
        <v>48</v>
      </c>
      <c r="Z39" t="s">
        <v>63</v>
      </c>
      <c r="AB39" s="165">
        <v>48</v>
      </c>
      <c r="AU39" s="6"/>
    </row>
    <row r="40" spans="3:47" x14ac:dyDescent="0.25">
      <c r="C40" s="52" t="s">
        <v>206</v>
      </c>
      <c r="D40" s="52" t="s">
        <v>206</v>
      </c>
      <c r="E40" s="52" t="s">
        <v>170</v>
      </c>
      <c r="F40" s="36">
        <v>41432</v>
      </c>
      <c r="G40" s="48">
        <v>2400000</v>
      </c>
      <c r="H40" s="36">
        <v>41432</v>
      </c>
      <c r="I40">
        <v>1</v>
      </c>
      <c r="R40" s="52" t="s">
        <v>157</v>
      </c>
      <c r="U40" s="34">
        <v>3</v>
      </c>
      <c r="V40">
        <v>0</v>
      </c>
      <c r="W40" s="199">
        <v>2400000</v>
      </c>
      <c r="Y40">
        <v>48</v>
      </c>
      <c r="Z40" t="s">
        <v>63</v>
      </c>
      <c r="AB40" s="165">
        <v>48</v>
      </c>
      <c r="AU40" s="6"/>
    </row>
    <row r="41" spans="3:47" x14ac:dyDescent="0.25">
      <c r="C41" s="52" t="s">
        <v>207</v>
      </c>
      <c r="D41" s="52" t="s">
        <v>207</v>
      </c>
      <c r="E41" s="52" t="s">
        <v>160</v>
      </c>
      <c r="F41" s="36">
        <v>41519</v>
      </c>
      <c r="G41" s="48">
        <v>490000</v>
      </c>
      <c r="H41" s="36">
        <v>41519</v>
      </c>
      <c r="I41">
        <v>1</v>
      </c>
      <c r="R41" s="52" t="s">
        <v>157</v>
      </c>
      <c r="U41" s="34">
        <v>1</v>
      </c>
      <c r="V41">
        <v>0</v>
      </c>
      <c r="W41" s="199">
        <v>490000</v>
      </c>
      <c r="Y41">
        <v>24</v>
      </c>
      <c r="Z41" t="s">
        <v>63</v>
      </c>
      <c r="AB41" s="165">
        <v>24</v>
      </c>
      <c r="AU41" s="6"/>
    </row>
    <row r="42" spans="3:47" x14ac:dyDescent="0.25">
      <c r="C42" s="52" t="s">
        <v>208</v>
      </c>
      <c r="D42" s="52" t="s">
        <v>208</v>
      </c>
      <c r="E42" s="52" t="s">
        <v>162</v>
      </c>
      <c r="F42" s="36">
        <v>41519</v>
      </c>
      <c r="G42" s="48">
        <v>2750000</v>
      </c>
      <c r="H42" s="36">
        <v>41519</v>
      </c>
      <c r="I42">
        <v>1</v>
      </c>
      <c r="R42" s="52" t="s">
        <v>157</v>
      </c>
      <c r="U42" s="34">
        <v>1</v>
      </c>
      <c r="V42">
        <v>0</v>
      </c>
      <c r="W42" s="199">
        <v>2750000</v>
      </c>
      <c r="Y42">
        <v>48</v>
      </c>
      <c r="Z42" t="s">
        <v>63</v>
      </c>
      <c r="AB42" s="165">
        <v>48</v>
      </c>
      <c r="AU42" s="6"/>
    </row>
    <row r="43" spans="3:47" x14ac:dyDescent="0.25">
      <c r="C43" s="52" t="s">
        <v>209</v>
      </c>
      <c r="D43" s="52" t="s">
        <v>209</v>
      </c>
      <c r="E43" s="52" t="s">
        <v>160</v>
      </c>
      <c r="F43" s="36">
        <v>41522</v>
      </c>
      <c r="G43" s="48">
        <v>4150000</v>
      </c>
      <c r="H43" s="36">
        <v>41522</v>
      </c>
      <c r="I43">
        <v>1</v>
      </c>
      <c r="R43" s="52" t="s">
        <v>157</v>
      </c>
      <c r="U43" s="34">
        <v>1</v>
      </c>
      <c r="V43">
        <v>0</v>
      </c>
      <c r="W43" s="199">
        <v>4150000</v>
      </c>
      <c r="Y43">
        <v>48</v>
      </c>
      <c r="Z43" t="s">
        <v>63</v>
      </c>
      <c r="AB43" s="165">
        <v>48</v>
      </c>
      <c r="AU43" s="6"/>
    </row>
    <row r="44" spans="3:47" x14ac:dyDescent="0.25">
      <c r="C44" s="52" t="s">
        <v>210</v>
      </c>
      <c r="D44" s="52" t="s">
        <v>210</v>
      </c>
      <c r="E44" s="52" t="s">
        <v>211</v>
      </c>
      <c r="F44" s="36">
        <v>41536</v>
      </c>
      <c r="G44" s="48">
        <v>6175000</v>
      </c>
      <c r="H44" s="36">
        <v>41536</v>
      </c>
      <c r="I44">
        <v>1</v>
      </c>
      <c r="R44" s="52" t="s">
        <v>157</v>
      </c>
      <c r="U44" s="34">
        <v>1</v>
      </c>
      <c r="V44">
        <v>0</v>
      </c>
      <c r="W44" s="199">
        <v>6175000</v>
      </c>
      <c r="Y44">
        <v>48</v>
      </c>
      <c r="Z44" t="s">
        <v>63</v>
      </c>
      <c r="AB44" s="165">
        <v>48</v>
      </c>
      <c r="AU44" s="6"/>
    </row>
    <row r="45" spans="3:47" x14ac:dyDescent="0.25">
      <c r="C45" s="52" t="s">
        <v>212</v>
      </c>
      <c r="D45" s="52" t="s">
        <v>212</v>
      </c>
      <c r="E45" s="52" t="s">
        <v>198</v>
      </c>
      <c r="F45" s="36">
        <v>41591</v>
      </c>
      <c r="G45" s="48">
        <v>4745000</v>
      </c>
      <c r="H45" s="36">
        <v>41591</v>
      </c>
      <c r="I45">
        <v>1</v>
      </c>
      <c r="R45" s="52" t="s">
        <v>157</v>
      </c>
      <c r="U45" s="34">
        <v>1</v>
      </c>
      <c r="V45">
        <v>0</v>
      </c>
      <c r="W45" s="199">
        <v>4745000</v>
      </c>
      <c r="Y45">
        <v>48</v>
      </c>
      <c r="Z45" t="s">
        <v>63</v>
      </c>
      <c r="AB45" s="165">
        <v>48</v>
      </c>
      <c r="AU45" s="6"/>
    </row>
    <row r="46" spans="3:47" x14ac:dyDescent="0.25">
      <c r="C46" s="52" t="s">
        <v>213</v>
      </c>
      <c r="D46" s="52" t="s">
        <v>213</v>
      </c>
      <c r="E46" s="52" t="s">
        <v>170</v>
      </c>
      <c r="F46" s="36">
        <v>41596</v>
      </c>
      <c r="G46" s="48">
        <v>38880000</v>
      </c>
      <c r="H46" s="36">
        <v>41596</v>
      </c>
      <c r="I46">
        <v>1</v>
      </c>
      <c r="R46" s="52" t="s">
        <v>157</v>
      </c>
      <c r="U46" s="34">
        <v>1</v>
      </c>
      <c r="V46">
        <v>0</v>
      </c>
      <c r="W46" s="199">
        <v>38880000</v>
      </c>
      <c r="Y46">
        <v>48</v>
      </c>
      <c r="Z46" t="s">
        <v>63</v>
      </c>
      <c r="AB46" s="165">
        <v>48</v>
      </c>
      <c r="AU46" s="6"/>
    </row>
    <row r="47" spans="3:47" x14ac:dyDescent="0.25">
      <c r="C47" s="52" t="s">
        <v>214</v>
      </c>
      <c r="D47" s="52" t="s">
        <v>214</v>
      </c>
      <c r="E47" s="52" t="s">
        <v>181</v>
      </c>
      <c r="F47" s="36">
        <v>41641</v>
      </c>
      <c r="G47" s="48">
        <v>4500000</v>
      </c>
      <c r="H47" s="36">
        <v>41641</v>
      </c>
      <c r="I47">
        <v>1</v>
      </c>
      <c r="R47" s="52" t="s">
        <v>157</v>
      </c>
      <c r="U47" s="34">
        <v>1</v>
      </c>
      <c r="V47">
        <v>0</v>
      </c>
      <c r="W47" s="199">
        <v>4500000</v>
      </c>
      <c r="Y47">
        <v>48</v>
      </c>
      <c r="Z47" t="s">
        <v>63</v>
      </c>
      <c r="AB47" s="165">
        <v>48</v>
      </c>
      <c r="AU47" s="6"/>
    </row>
    <row r="48" spans="3:47" x14ac:dyDescent="0.25">
      <c r="C48" s="52" t="s">
        <v>215</v>
      </c>
      <c r="D48" s="52" t="s">
        <v>215</v>
      </c>
      <c r="E48" s="52" t="s">
        <v>181</v>
      </c>
      <c r="F48" s="36">
        <v>41641</v>
      </c>
      <c r="G48" s="48">
        <v>2535000</v>
      </c>
      <c r="H48" s="36">
        <v>41641</v>
      </c>
      <c r="I48">
        <v>1</v>
      </c>
      <c r="R48" s="52" t="s">
        <v>157</v>
      </c>
      <c r="U48" s="34">
        <v>1</v>
      </c>
      <c r="V48">
        <v>0</v>
      </c>
      <c r="W48" s="199">
        <v>2535000</v>
      </c>
      <c r="Y48">
        <v>48</v>
      </c>
      <c r="Z48" t="s">
        <v>63</v>
      </c>
      <c r="AB48" s="165">
        <v>48</v>
      </c>
      <c r="AU48" s="6"/>
    </row>
    <row r="49" spans="3:47" x14ac:dyDescent="0.25">
      <c r="C49" s="52" t="s">
        <v>216</v>
      </c>
      <c r="D49" s="52" t="s">
        <v>216</v>
      </c>
      <c r="E49" s="52" t="s">
        <v>170</v>
      </c>
      <c r="F49" s="36">
        <v>41641</v>
      </c>
      <c r="G49" s="48">
        <v>970000</v>
      </c>
      <c r="H49" s="36">
        <v>41641</v>
      </c>
      <c r="I49">
        <v>1</v>
      </c>
      <c r="R49" s="52" t="s">
        <v>157</v>
      </c>
      <c r="U49" s="34">
        <v>1</v>
      </c>
      <c r="V49">
        <v>0</v>
      </c>
      <c r="W49" s="199">
        <v>970000</v>
      </c>
      <c r="Y49">
        <v>48</v>
      </c>
      <c r="Z49" t="s">
        <v>63</v>
      </c>
      <c r="AB49" s="165">
        <v>48</v>
      </c>
      <c r="AU49" s="6"/>
    </row>
    <row r="50" spans="3:47" x14ac:dyDescent="0.25">
      <c r="C50" s="52" t="s">
        <v>217</v>
      </c>
      <c r="D50" s="52" t="s">
        <v>217</v>
      </c>
      <c r="E50" s="52" t="s">
        <v>170</v>
      </c>
      <c r="F50" s="36">
        <v>41641</v>
      </c>
      <c r="G50" s="48">
        <v>658000</v>
      </c>
      <c r="H50" s="36">
        <v>41641</v>
      </c>
      <c r="I50">
        <v>1</v>
      </c>
      <c r="R50" s="52" t="s">
        <v>157</v>
      </c>
      <c r="U50" s="34">
        <v>1</v>
      </c>
      <c r="V50">
        <v>0</v>
      </c>
      <c r="W50" s="199">
        <v>658000</v>
      </c>
      <c r="Y50">
        <v>48</v>
      </c>
      <c r="Z50" t="s">
        <v>63</v>
      </c>
      <c r="AB50" s="165">
        <v>48</v>
      </c>
      <c r="AU50" s="6"/>
    </row>
    <row r="51" spans="3:47" x14ac:dyDescent="0.25">
      <c r="C51" s="52" t="s">
        <v>218</v>
      </c>
      <c r="D51" s="52" t="s">
        <v>218</v>
      </c>
      <c r="E51" s="52" t="s">
        <v>170</v>
      </c>
      <c r="F51" s="36">
        <v>41641</v>
      </c>
      <c r="G51" s="48">
        <v>925000</v>
      </c>
      <c r="H51" s="36">
        <v>41641</v>
      </c>
      <c r="I51">
        <v>1</v>
      </c>
      <c r="R51" s="52" t="s">
        <v>157</v>
      </c>
      <c r="U51" s="34">
        <v>1</v>
      </c>
      <c r="V51">
        <v>0</v>
      </c>
      <c r="W51" s="199">
        <v>925000</v>
      </c>
      <c r="Y51">
        <v>48</v>
      </c>
      <c r="Z51" t="s">
        <v>63</v>
      </c>
      <c r="AB51" s="165">
        <v>48</v>
      </c>
      <c r="AU51" s="6"/>
    </row>
    <row r="52" spans="3:47" x14ac:dyDescent="0.25">
      <c r="C52" s="52" t="s">
        <v>219</v>
      </c>
      <c r="D52" s="52" t="s">
        <v>219</v>
      </c>
      <c r="E52" s="52" t="s">
        <v>162</v>
      </c>
      <c r="F52" s="36">
        <v>41710</v>
      </c>
      <c r="G52" s="48">
        <v>981500</v>
      </c>
      <c r="H52" s="36">
        <v>41710</v>
      </c>
      <c r="I52">
        <v>1</v>
      </c>
      <c r="R52" s="52" t="s">
        <v>157</v>
      </c>
      <c r="U52" s="34">
        <v>1</v>
      </c>
      <c r="V52">
        <v>0</v>
      </c>
      <c r="W52" s="199">
        <v>981500</v>
      </c>
      <c r="Y52">
        <v>48</v>
      </c>
      <c r="Z52" t="s">
        <v>63</v>
      </c>
      <c r="AB52" s="165">
        <v>48</v>
      </c>
      <c r="AU52" s="6"/>
    </row>
    <row r="53" spans="3:47" x14ac:dyDescent="0.25">
      <c r="C53" s="52" t="s">
        <v>220</v>
      </c>
      <c r="D53" s="52" t="s">
        <v>220</v>
      </c>
      <c r="E53" s="52" t="s">
        <v>170</v>
      </c>
      <c r="F53" s="36">
        <v>41726</v>
      </c>
      <c r="G53" s="48">
        <v>6783000</v>
      </c>
      <c r="H53" s="36">
        <v>41726</v>
      </c>
      <c r="I53">
        <v>1</v>
      </c>
      <c r="R53" s="52" t="s">
        <v>157</v>
      </c>
      <c r="U53" s="34">
        <v>17</v>
      </c>
      <c r="V53">
        <v>0</v>
      </c>
      <c r="W53" s="199">
        <v>6783000</v>
      </c>
      <c r="Y53">
        <v>48</v>
      </c>
      <c r="Z53" t="s">
        <v>63</v>
      </c>
      <c r="AB53" s="165">
        <v>48</v>
      </c>
      <c r="AU53" s="6"/>
    </row>
    <row r="54" spans="3:47" x14ac:dyDescent="0.25">
      <c r="C54" s="52" t="s">
        <v>221</v>
      </c>
      <c r="D54" s="52" t="s">
        <v>221</v>
      </c>
      <c r="E54" s="52" t="s">
        <v>222</v>
      </c>
      <c r="F54" s="36">
        <v>41842</v>
      </c>
      <c r="G54" s="48">
        <v>1675000</v>
      </c>
      <c r="H54" s="36">
        <v>41842</v>
      </c>
      <c r="I54">
        <v>1</v>
      </c>
      <c r="R54" s="52" t="s">
        <v>157</v>
      </c>
      <c r="U54" s="34">
        <v>1</v>
      </c>
      <c r="V54">
        <v>0</v>
      </c>
      <c r="W54" s="199">
        <v>1675000</v>
      </c>
      <c r="Y54">
        <v>48</v>
      </c>
      <c r="Z54" t="s">
        <v>63</v>
      </c>
      <c r="AB54" s="165">
        <v>48</v>
      </c>
      <c r="AU54" s="6"/>
    </row>
    <row r="55" spans="3:47" x14ac:dyDescent="0.25">
      <c r="C55" s="52" t="s">
        <v>223</v>
      </c>
      <c r="D55" s="52" t="s">
        <v>223</v>
      </c>
      <c r="E55" s="52" t="s">
        <v>198</v>
      </c>
      <c r="F55" s="36">
        <v>41947</v>
      </c>
      <c r="G55" s="48">
        <v>1750000</v>
      </c>
      <c r="H55" s="36">
        <v>41947</v>
      </c>
      <c r="I55">
        <v>1</v>
      </c>
      <c r="R55" s="52" t="s">
        <v>157</v>
      </c>
      <c r="U55" s="34">
        <v>1</v>
      </c>
      <c r="V55">
        <v>0</v>
      </c>
      <c r="W55" s="199">
        <v>1750000</v>
      </c>
      <c r="Y55">
        <v>48</v>
      </c>
      <c r="Z55" t="s">
        <v>63</v>
      </c>
      <c r="AB55" s="165">
        <v>48</v>
      </c>
      <c r="AU55" s="6"/>
    </row>
    <row r="56" spans="3:47" x14ac:dyDescent="0.25">
      <c r="C56" s="52" t="s">
        <v>224</v>
      </c>
      <c r="D56" s="52" t="s">
        <v>224</v>
      </c>
      <c r="E56" s="52" t="s">
        <v>162</v>
      </c>
      <c r="F56" s="36">
        <v>41995</v>
      </c>
      <c r="G56" s="48">
        <v>7575000</v>
      </c>
      <c r="H56" s="36">
        <v>41995</v>
      </c>
      <c r="I56">
        <v>1</v>
      </c>
      <c r="R56" s="52" t="s">
        <v>157</v>
      </c>
      <c r="U56" s="34">
        <v>1</v>
      </c>
      <c r="V56">
        <v>0</v>
      </c>
      <c r="W56" s="199">
        <v>7575000</v>
      </c>
      <c r="Y56">
        <v>48</v>
      </c>
      <c r="Z56" t="s">
        <v>63</v>
      </c>
      <c r="AB56" s="165">
        <v>48</v>
      </c>
      <c r="AU56" s="6"/>
    </row>
    <row r="57" spans="3:47" x14ac:dyDescent="0.25">
      <c r="C57" s="52" t="s">
        <v>225</v>
      </c>
      <c r="D57" s="52" t="s">
        <v>225</v>
      </c>
      <c r="E57" s="52" t="s">
        <v>226</v>
      </c>
      <c r="F57" s="36">
        <v>42034</v>
      </c>
      <c r="G57" s="48">
        <v>1750000</v>
      </c>
      <c r="H57" s="36">
        <v>42034</v>
      </c>
      <c r="I57">
        <v>1</v>
      </c>
      <c r="R57" s="52" t="s">
        <v>157</v>
      </c>
      <c r="U57" s="34">
        <v>1</v>
      </c>
      <c r="V57">
        <v>0</v>
      </c>
      <c r="W57" s="199">
        <v>1750000</v>
      </c>
      <c r="Y57">
        <v>48</v>
      </c>
      <c r="Z57" t="s">
        <v>63</v>
      </c>
      <c r="AB57" s="165">
        <v>48</v>
      </c>
      <c r="AU57" s="6"/>
    </row>
    <row r="58" spans="3:47" x14ac:dyDescent="0.25">
      <c r="C58" s="52" t="s">
        <v>227</v>
      </c>
      <c r="D58" s="52" t="s">
        <v>227</v>
      </c>
      <c r="E58" s="52" t="s">
        <v>160</v>
      </c>
      <c r="F58" s="36">
        <v>42015</v>
      </c>
      <c r="G58" s="48">
        <v>215000</v>
      </c>
      <c r="H58" s="36">
        <v>42015</v>
      </c>
      <c r="I58">
        <v>1</v>
      </c>
      <c r="R58" s="52" t="s">
        <v>157</v>
      </c>
      <c r="U58" s="34">
        <v>1</v>
      </c>
      <c r="V58">
        <v>0</v>
      </c>
      <c r="W58" s="199">
        <v>215000</v>
      </c>
      <c r="Y58">
        <v>48</v>
      </c>
      <c r="Z58" t="s">
        <v>63</v>
      </c>
      <c r="AB58" s="165">
        <v>48</v>
      </c>
      <c r="AU58" s="6"/>
    </row>
    <row r="59" spans="3:47" x14ac:dyDescent="0.25">
      <c r="C59" s="52" t="s">
        <v>228</v>
      </c>
      <c r="D59" s="52" t="s">
        <v>228</v>
      </c>
      <c r="E59" s="52" t="s">
        <v>160</v>
      </c>
      <c r="F59" s="36">
        <v>42015</v>
      </c>
      <c r="G59" s="48">
        <v>9225000</v>
      </c>
      <c r="H59" s="36">
        <v>42015</v>
      </c>
      <c r="I59">
        <v>1</v>
      </c>
      <c r="R59" s="52" t="s">
        <v>157</v>
      </c>
      <c r="U59" s="34">
        <v>1</v>
      </c>
      <c r="V59">
        <v>0</v>
      </c>
      <c r="W59" s="199">
        <v>9225000</v>
      </c>
      <c r="Y59">
        <v>48</v>
      </c>
      <c r="Z59" t="s">
        <v>63</v>
      </c>
      <c r="AB59" s="165">
        <v>48</v>
      </c>
      <c r="AU59" s="6"/>
    </row>
    <row r="60" spans="3:47" x14ac:dyDescent="0.25">
      <c r="C60" s="52" t="s">
        <v>229</v>
      </c>
      <c r="D60" s="52" t="s">
        <v>229</v>
      </c>
      <c r="E60" s="52" t="s">
        <v>170</v>
      </c>
      <c r="F60" s="36">
        <v>42080</v>
      </c>
      <c r="G60" s="48">
        <v>4200000</v>
      </c>
      <c r="H60" s="36">
        <v>42080</v>
      </c>
      <c r="I60">
        <v>1</v>
      </c>
      <c r="R60" s="52" t="s">
        <v>157</v>
      </c>
      <c r="U60" s="34">
        <v>6</v>
      </c>
      <c r="V60">
        <v>0</v>
      </c>
      <c r="W60" s="199">
        <v>4200000</v>
      </c>
      <c r="Y60">
        <v>48</v>
      </c>
      <c r="Z60" t="s">
        <v>63</v>
      </c>
      <c r="AB60" s="165">
        <v>48</v>
      </c>
      <c r="AU60" s="6"/>
    </row>
    <row r="61" spans="3:47" x14ac:dyDescent="0.25">
      <c r="C61" s="52" t="s">
        <v>230</v>
      </c>
      <c r="D61" s="52" t="s">
        <v>230</v>
      </c>
      <c r="E61" s="52" t="s">
        <v>184</v>
      </c>
      <c r="F61" s="36">
        <v>42154</v>
      </c>
      <c r="G61" s="48">
        <v>2350000</v>
      </c>
      <c r="H61" s="36">
        <v>42154</v>
      </c>
      <c r="I61">
        <v>1</v>
      </c>
      <c r="R61" s="52" t="s">
        <v>157</v>
      </c>
      <c r="U61" s="34">
        <v>1</v>
      </c>
      <c r="V61">
        <v>0</v>
      </c>
      <c r="W61" s="199">
        <v>2350000</v>
      </c>
      <c r="Y61">
        <v>48</v>
      </c>
      <c r="Z61" t="s">
        <v>63</v>
      </c>
      <c r="AB61" s="165">
        <v>48</v>
      </c>
      <c r="AU61" s="6"/>
    </row>
    <row r="62" spans="3:47" x14ac:dyDescent="0.25">
      <c r="C62" s="52" t="s">
        <v>231</v>
      </c>
      <c r="D62" s="52" t="s">
        <v>231</v>
      </c>
      <c r="E62" s="52" t="s">
        <v>181</v>
      </c>
      <c r="F62" s="36">
        <v>42128</v>
      </c>
      <c r="G62" s="48">
        <v>14221800</v>
      </c>
      <c r="H62" s="36">
        <v>42128</v>
      </c>
      <c r="I62">
        <v>1</v>
      </c>
      <c r="R62" s="52" t="s">
        <v>157</v>
      </c>
      <c r="U62" s="34">
        <v>1</v>
      </c>
      <c r="V62">
        <v>0</v>
      </c>
      <c r="W62" s="199">
        <v>14221800</v>
      </c>
      <c r="Y62">
        <v>48</v>
      </c>
      <c r="Z62" t="s">
        <v>63</v>
      </c>
      <c r="AB62" s="165">
        <v>48</v>
      </c>
      <c r="AU62" s="6"/>
    </row>
    <row r="63" spans="3:47" x14ac:dyDescent="0.25">
      <c r="C63" s="52" t="s">
        <v>232</v>
      </c>
      <c r="D63" s="52" t="s">
        <v>232</v>
      </c>
      <c r="E63" s="52" t="s">
        <v>233</v>
      </c>
      <c r="F63" s="36">
        <v>42289</v>
      </c>
      <c r="G63" s="48">
        <v>54375000</v>
      </c>
      <c r="H63" s="36">
        <v>42289</v>
      </c>
      <c r="I63">
        <v>1</v>
      </c>
      <c r="R63" s="52" t="s">
        <v>157</v>
      </c>
      <c r="U63" s="34">
        <v>1</v>
      </c>
      <c r="V63">
        <v>0</v>
      </c>
      <c r="W63" s="199">
        <v>54375000</v>
      </c>
      <c r="Y63">
        <v>48</v>
      </c>
      <c r="Z63" t="s">
        <v>63</v>
      </c>
      <c r="AB63" s="165">
        <v>48</v>
      </c>
      <c r="AU63" s="6"/>
    </row>
    <row r="64" spans="3:47" x14ac:dyDescent="0.25">
      <c r="C64" s="52" t="s">
        <v>234</v>
      </c>
      <c r="D64" s="52" t="s">
        <v>234</v>
      </c>
      <c r="E64" s="52" t="s">
        <v>233</v>
      </c>
      <c r="F64" s="36">
        <v>42289</v>
      </c>
      <c r="G64" s="48">
        <v>9000000</v>
      </c>
      <c r="H64" s="36">
        <v>42289</v>
      </c>
      <c r="I64">
        <v>1</v>
      </c>
      <c r="R64" s="52" t="s">
        <v>157</v>
      </c>
      <c r="U64" s="34">
        <v>2</v>
      </c>
      <c r="V64">
        <v>0</v>
      </c>
      <c r="W64" s="199">
        <v>9000000</v>
      </c>
      <c r="Y64">
        <v>48</v>
      </c>
      <c r="Z64" t="s">
        <v>63</v>
      </c>
      <c r="AB64" s="165">
        <v>48</v>
      </c>
      <c r="AU64" s="6"/>
    </row>
    <row r="65" spans="3:47" x14ac:dyDescent="0.25">
      <c r="C65" s="52" t="s">
        <v>235</v>
      </c>
      <c r="D65" s="52" t="s">
        <v>235</v>
      </c>
      <c r="E65" s="52" t="s">
        <v>198</v>
      </c>
      <c r="F65" s="36">
        <v>42285</v>
      </c>
      <c r="G65" s="48">
        <v>530000</v>
      </c>
      <c r="H65" s="36">
        <v>42285</v>
      </c>
      <c r="I65">
        <v>1</v>
      </c>
      <c r="R65" s="52" t="s">
        <v>157</v>
      </c>
      <c r="U65" s="34">
        <v>2</v>
      </c>
      <c r="V65">
        <v>0</v>
      </c>
      <c r="W65" s="199">
        <v>530000</v>
      </c>
      <c r="Y65">
        <v>48</v>
      </c>
      <c r="Z65" t="s">
        <v>63</v>
      </c>
      <c r="AB65" s="165">
        <v>48</v>
      </c>
      <c r="AU65" s="6"/>
    </row>
    <row r="66" spans="3:47" x14ac:dyDescent="0.25">
      <c r="C66" s="52" t="s">
        <v>236</v>
      </c>
      <c r="D66" s="52" t="s">
        <v>236</v>
      </c>
      <c r="E66" s="52" t="s">
        <v>160</v>
      </c>
      <c r="F66" s="36">
        <v>42292</v>
      </c>
      <c r="G66" s="48">
        <v>2880000</v>
      </c>
      <c r="H66" s="36">
        <v>42292</v>
      </c>
      <c r="I66">
        <v>1</v>
      </c>
      <c r="R66" s="52" t="s">
        <v>157</v>
      </c>
      <c r="U66" s="34">
        <v>1</v>
      </c>
      <c r="V66">
        <v>0</v>
      </c>
      <c r="W66" s="199">
        <v>2880000</v>
      </c>
      <c r="Y66">
        <v>48</v>
      </c>
      <c r="Z66" t="s">
        <v>63</v>
      </c>
      <c r="AB66" s="165">
        <v>48</v>
      </c>
      <c r="AU66" s="6"/>
    </row>
    <row r="67" spans="3:47" x14ac:dyDescent="0.25">
      <c r="C67" s="52" t="s">
        <v>237</v>
      </c>
      <c r="D67" s="52" t="s">
        <v>237</v>
      </c>
      <c r="E67" s="52" t="s">
        <v>226</v>
      </c>
      <c r="F67" s="36">
        <v>42292</v>
      </c>
      <c r="G67" s="48">
        <v>1875000</v>
      </c>
      <c r="H67" s="36">
        <v>42292</v>
      </c>
      <c r="I67">
        <v>1</v>
      </c>
      <c r="R67" s="52" t="s">
        <v>157</v>
      </c>
      <c r="U67" s="34">
        <v>1</v>
      </c>
      <c r="V67">
        <v>0</v>
      </c>
      <c r="W67" s="199">
        <v>1875000</v>
      </c>
      <c r="Y67">
        <v>48</v>
      </c>
      <c r="Z67" t="s">
        <v>63</v>
      </c>
      <c r="AB67" s="165">
        <v>48</v>
      </c>
      <c r="AU67" s="6"/>
    </row>
    <row r="68" spans="3:47" x14ac:dyDescent="0.25">
      <c r="C68" s="52" t="s">
        <v>238</v>
      </c>
      <c r="D68" s="52" t="s">
        <v>238</v>
      </c>
      <c r="E68" s="52" t="s">
        <v>233</v>
      </c>
      <c r="F68" s="36">
        <v>42298</v>
      </c>
      <c r="G68" s="48">
        <v>365000</v>
      </c>
      <c r="H68" s="36">
        <v>42298</v>
      </c>
      <c r="I68">
        <v>1</v>
      </c>
      <c r="R68" s="52" t="s">
        <v>157</v>
      </c>
      <c r="U68" s="34">
        <v>1</v>
      </c>
      <c r="V68">
        <v>0</v>
      </c>
      <c r="W68" s="199">
        <v>365000</v>
      </c>
      <c r="Y68">
        <v>48</v>
      </c>
      <c r="Z68" t="s">
        <v>63</v>
      </c>
      <c r="AB68" s="165">
        <v>48</v>
      </c>
      <c r="AU68" s="6"/>
    </row>
    <row r="69" spans="3:47" x14ac:dyDescent="0.25">
      <c r="C69" s="52" t="s">
        <v>239</v>
      </c>
      <c r="D69" s="52" t="s">
        <v>239</v>
      </c>
      <c r="E69" s="52" t="s">
        <v>233</v>
      </c>
      <c r="F69" s="36">
        <v>42298</v>
      </c>
      <c r="G69" s="48">
        <v>1675000</v>
      </c>
      <c r="H69" s="36">
        <v>42298</v>
      </c>
      <c r="I69">
        <v>1</v>
      </c>
      <c r="R69" s="52" t="s">
        <v>157</v>
      </c>
      <c r="U69" s="34">
        <v>1</v>
      </c>
      <c r="V69">
        <v>0</v>
      </c>
      <c r="W69" s="199">
        <v>1675000</v>
      </c>
      <c r="Y69">
        <v>48</v>
      </c>
      <c r="Z69" t="s">
        <v>63</v>
      </c>
      <c r="AB69" s="165">
        <v>48</v>
      </c>
      <c r="AU69" s="6"/>
    </row>
    <row r="70" spans="3:47" x14ac:dyDescent="0.25">
      <c r="C70" s="52" t="s">
        <v>240</v>
      </c>
      <c r="D70" s="52" t="s">
        <v>240</v>
      </c>
      <c r="E70" s="52" t="s">
        <v>202</v>
      </c>
      <c r="F70" s="36">
        <v>42279</v>
      </c>
      <c r="G70" s="48">
        <v>4700000</v>
      </c>
      <c r="H70" s="36">
        <v>42279</v>
      </c>
      <c r="I70">
        <v>1</v>
      </c>
      <c r="R70" s="52" t="s">
        <v>157</v>
      </c>
      <c r="U70" s="34">
        <v>1</v>
      </c>
      <c r="V70">
        <v>0</v>
      </c>
      <c r="W70" s="199">
        <v>4700000</v>
      </c>
      <c r="Y70">
        <v>48</v>
      </c>
      <c r="Z70" t="s">
        <v>63</v>
      </c>
      <c r="AB70" s="165">
        <v>48</v>
      </c>
      <c r="AU70" s="6"/>
    </row>
    <row r="71" spans="3:47" x14ac:dyDescent="0.25">
      <c r="C71" s="52" t="s">
        <v>241</v>
      </c>
      <c r="D71" s="52" t="s">
        <v>241</v>
      </c>
      <c r="E71" s="52" t="s">
        <v>184</v>
      </c>
      <c r="F71" s="36">
        <v>42394</v>
      </c>
      <c r="G71" s="48">
        <v>4750000</v>
      </c>
      <c r="H71" s="36">
        <v>42394</v>
      </c>
      <c r="I71">
        <v>1</v>
      </c>
      <c r="R71" s="52" t="s">
        <v>157</v>
      </c>
      <c r="U71" s="34">
        <v>1</v>
      </c>
      <c r="V71">
        <v>0</v>
      </c>
      <c r="W71" s="199">
        <v>4750000</v>
      </c>
      <c r="Y71">
        <v>48</v>
      </c>
      <c r="Z71" t="s">
        <v>63</v>
      </c>
      <c r="AB71" s="165">
        <v>48</v>
      </c>
      <c r="AU71" s="6"/>
    </row>
    <row r="72" spans="3:47" x14ac:dyDescent="0.25">
      <c r="C72" s="52" t="s">
        <v>242</v>
      </c>
      <c r="D72" s="52" t="s">
        <v>242</v>
      </c>
      <c r="E72" s="52" t="s">
        <v>233</v>
      </c>
      <c r="F72" s="36">
        <v>42528</v>
      </c>
      <c r="G72" s="48">
        <v>1700000</v>
      </c>
      <c r="H72" s="36">
        <v>42528</v>
      </c>
      <c r="I72">
        <v>1</v>
      </c>
      <c r="R72" s="52" t="s">
        <v>157</v>
      </c>
      <c r="U72" s="34">
        <v>2</v>
      </c>
      <c r="V72">
        <v>0</v>
      </c>
      <c r="W72" s="199">
        <v>1700000</v>
      </c>
      <c r="Y72">
        <v>48</v>
      </c>
      <c r="Z72" t="s">
        <v>63</v>
      </c>
      <c r="AB72" s="165">
        <v>48</v>
      </c>
      <c r="AU72" s="6"/>
    </row>
    <row r="73" spans="3:47" x14ac:dyDescent="0.25">
      <c r="C73" s="52" t="s">
        <v>243</v>
      </c>
      <c r="D73" s="52" t="s">
        <v>243</v>
      </c>
      <c r="E73" s="52" t="s">
        <v>244</v>
      </c>
      <c r="F73" s="36">
        <v>42570</v>
      </c>
      <c r="G73" s="48">
        <v>2700000</v>
      </c>
      <c r="H73" s="36">
        <v>42570</v>
      </c>
      <c r="I73">
        <v>1</v>
      </c>
      <c r="R73" s="52" t="s">
        <v>157</v>
      </c>
      <c r="U73" s="34">
        <v>2</v>
      </c>
      <c r="V73">
        <v>0</v>
      </c>
      <c r="W73" s="199">
        <v>2700000</v>
      </c>
      <c r="Y73">
        <v>48</v>
      </c>
      <c r="Z73" t="s">
        <v>63</v>
      </c>
      <c r="AB73" s="165">
        <v>48</v>
      </c>
      <c r="AU73" s="6"/>
    </row>
    <row r="74" spans="3:47" x14ac:dyDescent="0.25">
      <c r="C74" s="52" t="s">
        <v>245</v>
      </c>
      <c r="D74" s="52" t="s">
        <v>245</v>
      </c>
      <c r="E74" s="52" t="s">
        <v>160</v>
      </c>
      <c r="F74" s="36">
        <v>42671</v>
      </c>
      <c r="G74" s="48">
        <v>5230000</v>
      </c>
      <c r="H74" s="36">
        <v>42671</v>
      </c>
      <c r="I74">
        <v>1</v>
      </c>
      <c r="R74" s="52" t="s">
        <v>157</v>
      </c>
      <c r="U74" s="34">
        <v>1</v>
      </c>
      <c r="V74">
        <v>0</v>
      </c>
      <c r="W74" s="199">
        <v>5230000</v>
      </c>
      <c r="Y74">
        <v>48</v>
      </c>
      <c r="Z74" t="s">
        <v>63</v>
      </c>
      <c r="AB74" s="165">
        <v>48</v>
      </c>
      <c r="AU74" s="6"/>
    </row>
    <row r="75" spans="3:47" x14ac:dyDescent="0.25">
      <c r="C75" s="52" t="s">
        <v>246</v>
      </c>
      <c r="D75" s="52" t="s">
        <v>246</v>
      </c>
      <c r="E75" s="52" t="s">
        <v>160</v>
      </c>
      <c r="F75" s="36">
        <v>42712</v>
      </c>
      <c r="G75" s="48">
        <v>21750000</v>
      </c>
      <c r="H75" s="36">
        <v>42712</v>
      </c>
      <c r="I75">
        <v>1</v>
      </c>
      <c r="R75" s="52" t="s">
        <v>157</v>
      </c>
      <c r="U75" s="34">
        <v>3</v>
      </c>
      <c r="V75">
        <v>0</v>
      </c>
      <c r="W75" s="199">
        <v>21750000</v>
      </c>
      <c r="Y75">
        <v>48</v>
      </c>
      <c r="Z75" t="s">
        <v>63</v>
      </c>
      <c r="AB75" s="165">
        <v>48</v>
      </c>
      <c r="AU75" s="6"/>
    </row>
    <row r="76" spans="3:47" x14ac:dyDescent="0.25">
      <c r="C76" s="52" t="s">
        <v>247</v>
      </c>
      <c r="D76" s="52" t="s">
        <v>247</v>
      </c>
      <c r="E76" s="52" t="s">
        <v>226</v>
      </c>
      <c r="F76" s="36">
        <v>42712</v>
      </c>
      <c r="G76" s="48">
        <v>1800000</v>
      </c>
      <c r="H76" s="36">
        <v>42712</v>
      </c>
      <c r="I76">
        <v>1</v>
      </c>
      <c r="R76" s="52" t="s">
        <v>157</v>
      </c>
      <c r="U76" s="34">
        <v>1</v>
      </c>
      <c r="V76">
        <v>0</v>
      </c>
      <c r="W76" s="199">
        <v>1800000</v>
      </c>
      <c r="Y76">
        <v>48</v>
      </c>
      <c r="Z76" t="s">
        <v>63</v>
      </c>
      <c r="AB76" s="165">
        <v>48</v>
      </c>
      <c r="AU76" s="6"/>
    </row>
    <row r="77" spans="3:47" x14ac:dyDescent="0.25">
      <c r="C77" s="52" t="s">
        <v>248</v>
      </c>
      <c r="D77" s="52" t="s">
        <v>248</v>
      </c>
      <c r="E77" s="52" t="s">
        <v>164</v>
      </c>
      <c r="F77" s="36">
        <v>42712</v>
      </c>
      <c r="G77" s="48">
        <v>1800000</v>
      </c>
      <c r="H77" s="36">
        <v>42712</v>
      </c>
      <c r="I77">
        <v>1</v>
      </c>
      <c r="R77" s="52" t="s">
        <v>157</v>
      </c>
      <c r="U77" s="34">
        <v>1</v>
      </c>
      <c r="V77">
        <v>0</v>
      </c>
      <c r="W77" s="199">
        <v>1800000</v>
      </c>
      <c r="Y77">
        <v>48</v>
      </c>
      <c r="Z77" t="s">
        <v>63</v>
      </c>
      <c r="AB77" s="165">
        <v>48</v>
      </c>
      <c r="AU77" s="6"/>
    </row>
    <row r="78" spans="3:47" x14ac:dyDescent="0.25">
      <c r="C78" s="52" t="s">
        <v>249</v>
      </c>
      <c r="D78" s="52" t="s">
        <v>249</v>
      </c>
      <c r="E78" s="52" t="s">
        <v>244</v>
      </c>
      <c r="F78" s="36">
        <v>42712</v>
      </c>
      <c r="G78" s="48">
        <v>1800000</v>
      </c>
      <c r="H78" s="36">
        <v>42712</v>
      </c>
      <c r="I78">
        <v>1</v>
      </c>
      <c r="R78" s="52" t="s">
        <v>157</v>
      </c>
      <c r="U78" s="34">
        <v>1</v>
      </c>
      <c r="V78">
        <v>0</v>
      </c>
      <c r="W78" s="199">
        <v>1800000</v>
      </c>
      <c r="Y78">
        <v>48</v>
      </c>
      <c r="Z78" t="s">
        <v>63</v>
      </c>
      <c r="AB78" s="165">
        <v>48</v>
      </c>
      <c r="AU78" s="6"/>
    </row>
    <row r="79" spans="3:47" x14ac:dyDescent="0.25">
      <c r="C79" s="52" t="s">
        <v>250</v>
      </c>
      <c r="D79" s="52" t="s">
        <v>250</v>
      </c>
      <c r="E79" s="52" t="s">
        <v>184</v>
      </c>
      <c r="F79" s="36">
        <v>42712</v>
      </c>
      <c r="G79" s="48">
        <v>2715000</v>
      </c>
      <c r="H79" s="36">
        <v>42712</v>
      </c>
      <c r="I79">
        <v>1</v>
      </c>
      <c r="R79" s="52" t="s">
        <v>157</v>
      </c>
      <c r="U79" s="34">
        <v>1</v>
      </c>
      <c r="V79">
        <v>0</v>
      </c>
      <c r="W79" s="199">
        <v>2715000</v>
      </c>
      <c r="Y79">
        <v>48</v>
      </c>
      <c r="Z79" t="s">
        <v>63</v>
      </c>
      <c r="AB79" s="165">
        <v>48</v>
      </c>
      <c r="AU79" s="6"/>
    </row>
    <row r="80" spans="3:47" x14ac:dyDescent="0.25">
      <c r="C80" s="52" t="s">
        <v>251</v>
      </c>
      <c r="D80" s="52" t="s">
        <v>251</v>
      </c>
      <c r="E80" s="52" t="s">
        <v>170</v>
      </c>
      <c r="F80" s="36">
        <v>42725</v>
      </c>
      <c r="G80" s="48">
        <v>1850000</v>
      </c>
      <c r="H80" s="36">
        <v>42725</v>
      </c>
      <c r="I80">
        <v>1</v>
      </c>
      <c r="R80" s="52" t="s">
        <v>157</v>
      </c>
      <c r="U80" s="34">
        <v>1</v>
      </c>
      <c r="V80">
        <v>0</v>
      </c>
      <c r="W80" s="199">
        <v>1850000</v>
      </c>
      <c r="Y80">
        <v>48</v>
      </c>
      <c r="Z80" t="s">
        <v>63</v>
      </c>
      <c r="AB80" s="165">
        <v>48</v>
      </c>
      <c r="AU80" s="6"/>
    </row>
    <row r="81" spans="3:47" x14ac:dyDescent="0.25">
      <c r="C81" s="52" t="s">
        <v>252</v>
      </c>
      <c r="D81" s="52" t="s">
        <v>252</v>
      </c>
      <c r="E81" s="52" t="s">
        <v>160</v>
      </c>
      <c r="F81" s="36">
        <v>42746</v>
      </c>
      <c r="G81" s="48">
        <v>1780000</v>
      </c>
      <c r="H81" s="36">
        <v>42746</v>
      </c>
      <c r="I81">
        <v>1</v>
      </c>
      <c r="R81" s="52" t="s">
        <v>157</v>
      </c>
      <c r="U81" s="34">
        <v>2</v>
      </c>
      <c r="V81">
        <v>0</v>
      </c>
      <c r="W81" s="199">
        <v>1780000</v>
      </c>
      <c r="Y81">
        <v>48</v>
      </c>
      <c r="Z81" t="s">
        <v>63</v>
      </c>
      <c r="AB81" s="165">
        <v>48</v>
      </c>
      <c r="AU81" s="6"/>
    </row>
    <row r="82" spans="3:47" x14ac:dyDescent="0.25">
      <c r="C82" s="52" t="s">
        <v>253</v>
      </c>
      <c r="D82" s="52" t="s">
        <v>253</v>
      </c>
      <c r="E82" s="52" t="s">
        <v>226</v>
      </c>
      <c r="F82" s="36">
        <v>42765</v>
      </c>
      <c r="G82" s="48">
        <v>6335000</v>
      </c>
      <c r="H82" s="36">
        <v>42765</v>
      </c>
      <c r="I82">
        <v>1</v>
      </c>
      <c r="R82" s="52" t="s">
        <v>157</v>
      </c>
      <c r="U82" s="34">
        <v>1</v>
      </c>
      <c r="V82">
        <v>0</v>
      </c>
      <c r="W82" s="199">
        <v>6335000</v>
      </c>
      <c r="Y82">
        <v>48</v>
      </c>
      <c r="Z82" t="s">
        <v>63</v>
      </c>
      <c r="AB82" s="165">
        <v>48</v>
      </c>
      <c r="AU82" s="6"/>
    </row>
    <row r="83" spans="3:47" x14ac:dyDescent="0.25">
      <c r="C83" s="52" t="s">
        <v>254</v>
      </c>
      <c r="D83" s="52" t="s">
        <v>254</v>
      </c>
      <c r="E83" s="52" t="s">
        <v>162</v>
      </c>
      <c r="F83" s="36">
        <v>42765</v>
      </c>
      <c r="G83" s="48">
        <v>6335000</v>
      </c>
      <c r="H83" s="36">
        <v>42765</v>
      </c>
      <c r="I83">
        <v>1</v>
      </c>
      <c r="R83" s="52" t="s">
        <v>157</v>
      </c>
      <c r="U83" s="34">
        <v>1</v>
      </c>
      <c r="V83">
        <v>0</v>
      </c>
      <c r="W83" s="199">
        <v>6335000</v>
      </c>
      <c r="Y83">
        <v>48</v>
      </c>
      <c r="Z83" t="s">
        <v>63</v>
      </c>
      <c r="AB83" s="165">
        <v>48</v>
      </c>
      <c r="AU83" s="6"/>
    </row>
    <row r="84" spans="3:47" x14ac:dyDescent="0.25">
      <c r="C84" s="52" t="s">
        <v>255</v>
      </c>
      <c r="D84" s="52" t="s">
        <v>255</v>
      </c>
      <c r="E84" s="52" t="s">
        <v>170</v>
      </c>
      <c r="F84" s="36">
        <v>42765</v>
      </c>
      <c r="G84" s="48">
        <v>840000</v>
      </c>
      <c r="H84" s="36">
        <v>42765</v>
      </c>
      <c r="I84">
        <v>1</v>
      </c>
      <c r="R84" s="52" t="s">
        <v>157</v>
      </c>
      <c r="U84" s="34">
        <v>1</v>
      </c>
      <c r="V84">
        <v>0</v>
      </c>
      <c r="W84" s="199">
        <v>840000</v>
      </c>
      <c r="Y84">
        <v>48</v>
      </c>
      <c r="Z84" t="s">
        <v>63</v>
      </c>
      <c r="AB84" s="165">
        <v>48</v>
      </c>
      <c r="AU84" s="6"/>
    </row>
    <row r="85" spans="3:47" x14ac:dyDescent="0.25">
      <c r="C85" s="52" t="s">
        <v>256</v>
      </c>
      <c r="D85" s="52" t="s">
        <v>256</v>
      </c>
      <c r="E85" s="52" t="s">
        <v>170</v>
      </c>
      <c r="F85" s="36">
        <v>42824</v>
      </c>
      <c r="G85" s="48">
        <v>4900000</v>
      </c>
      <c r="H85" s="36">
        <v>42824</v>
      </c>
      <c r="I85">
        <v>1</v>
      </c>
      <c r="R85" s="52" t="s">
        <v>157</v>
      </c>
      <c r="U85" s="34">
        <v>1</v>
      </c>
      <c r="V85">
        <v>0</v>
      </c>
      <c r="W85" s="199">
        <v>4900000</v>
      </c>
      <c r="Y85">
        <v>48</v>
      </c>
      <c r="Z85" t="s">
        <v>63</v>
      </c>
      <c r="AB85" s="165">
        <v>48</v>
      </c>
      <c r="AU85" s="6"/>
    </row>
    <row r="86" spans="3:47" x14ac:dyDescent="0.25">
      <c r="C86" s="52" t="s">
        <v>257</v>
      </c>
      <c r="D86" s="52" t="s">
        <v>257</v>
      </c>
      <c r="E86" s="52" t="s">
        <v>258</v>
      </c>
      <c r="F86" s="36">
        <v>42808</v>
      </c>
      <c r="G86" s="48">
        <v>5200000</v>
      </c>
      <c r="H86" s="36">
        <v>42808</v>
      </c>
      <c r="I86">
        <v>1</v>
      </c>
      <c r="R86" s="52" t="s">
        <v>157</v>
      </c>
      <c r="U86" s="34">
        <v>1</v>
      </c>
      <c r="V86">
        <v>0</v>
      </c>
      <c r="W86" s="199">
        <v>5200000</v>
      </c>
      <c r="Y86">
        <v>48</v>
      </c>
      <c r="Z86" t="s">
        <v>63</v>
      </c>
      <c r="AB86" s="165">
        <v>48</v>
      </c>
      <c r="AU86" s="6"/>
    </row>
    <row r="87" spans="3:47" x14ac:dyDescent="0.25">
      <c r="C87" s="52" t="s">
        <v>259</v>
      </c>
      <c r="D87" s="52" t="s">
        <v>259</v>
      </c>
      <c r="E87" s="52" t="s">
        <v>260</v>
      </c>
      <c r="F87" s="36">
        <v>42808</v>
      </c>
      <c r="G87" s="48">
        <v>1815000</v>
      </c>
      <c r="H87" s="36">
        <v>42808</v>
      </c>
      <c r="I87">
        <v>1</v>
      </c>
      <c r="R87" s="52" t="s">
        <v>157</v>
      </c>
      <c r="U87" s="34">
        <v>1</v>
      </c>
      <c r="V87">
        <v>0</v>
      </c>
      <c r="W87" s="199">
        <v>1815000</v>
      </c>
      <c r="Y87">
        <v>48</v>
      </c>
      <c r="Z87" t="s">
        <v>63</v>
      </c>
      <c r="AB87" s="165">
        <v>48</v>
      </c>
      <c r="AU87" s="6"/>
    </row>
    <row r="88" spans="3:47" x14ac:dyDescent="0.25">
      <c r="C88" s="52" t="s">
        <v>261</v>
      </c>
      <c r="D88" s="52" t="s">
        <v>261</v>
      </c>
      <c r="E88" s="52" t="s">
        <v>170</v>
      </c>
      <c r="F88" s="36">
        <v>42844</v>
      </c>
      <c r="G88" s="48">
        <v>885000</v>
      </c>
      <c r="H88" s="36">
        <v>42844</v>
      </c>
      <c r="I88">
        <v>1</v>
      </c>
      <c r="R88" s="52" t="s">
        <v>157</v>
      </c>
      <c r="U88" s="34">
        <v>1</v>
      </c>
      <c r="V88">
        <v>0</v>
      </c>
      <c r="W88" s="199">
        <v>885000</v>
      </c>
      <c r="Y88">
        <v>48</v>
      </c>
      <c r="Z88" t="s">
        <v>63</v>
      </c>
      <c r="AB88" s="165">
        <v>48</v>
      </c>
      <c r="AU88" s="6"/>
    </row>
    <row r="89" spans="3:47" x14ac:dyDescent="0.25">
      <c r="C89" s="52" t="s">
        <v>262</v>
      </c>
      <c r="D89" s="52" t="s">
        <v>262</v>
      </c>
      <c r="E89" s="52" t="s">
        <v>184</v>
      </c>
      <c r="F89" s="36">
        <v>42865</v>
      </c>
      <c r="G89" s="48">
        <v>1500000</v>
      </c>
      <c r="H89" s="36">
        <v>42865</v>
      </c>
      <c r="I89">
        <v>1</v>
      </c>
      <c r="R89" s="52" t="s">
        <v>157</v>
      </c>
      <c r="U89" s="34">
        <v>1</v>
      </c>
      <c r="V89">
        <v>0</v>
      </c>
      <c r="W89" s="199">
        <v>1500000</v>
      </c>
      <c r="Y89">
        <v>48</v>
      </c>
      <c r="Z89" t="s">
        <v>63</v>
      </c>
      <c r="AB89" s="165">
        <v>48</v>
      </c>
      <c r="AU89" s="6"/>
    </row>
    <row r="90" spans="3:47" x14ac:dyDescent="0.25">
      <c r="C90" s="52" t="s">
        <v>263</v>
      </c>
      <c r="D90" s="52" t="s">
        <v>263</v>
      </c>
      <c r="E90" s="52" t="s">
        <v>160</v>
      </c>
      <c r="F90" s="36">
        <v>42871</v>
      </c>
      <c r="G90" s="48">
        <v>1500000</v>
      </c>
      <c r="H90" s="36">
        <v>42871</v>
      </c>
      <c r="I90">
        <v>1</v>
      </c>
      <c r="R90" s="52" t="s">
        <v>157</v>
      </c>
      <c r="U90" s="34">
        <v>1</v>
      </c>
      <c r="V90">
        <v>0</v>
      </c>
      <c r="W90" s="199">
        <v>1500000</v>
      </c>
      <c r="Y90">
        <v>48</v>
      </c>
      <c r="Z90" t="s">
        <v>63</v>
      </c>
      <c r="AB90" s="165">
        <v>48</v>
      </c>
      <c r="AU90" s="6"/>
    </row>
    <row r="91" spans="3:47" x14ac:dyDescent="0.25">
      <c r="C91" s="52" t="s">
        <v>264</v>
      </c>
      <c r="D91" s="52" t="s">
        <v>264</v>
      </c>
      <c r="E91" s="52" t="s">
        <v>265</v>
      </c>
      <c r="F91" s="36">
        <v>42874</v>
      </c>
      <c r="G91" s="48">
        <v>4990000</v>
      </c>
      <c r="H91" s="36">
        <v>42874</v>
      </c>
      <c r="I91">
        <v>1</v>
      </c>
      <c r="R91" s="52" t="s">
        <v>157</v>
      </c>
      <c r="U91" s="34">
        <v>1</v>
      </c>
      <c r="V91">
        <v>0</v>
      </c>
      <c r="W91" s="199">
        <v>4990000</v>
      </c>
      <c r="Y91">
        <v>48</v>
      </c>
      <c r="Z91" t="s">
        <v>63</v>
      </c>
      <c r="AB91" s="165">
        <v>48</v>
      </c>
      <c r="AU91" s="6"/>
    </row>
    <row r="92" spans="3:47" x14ac:dyDescent="0.25">
      <c r="C92" s="52" t="s">
        <v>266</v>
      </c>
      <c r="D92" s="52" t="s">
        <v>266</v>
      </c>
      <c r="E92" s="52" t="s">
        <v>181</v>
      </c>
      <c r="F92" s="36">
        <v>42896</v>
      </c>
      <c r="G92" s="48">
        <v>900000</v>
      </c>
      <c r="H92" s="36">
        <v>42896</v>
      </c>
      <c r="I92">
        <v>1</v>
      </c>
      <c r="R92" s="52" t="s">
        <v>157</v>
      </c>
      <c r="U92" s="34">
        <v>3</v>
      </c>
      <c r="V92">
        <v>0</v>
      </c>
      <c r="W92" s="199">
        <v>900000</v>
      </c>
      <c r="Y92">
        <v>48</v>
      </c>
      <c r="Z92" t="s">
        <v>63</v>
      </c>
      <c r="AB92" s="165">
        <v>48</v>
      </c>
      <c r="AU92" s="6"/>
    </row>
    <row r="93" spans="3:47" x14ac:dyDescent="0.25">
      <c r="C93" s="52" t="s">
        <v>267</v>
      </c>
      <c r="D93" s="52" t="s">
        <v>267</v>
      </c>
      <c r="E93" s="52" t="s">
        <v>258</v>
      </c>
      <c r="F93" s="36">
        <v>42902</v>
      </c>
      <c r="G93" s="48">
        <v>5000000</v>
      </c>
      <c r="H93" s="36">
        <v>42902</v>
      </c>
      <c r="I93">
        <v>1</v>
      </c>
      <c r="R93" s="52" t="s">
        <v>157</v>
      </c>
      <c r="U93" s="34">
        <v>1</v>
      </c>
      <c r="V93">
        <v>0</v>
      </c>
      <c r="W93" s="199">
        <v>5000000</v>
      </c>
      <c r="Y93">
        <v>48</v>
      </c>
      <c r="Z93" t="s">
        <v>63</v>
      </c>
      <c r="AB93" s="165">
        <v>48</v>
      </c>
      <c r="AU93" s="6"/>
    </row>
    <row r="94" spans="3:47" x14ac:dyDescent="0.25">
      <c r="C94" s="52" t="s">
        <v>268</v>
      </c>
      <c r="D94" s="52" t="s">
        <v>268</v>
      </c>
      <c r="E94" s="52" t="s">
        <v>160</v>
      </c>
      <c r="F94" s="36">
        <v>42902</v>
      </c>
      <c r="G94" s="48">
        <v>1025000</v>
      </c>
      <c r="H94" s="36">
        <v>42902</v>
      </c>
      <c r="I94">
        <v>1</v>
      </c>
      <c r="R94" s="52" t="s">
        <v>157</v>
      </c>
      <c r="U94" s="34">
        <v>1</v>
      </c>
      <c r="V94">
        <v>0</v>
      </c>
      <c r="W94" s="199">
        <v>1025000</v>
      </c>
      <c r="Y94">
        <v>48</v>
      </c>
      <c r="Z94" t="s">
        <v>63</v>
      </c>
      <c r="AB94" s="165">
        <v>48</v>
      </c>
      <c r="AU94" s="6"/>
    </row>
    <row r="95" spans="3:47" x14ac:dyDescent="0.25">
      <c r="C95" s="52" t="s">
        <v>269</v>
      </c>
      <c r="D95" s="52" t="s">
        <v>269</v>
      </c>
      <c r="E95" s="52" t="s">
        <v>164</v>
      </c>
      <c r="F95" s="36">
        <v>42931</v>
      </c>
      <c r="G95" s="48">
        <v>12670000</v>
      </c>
      <c r="H95" s="36">
        <v>42931</v>
      </c>
      <c r="I95">
        <v>1</v>
      </c>
      <c r="R95" s="52" t="s">
        <v>157</v>
      </c>
      <c r="U95" s="34">
        <v>2</v>
      </c>
      <c r="V95">
        <v>0</v>
      </c>
      <c r="W95" s="199">
        <v>12670000</v>
      </c>
      <c r="Y95">
        <v>48</v>
      </c>
      <c r="Z95" t="s">
        <v>63</v>
      </c>
      <c r="AB95" s="165">
        <v>48</v>
      </c>
      <c r="AU95" s="6"/>
    </row>
    <row r="96" spans="3:47" x14ac:dyDescent="0.25">
      <c r="C96" s="52" t="s">
        <v>270</v>
      </c>
      <c r="D96" s="52" t="s">
        <v>270</v>
      </c>
      <c r="E96" s="52" t="s">
        <v>233</v>
      </c>
      <c r="F96" s="36">
        <v>42938</v>
      </c>
      <c r="G96" s="48">
        <v>1350000</v>
      </c>
      <c r="H96" s="36">
        <v>42938</v>
      </c>
      <c r="I96">
        <v>1</v>
      </c>
      <c r="R96" s="52" t="s">
        <v>157</v>
      </c>
      <c r="U96" s="34">
        <v>1</v>
      </c>
      <c r="V96">
        <v>0</v>
      </c>
      <c r="W96" s="199">
        <v>1350000</v>
      </c>
      <c r="Y96">
        <v>48</v>
      </c>
      <c r="Z96" t="s">
        <v>63</v>
      </c>
      <c r="AB96" s="165">
        <v>48</v>
      </c>
      <c r="AU96" s="6"/>
    </row>
    <row r="97" spans="3:47" x14ac:dyDescent="0.25">
      <c r="C97" s="52" t="s">
        <v>271</v>
      </c>
      <c r="D97" s="52" t="s">
        <v>271</v>
      </c>
      <c r="E97" s="52" t="s">
        <v>181</v>
      </c>
      <c r="F97" s="36">
        <v>42938</v>
      </c>
      <c r="G97" s="48">
        <v>6100000</v>
      </c>
      <c r="H97" s="36">
        <v>42938</v>
      </c>
      <c r="I97">
        <v>1</v>
      </c>
      <c r="R97" s="52" t="s">
        <v>157</v>
      </c>
      <c r="U97" s="34">
        <v>1</v>
      </c>
      <c r="V97">
        <v>0</v>
      </c>
      <c r="W97" s="199">
        <v>6100000</v>
      </c>
      <c r="Y97">
        <v>48</v>
      </c>
      <c r="Z97" t="s">
        <v>63</v>
      </c>
      <c r="AB97" s="165">
        <v>48</v>
      </c>
      <c r="AU97" s="6"/>
    </row>
    <row r="98" spans="3:47" x14ac:dyDescent="0.25">
      <c r="C98" s="9" t="s">
        <v>272</v>
      </c>
      <c r="D98" s="9" t="s">
        <v>272</v>
      </c>
      <c r="E98" s="9" t="s">
        <v>202</v>
      </c>
      <c r="F98" s="36">
        <v>42933</v>
      </c>
      <c r="G98" s="48">
        <v>1350000</v>
      </c>
      <c r="H98" s="36">
        <v>42933</v>
      </c>
      <c r="I98">
        <v>1</v>
      </c>
      <c r="R98" s="9" t="s">
        <v>157</v>
      </c>
      <c r="U98" s="34">
        <v>1</v>
      </c>
      <c r="V98">
        <v>0</v>
      </c>
      <c r="W98" s="199">
        <v>1350000</v>
      </c>
      <c r="Y98">
        <v>48</v>
      </c>
      <c r="Z98" t="s">
        <v>63</v>
      </c>
      <c r="AB98" s="165">
        <v>48</v>
      </c>
      <c r="AU98" s="6"/>
    </row>
    <row r="99" spans="3:47" x14ac:dyDescent="0.25">
      <c r="C99" s="52" t="s">
        <v>273</v>
      </c>
      <c r="D99" s="52" t="s">
        <v>273</v>
      </c>
      <c r="E99" s="52" t="s">
        <v>233</v>
      </c>
      <c r="F99" s="36">
        <v>42949</v>
      </c>
      <c r="G99" s="48">
        <v>202770900</v>
      </c>
      <c r="H99" s="36">
        <v>42949</v>
      </c>
      <c r="I99">
        <v>1</v>
      </c>
      <c r="R99" s="52" t="s">
        <v>157</v>
      </c>
      <c r="U99" s="34">
        <v>1</v>
      </c>
      <c r="V99">
        <v>0</v>
      </c>
      <c r="W99" s="199">
        <v>202770900</v>
      </c>
      <c r="Y99">
        <v>48</v>
      </c>
      <c r="Z99" t="s">
        <v>63</v>
      </c>
      <c r="AB99" s="165">
        <v>48</v>
      </c>
      <c r="AU99" s="6"/>
    </row>
    <row r="100" spans="3:47" x14ac:dyDescent="0.25">
      <c r="C100" s="52" t="s">
        <v>274</v>
      </c>
      <c r="D100" s="52" t="s">
        <v>274</v>
      </c>
      <c r="E100" s="52" t="s">
        <v>202</v>
      </c>
      <c r="F100" s="36">
        <v>42965</v>
      </c>
      <c r="G100" s="48">
        <v>4975000</v>
      </c>
      <c r="H100" s="36">
        <v>42965</v>
      </c>
      <c r="I100">
        <v>1</v>
      </c>
      <c r="R100" s="52" t="s">
        <v>157</v>
      </c>
      <c r="U100" s="34">
        <v>1</v>
      </c>
      <c r="V100">
        <v>0</v>
      </c>
      <c r="W100" s="199">
        <v>4975000</v>
      </c>
      <c r="Y100">
        <v>48</v>
      </c>
      <c r="Z100" t="s">
        <v>63</v>
      </c>
      <c r="AB100" s="165">
        <v>48</v>
      </c>
      <c r="AU100" s="6"/>
    </row>
    <row r="101" spans="3:47" x14ac:dyDescent="0.25">
      <c r="C101" s="52" t="s">
        <v>275</v>
      </c>
      <c r="D101" s="52" t="s">
        <v>275</v>
      </c>
      <c r="E101" s="52" t="s">
        <v>170</v>
      </c>
      <c r="F101" s="36">
        <v>43027</v>
      </c>
      <c r="G101" s="48">
        <v>7551000</v>
      </c>
      <c r="H101" s="36">
        <v>43027</v>
      </c>
      <c r="I101">
        <v>1</v>
      </c>
      <c r="R101" s="52" t="s">
        <v>157</v>
      </c>
      <c r="U101" s="34">
        <v>3</v>
      </c>
      <c r="V101">
        <v>0</v>
      </c>
      <c r="W101" s="199">
        <v>7551000</v>
      </c>
      <c r="Y101">
        <v>48</v>
      </c>
      <c r="Z101" t="s">
        <v>63</v>
      </c>
      <c r="AB101" s="165">
        <v>48</v>
      </c>
      <c r="AU101" s="6"/>
    </row>
    <row r="102" spans="3:47" x14ac:dyDescent="0.25">
      <c r="C102" s="52" t="s">
        <v>276</v>
      </c>
      <c r="D102" s="52" t="s">
        <v>276</v>
      </c>
      <c r="E102" s="52" t="s">
        <v>277</v>
      </c>
      <c r="F102" s="36">
        <v>43032</v>
      </c>
      <c r="G102" s="48">
        <v>11596000</v>
      </c>
      <c r="H102" s="36">
        <v>43032</v>
      </c>
      <c r="I102">
        <v>1</v>
      </c>
      <c r="R102" s="52" t="s">
        <v>157</v>
      </c>
      <c r="U102" s="34">
        <v>1</v>
      </c>
      <c r="V102">
        <v>0</v>
      </c>
      <c r="W102" s="199">
        <v>11596000</v>
      </c>
      <c r="Y102">
        <v>48</v>
      </c>
      <c r="Z102" t="s">
        <v>63</v>
      </c>
      <c r="AB102" s="165">
        <v>48</v>
      </c>
      <c r="AU102" s="6"/>
    </row>
    <row r="103" spans="3:47" x14ac:dyDescent="0.25">
      <c r="C103" s="52" t="s">
        <v>278</v>
      </c>
      <c r="D103" s="52" t="s">
        <v>278</v>
      </c>
      <c r="E103" s="52" t="s">
        <v>184</v>
      </c>
      <c r="F103" s="36">
        <v>43032</v>
      </c>
      <c r="G103" s="48">
        <v>13560000</v>
      </c>
      <c r="H103" s="36">
        <v>43032</v>
      </c>
      <c r="I103">
        <v>1</v>
      </c>
      <c r="R103" s="52" t="s">
        <v>157</v>
      </c>
      <c r="U103" s="34">
        <v>1</v>
      </c>
      <c r="V103">
        <v>0</v>
      </c>
      <c r="W103" s="199">
        <v>13560000</v>
      </c>
      <c r="Y103">
        <v>48</v>
      </c>
      <c r="Z103" t="s">
        <v>63</v>
      </c>
      <c r="AB103" s="165">
        <v>48</v>
      </c>
      <c r="AU103" s="6"/>
    </row>
    <row r="104" spans="3:47" x14ac:dyDescent="0.25">
      <c r="C104" s="52" t="s">
        <v>279</v>
      </c>
      <c r="D104" s="52" t="s">
        <v>279</v>
      </c>
      <c r="E104" s="52" t="s">
        <v>233</v>
      </c>
      <c r="F104" s="36">
        <v>43036</v>
      </c>
      <c r="G104" s="48">
        <v>865000</v>
      </c>
      <c r="H104" s="36">
        <v>43036</v>
      </c>
      <c r="I104">
        <v>1</v>
      </c>
      <c r="R104" s="52" t="s">
        <v>157</v>
      </c>
      <c r="U104" s="34">
        <v>1</v>
      </c>
      <c r="V104">
        <v>0</v>
      </c>
      <c r="W104" s="199">
        <v>865000</v>
      </c>
      <c r="Y104">
        <v>48</v>
      </c>
      <c r="Z104" t="s">
        <v>63</v>
      </c>
      <c r="AB104" s="165">
        <v>48</v>
      </c>
      <c r="AU104" s="6"/>
    </row>
    <row r="105" spans="3:47" x14ac:dyDescent="0.25">
      <c r="C105" s="52" t="s">
        <v>280</v>
      </c>
      <c r="D105" s="52" t="s">
        <v>280</v>
      </c>
      <c r="E105" s="52" t="s">
        <v>170</v>
      </c>
      <c r="F105" s="36">
        <v>43038</v>
      </c>
      <c r="G105" s="48">
        <v>15682500</v>
      </c>
      <c r="H105" s="36">
        <v>43038</v>
      </c>
      <c r="I105">
        <v>1</v>
      </c>
      <c r="R105" s="52" t="s">
        <v>157</v>
      </c>
      <c r="U105" s="34">
        <v>1</v>
      </c>
      <c r="V105">
        <v>0</v>
      </c>
      <c r="W105" s="199">
        <v>15682500</v>
      </c>
      <c r="Y105">
        <v>48</v>
      </c>
      <c r="Z105" t="s">
        <v>63</v>
      </c>
      <c r="AB105" s="165">
        <v>48</v>
      </c>
      <c r="AU105" s="6"/>
    </row>
    <row r="106" spans="3:47" x14ac:dyDescent="0.25">
      <c r="C106" s="52" t="s">
        <v>281</v>
      </c>
      <c r="D106" s="52" t="s">
        <v>281</v>
      </c>
      <c r="E106" s="52" t="s">
        <v>170</v>
      </c>
      <c r="F106" s="36">
        <v>43039</v>
      </c>
      <c r="G106" s="48">
        <v>7906360</v>
      </c>
      <c r="H106" s="36">
        <v>43039</v>
      </c>
      <c r="I106">
        <v>1</v>
      </c>
      <c r="R106" s="52" t="s">
        <v>157</v>
      </c>
      <c r="U106" s="34">
        <v>1</v>
      </c>
      <c r="V106">
        <v>0</v>
      </c>
      <c r="W106" s="199">
        <v>7906360</v>
      </c>
      <c r="Y106">
        <v>48</v>
      </c>
      <c r="Z106" t="s">
        <v>63</v>
      </c>
      <c r="AB106" s="165">
        <v>48</v>
      </c>
      <c r="AU106" s="6"/>
    </row>
    <row r="107" spans="3:47" x14ac:dyDescent="0.25">
      <c r="C107" s="52" t="s">
        <v>282</v>
      </c>
      <c r="D107" s="52" t="s">
        <v>282</v>
      </c>
      <c r="E107" s="52" t="s">
        <v>202</v>
      </c>
      <c r="F107" s="36">
        <v>43014</v>
      </c>
      <c r="G107" s="48">
        <v>5100000</v>
      </c>
      <c r="H107" s="36">
        <v>43014</v>
      </c>
      <c r="I107">
        <v>1</v>
      </c>
      <c r="R107" s="52" t="s">
        <v>157</v>
      </c>
      <c r="U107" s="34">
        <v>1</v>
      </c>
      <c r="V107">
        <v>0</v>
      </c>
      <c r="W107" s="199">
        <v>5100000</v>
      </c>
      <c r="Y107">
        <v>48</v>
      </c>
      <c r="Z107" t="s">
        <v>63</v>
      </c>
      <c r="AB107" s="165">
        <v>48</v>
      </c>
      <c r="AU107" s="6"/>
    </row>
    <row r="108" spans="3:47" x14ac:dyDescent="0.25">
      <c r="C108" s="52" t="s">
        <v>283</v>
      </c>
      <c r="D108" s="52" t="s">
        <v>283</v>
      </c>
      <c r="E108" s="52" t="s">
        <v>170</v>
      </c>
      <c r="F108" s="36">
        <v>43025</v>
      </c>
      <c r="G108" s="48">
        <v>35400000</v>
      </c>
      <c r="H108" s="36">
        <v>43025</v>
      </c>
      <c r="I108">
        <v>1</v>
      </c>
      <c r="R108" s="52" t="s">
        <v>157</v>
      </c>
      <c r="U108" s="34">
        <v>8</v>
      </c>
      <c r="V108">
        <v>0</v>
      </c>
      <c r="W108" s="199">
        <v>35400000</v>
      </c>
      <c r="Y108">
        <v>48</v>
      </c>
      <c r="Z108" t="s">
        <v>63</v>
      </c>
      <c r="AB108" s="165">
        <v>48</v>
      </c>
      <c r="AU108" s="6"/>
    </row>
    <row r="109" spans="3:47" x14ac:dyDescent="0.25">
      <c r="C109" s="52" t="s">
        <v>284</v>
      </c>
      <c r="D109" s="52" t="s">
        <v>284</v>
      </c>
      <c r="E109" s="52" t="s">
        <v>160</v>
      </c>
      <c r="F109" s="36">
        <v>43028</v>
      </c>
      <c r="G109" s="48">
        <v>16580000</v>
      </c>
      <c r="H109" s="36">
        <v>43028</v>
      </c>
      <c r="I109">
        <v>1</v>
      </c>
      <c r="R109" s="52" t="s">
        <v>157</v>
      </c>
      <c r="U109" s="34">
        <v>1</v>
      </c>
      <c r="V109">
        <v>0</v>
      </c>
      <c r="W109" s="199">
        <v>16580000</v>
      </c>
      <c r="Y109">
        <v>48</v>
      </c>
      <c r="Z109" t="s">
        <v>63</v>
      </c>
      <c r="AB109" s="165">
        <v>48</v>
      </c>
      <c r="AU109" s="6"/>
    </row>
    <row r="110" spans="3:47" x14ac:dyDescent="0.25">
      <c r="C110" s="52" t="s">
        <v>285</v>
      </c>
      <c r="D110" s="52" t="s">
        <v>285</v>
      </c>
      <c r="E110" s="52" t="s">
        <v>258</v>
      </c>
      <c r="F110" s="36">
        <v>43028</v>
      </c>
      <c r="G110" s="48">
        <v>5100000</v>
      </c>
      <c r="H110" s="36">
        <v>43028</v>
      </c>
      <c r="I110">
        <v>1</v>
      </c>
      <c r="R110" s="52" t="s">
        <v>157</v>
      </c>
      <c r="U110" s="34">
        <v>1</v>
      </c>
      <c r="V110">
        <v>0</v>
      </c>
      <c r="W110" s="199">
        <v>5100000</v>
      </c>
      <c r="Y110">
        <v>48</v>
      </c>
      <c r="Z110" t="s">
        <v>63</v>
      </c>
      <c r="AB110" s="165">
        <v>48</v>
      </c>
      <c r="AU110" s="6"/>
    </row>
    <row r="111" spans="3:47" x14ac:dyDescent="0.25">
      <c r="C111" s="52" t="s">
        <v>286</v>
      </c>
      <c r="D111" s="52" t="s">
        <v>286</v>
      </c>
      <c r="E111" s="52" t="s">
        <v>170</v>
      </c>
      <c r="F111" s="36">
        <v>43028</v>
      </c>
      <c r="G111" s="48">
        <v>6650000</v>
      </c>
      <c r="H111" s="36">
        <v>43028</v>
      </c>
      <c r="I111">
        <v>1</v>
      </c>
      <c r="R111" s="52" t="s">
        <v>157</v>
      </c>
      <c r="U111" s="34">
        <v>7</v>
      </c>
      <c r="V111">
        <v>0</v>
      </c>
      <c r="W111" s="199">
        <v>6650000</v>
      </c>
      <c r="Y111">
        <v>48</v>
      </c>
      <c r="Z111" t="s">
        <v>63</v>
      </c>
      <c r="AB111" s="165">
        <v>48</v>
      </c>
      <c r="AU111" s="6"/>
    </row>
    <row r="112" spans="3:47" x14ac:dyDescent="0.25">
      <c r="C112" s="52" t="s">
        <v>287</v>
      </c>
      <c r="D112" s="52" t="s">
        <v>287</v>
      </c>
      <c r="E112" s="52" t="s">
        <v>170</v>
      </c>
      <c r="F112" s="36">
        <v>43028</v>
      </c>
      <c r="G112" s="48">
        <v>2275000</v>
      </c>
      <c r="H112" s="36">
        <v>43028</v>
      </c>
      <c r="I112">
        <v>1</v>
      </c>
      <c r="R112" s="52" t="s">
        <v>157</v>
      </c>
      <c r="U112" s="34">
        <v>1</v>
      </c>
      <c r="V112">
        <v>0</v>
      </c>
      <c r="W112" s="199">
        <v>2275000</v>
      </c>
      <c r="Y112">
        <v>48</v>
      </c>
      <c r="Z112" t="s">
        <v>63</v>
      </c>
      <c r="AB112" s="165">
        <v>48</v>
      </c>
      <c r="AU112" s="6"/>
    </row>
    <row r="113" spans="3:47" x14ac:dyDescent="0.25">
      <c r="C113" s="52" t="s">
        <v>288</v>
      </c>
      <c r="D113" s="52" t="s">
        <v>288</v>
      </c>
      <c r="E113" s="52" t="s">
        <v>170</v>
      </c>
      <c r="F113" s="36">
        <v>43027</v>
      </c>
      <c r="G113" s="48">
        <v>5375000</v>
      </c>
      <c r="H113" s="36">
        <v>43027</v>
      </c>
      <c r="I113">
        <v>1</v>
      </c>
      <c r="R113" s="52" t="s">
        <v>157</v>
      </c>
      <c r="U113" s="34">
        <v>1</v>
      </c>
      <c r="V113">
        <v>0</v>
      </c>
      <c r="W113" s="199">
        <v>5375000</v>
      </c>
      <c r="Y113">
        <v>48</v>
      </c>
      <c r="Z113" t="s">
        <v>63</v>
      </c>
      <c r="AB113" s="165">
        <v>48</v>
      </c>
      <c r="AU113" s="6"/>
    </row>
    <row r="114" spans="3:47" x14ac:dyDescent="0.25">
      <c r="C114" s="52" t="s">
        <v>289</v>
      </c>
      <c r="D114" s="52" t="s">
        <v>289</v>
      </c>
      <c r="E114" s="52" t="s">
        <v>170</v>
      </c>
      <c r="F114" s="36">
        <v>43027</v>
      </c>
      <c r="G114" s="48">
        <v>2700000</v>
      </c>
      <c r="H114" s="36">
        <v>43027</v>
      </c>
      <c r="I114">
        <v>1</v>
      </c>
      <c r="R114" s="52" t="s">
        <v>157</v>
      </c>
      <c r="U114" s="34">
        <v>1</v>
      </c>
      <c r="V114">
        <v>0</v>
      </c>
      <c r="W114" s="199">
        <v>2700000</v>
      </c>
      <c r="Y114">
        <v>48</v>
      </c>
      <c r="Z114" t="s">
        <v>63</v>
      </c>
      <c r="AB114" s="165">
        <v>48</v>
      </c>
      <c r="AU114" s="6"/>
    </row>
    <row r="115" spans="3:47" x14ac:dyDescent="0.25">
      <c r="C115" s="52" t="s">
        <v>290</v>
      </c>
      <c r="D115" s="52" t="s">
        <v>290</v>
      </c>
      <c r="E115" s="52" t="s">
        <v>170</v>
      </c>
      <c r="F115" s="36">
        <v>43027</v>
      </c>
      <c r="G115" s="48">
        <v>1990000</v>
      </c>
      <c r="H115" s="36">
        <v>43027</v>
      </c>
      <c r="I115">
        <v>1</v>
      </c>
      <c r="R115" s="52" t="s">
        <v>157</v>
      </c>
      <c r="U115" s="34">
        <v>2</v>
      </c>
      <c r="V115">
        <v>0</v>
      </c>
      <c r="W115" s="199">
        <v>1990000</v>
      </c>
      <c r="Y115">
        <v>48</v>
      </c>
      <c r="Z115" t="s">
        <v>63</v>
      </c>
      <c r="AB115" s="165">
        <v>48</v>
      </c>
      <c r="AU115" s="6"/>
    </row>
    <row r="116" spans="3:47" x14ac:dyDescent="0.25">
      <c r="C116" s="52" t="s">
        <v>291</v>
      </c>
      <c r="D116" s="52" t="s">
        <v>291</v>
      </c>
      <c r="E116" s="52" t="s">
        <v>277</v>
      </c>
      <c r="F116" s="36">
        <v>43045</v>
      </c>
      <c r="G116" s="48">
        <v>9300000</v>
      </c>
      <c r="H116" s="36">
        <v>43045</v>
      </c>
      <c r="I116">
        <v>1</v>
      </c>
      <c r="R116" s="52" t="s">
        <v>157</v>
      </c>
      <c r="U116" s="34">
        <v>1</v>
      </c>
      <c r="V116">
        <v>0</v>
      </c>
      <c r="W116" s="199">
        <v>9300000</v>
      </c>
      <c r="Y116">
        <v>48</v>
      </c>
      <c r="Z116" t="s">
        <v>63</v>
      </c>
      <c r="AB116" s="165">
        <v>48</v>
      </c>
      <c r="AU116" s="6"/>
    </row>
    <row r="117" spans="3:47" x14ac:dyDescent="0.25">
      <c r="C117" s="52" t="s">
        <v>292</v>
      </c>
      <c r="D117" s="52" t="s">
        <v>292</v>
      </c>
      <c r="E117" s="52" t="s">
        <v>277</v>
      </c>
      <c r="F117" s="36">
        <v>43045</v>
      </c>
      <c r="G117" s="48">
        <v>1960000</v>
      </c>
      <c r="H117" s="36">
        <v>43045</v>
      </c>
      <c r="I117">
        <v>1</v>
      </c>
      <c r="R117" s="52" t="s">
        <v>157</v>
      </c>
      <c r="U117" s="34">
        <v>1</v>
      </c>
      <c r="V117">
        <v>0</v>
      </c>
      <c r="W117" s="199">
        <v>1960000</v>
      </c>
      <c r="Y117">
        <v>48</v>
      </c>
      <c r="Z117" t="s">
        <v>63</v>
      </c>
      <c r="AB117" s="165">
        <v>48</v>
      </c>
      <c r="AU117" s="6"/>
    </row>
    <row r="118" spans="3:47" x14ac:dyDescent="0.25">
      <c r="C118" s="52" t="s">
        <v>293</v>
      </c>
      <c r="D118" s="52" t="s">
        <v>293</v>
      </c>
      <c r="E118" s="52" t="s">
        <v>233</v>
      </c>
      <c r="F118" s="36">
        <v>43047</v>
      </c>
      <c r="G118" s="48">
        <v>2140000</v>
      </c>
      <c r="H118" s="36">
        <v>43047</v>
      </c>
      <c r="I118">
        <v>1</v>
      </c>
      <c r="R118" s="52" t="s">
        <v>157</v>
      </c>
      <c r="U118" s="34">
        <v>2</v>
      </c>
      <c r="V118">
        <v>0</v>
      </c>
      <c r="W118" s="199">
        <v>2140000</v>
      </c>
      <c r="Y118">
        <v>48</v>
      </c>
      <c r="Z118" t="s">
        <v>63</v>
      </c>
      <c r="AB118" s="165">
        <v>48</v>
      </c>
      <c r="AU118" s="6"/>
    </row>
    <row r="119" spans="3:47" x14ac:dyDescent="0.25">
      <c r="C119" s="52" t="s">
        <v>294</v>
      </c>
      <c r="D119" s="52" t="s">
        <v>294</v>
      </c>
      <c r="E119" s="52" t="s">
        <v>277</v>
      </c>
      <c r="F119" s="36">
        <v>43054</v>
      </c>
      <c r="G119" s="48">
        <v>8367300</v>
      </c>
      <c r="H119" s="36">
        <v>43054</v>
      </c>
      <c r="I119">
        <v>1</v>
      </c>
      <c r="R119" s="52" t="s">
        <v>157</v>
      </c>
      <c r="U119" s="34">
        <v>1</v>
      </c>
      <c r="V119">
        <v>0</v>
      </c>
      <c r="W119" s="199">
        <v>8367300</v>
      </c>
      <c r="Y119">
        <v>48</v>
      </c>
      <c r="Z119" t="s">
        <v>63</v>
      </c>
      <c r="AB119" s="165">
        <v>48</v>
      </c>
      <c r="AU119" s="6"/>
    </row>
    <row r="120" spans="3:47" x14ac:dyDescent="0.25">
      <c r="C120" s="52" t="s">
        <v>295</v>
      </c>
      <c r="D120" s="52" t="s">
        <v>295</v>
      </c>
      <c r="E120" s="52" t="s">
        <v>181</v>
      </c>
      <c r="F120" s="36">
        <v>43055</v>
      </c>
      <c r="G120" s="48">
        <v>13750000</v>
      </c>
      <c r="H120" s="36">
        <v>43055</v>
      </c>
      <c r="I120">
        <v>1</v>
      </c>
      <c r="R120" s="52" t="s">
        <v>157</v>
      </c>
      <c r="U120" s="34">
        <v>1</v>
      </c>
      <c r="V120">
        <v>0</v>
      </c>
      <c r="W120" s="199">
        <v>13750000</v>
      </c>
      <c r="Y120">
        <v>48</v>
      </c>
      <c r="Z120" t="s">
        <v>63</v>
      </c>
      <c r="AB120" s="165">
        <v>48</v>
      </c>
      <c r="AU120" s="6"/>
    </row>
    <row r="121" spans="3:47" x14ac:dyDescent="0.25">
      <c r="C121" s="52" t="s">
        <v>296</v>
      </c>
      <c r="D121" s="52" t="s">
        <v>296</v>
      </c>
      <c r="E121" s="52" t="s">
        <v>277</v>
      </c>
      <c r="F121" s="36">
        <v>43059</v>
      </c>
      <c r="G121" s="48">
        <v>8100000</v>
      </c>
      <c r="H121" s="36">
        <v>43059</v>
      </c>
      <c r="I121">
        <v>1</v>
      </c>
      <c r="R121" s="52" t="s">
        <v>157</v>
      </c>
      <c r="U121" s="34">
        <v>1</v>
      </c>
      <c r="V121">
        <v>0</v>
      </c>
      <c r="W121" s="199">
        <v>8100000</v>
      </c>
      <c r="Y121">
        <v>48</v>
      </c>
      <c r="Z121" t="s">
        <v>63</v>
      </c>
      <c r="AB121" s="165">
        <v>48</v>
      </c>
      <c r="AU121" s="6"/>
    </row>
    <row r="122" spans="3:47" x14ac:dyDescent="0.25">
      <c r="C122" s="52" t="s">
        <v>297</v>
      </c>
      <c r="D122" s="52" t="s">
        <v>297</v>
      </c>
      <c r="E122" s="52" t="s">
        <v>170</v>
      </c>
      <c r="F122" s="36">
        <v>43067</v>
      </c>
      <c r="G122" s="48">
        <v>790000</v>
      </c>
      <c r="H122" s="36">
        <v>43067</v>
      </c>
      <c r="I122">
        <v>1</v>
      </c>
      <c r="R122" s="52" t="s">
        <v>157</v>
      </c>
      <c r="U122" s="34">
        <v>1</v>
      </c>
      <c r="V122">
        <v>0</v>
      </c>
      <c r="W122" s="199">
        <v>790000</v>
      </c>
      <c r="Y122">
        <v>48</v>
      </c>
      <c r="Z122" t="s">
        <v>63</v>
      </c>
      <c r="AB122" s="165">
        <v>48</v>
      </c>
      <c r="AU122" s="6"/>
    </row>
    <row r="123" spans="3:47" x14ac:dyDescent="0.25">
      <c r="C123" s="52" t="s">
        <v>298</v>
      </c>
      <c r="D123" s="52" t="s">
        <v>298</v>
      </c>
      <c r="E123" s="52" t="s">
        <v>170</v>
      </c>
      <c r="F123" s="36">
        <v>43067</v>
      </c>
      <c r="G123" s="48">
        <v>1960000</v>
      </c>
      <c r="H123" s="36">
        <v>43067</v>
      </c>
      <c r="I123">
        <v>1</v>
      </c>
      <c r="R123" s="52" t="s">
        <v>157</v>
      </c>
      <c r="U123" s="34">
        <v>1</v>
      </c>
      <c r="V123">
        <v>0</v>
      </c>
      <c r="W123" s="199">
        <v>1960000</v>
      </c>
      <c r="Y123">
        <v>48</v>
      </c>
      <c r="Z123" t="s">
        <v>63</v>
      </c>
      <c r="AB123" s="165">
        <v>48</v>
      </c>
      <c r="AU123" s="6"/>
    </row>
    <row r="124" spans="3:47" x14ac:dyDescent="0.25">
      <c r="C124" s="52" t="s">
        <v>299</v>
      </c>
      <c r="D124" s="52" t="s">
        <v>299</v>
      </c>
      <c r="E124" s="52" t="s">
        <v>170</v>
      </c>
      <c r="F124" s="36">
        <v>43054</v>
      </c>
      <c r="G124" s="48">
        <v>13409728</v>
      </c>
      <c r="H124" s="36">
        <v>43054</v>
      </c>
      <c r="I124">
        <v>1</v>
      </c>
      <c r="R124" s="52" t="s">
        <v>157</v>
      </c>
      <c r="U124" s="34">
        <v>11</v>
      </c>
      <c r="V124">
        <v>0</v>
      </c>
      <c r="W124" s="199">
        <v>13409728</v>
      </c>
      <c r="Y124">
        <v>48</v>
      </c>
      <c r="Z124" t="s">
        <v>63</v>
      </c>
      <c r="AB124" s="165">
        <v>48</v>
      </c>
      <c r="AU124" s="6"/>
    </row>
    <row r="125" spans="3:47" x14ac:dyDescent="0.25">
      <c r="C125" s="52" t="s">
        <v>300</v>
      </c>
      <c r="D125" s="52" t="s">
        <v>300</v>
      </c>
      <c r="E125" s="52" t="s">
        <v>170</v>
      </c>
      <c r="F125" s="36">
        <v>43059</v>
      </c>
      <c r="G125" s="48">
        <v>2565000</v>
      </c>
      <c r="H125" s="36">
        <v>43059</v>
      </c>
      <c r="I125">
        <v>1</v>
      </c>
      <c r="R125" s="52" t="s">
        <v>157</v>
      </c>
      <c r="U125" s="34">
        <v>3</v>
      </c>
      <c r="V125">
        <v>0</v>
      </c>
      <c r="W125" s="199">
        <v>2565000</v>
      </c>
      <c r="Y125">
        <v>48</v>
      </c>
      <c r="Z125" t="s">
        <v>63</v>
      </c>
      <c r="AB125" s="165">
        <v>48</v>
      </c>
      <c r="AU125" s="6"/>
    </row>
    <row r="126" spans="3:47" x14ac:dyDescent="0.25">
      <c r="C126" s="52" t="s">
        <v>301</v>
      </c>
      <c r="D126" s="52" t="s">
        <v>301</v>
      </c>
      <c r="E126" s="52" t="s">
        <v>170</v>
      </c>
      <c r="F126" s="36">
        <v>43059</v>
      </c>
      <c r="G126" s="48">
        <v>1780000</v>
      </c>
      <c r="H126" s="36">
        <v>43059</v>
      </c>
      <c r="I126">
        <v>1</v>
      </c>
      <c r="R126" s="52" t="s">
        <v>157</v>
      </c>
      <c r="U126" s="34">
        <v>2</v>
      </c>
      <c r="V126">
        <v>0</v>
      </c>
      <c r="W126" s="199">
        <v>1780000</v>
      </c>
      <c r="Y126">
        <v>48</v>
      </c>
      <c r="Z126" t="s">
        <v>63</v>
      </c>
      <c r="AB126" s="165">
        <v>48</v>
      </c>
      <c r="AU126" s="6"/>
    </row>
    <row r="127" spans="3:47" x14ac:dyDescent="0.25">
      <c r="C127" s="52" t="s">
        <v>302</v>
      </c>
      <c r="D127" s="52" t="s">
        <v>302</v>
      </c>
      <c r="E127" s="52" t="s">
        <v>170</v>
      </c>
      <c r="F127" s="36">
        <v>43059</v>
      </c>
      <c r="G127" s="48">
        <v>865000</v>
      </c>
      <c r="H127" s="36">
        <v>43059</v>
      </c>
      <c r="I127">
        <v>1</v>
      </c>
      <c r="R127" s="52" t="s">
        <v>157</v>
      </c>
      <c r="U127" s="34">
        <v>1</v>
      </c>
      <c r="V127">
        <v>0</v>
      </c>
      <c r="W127" s="199">
        <v>865000</v>
      </c>
      <c r="Y127">
        <v>48</v>
      </c>
      <c r="Z127" t="s">
        <v>63</v>
      </c>
      <c r="AB127" s="165">
        <v>48</v>
      </c>
      <c r="AU127" s="6"/>
    </row>
    <row r="128" spans="3:47" x14ac:dyDescent="0.25">
      <c r="C128" s="52" t="s">
        <v>303</v>
      </c>
      <c r="D128" s="52" t="s">
        <v>303</v>
      </c>
      <c r="E128" s="52" t="s">
        <v>265</v>
      </c>
      <c r="F128" s="36">
        <v>43064</v>
      </c>
      <c r="G128" s="48">
        <v>1825000</v>
      </c>
      <c r="H128" s="36">
        <v>43064</v>
      </c>
      <c r="I128">
        <v>1</v>
      </c>
      <c r="R128" s="52" t="s">
        <v>157</v>
      </c>
      <c r="U128" s="34">
        <v>1</v>
      </c>
      <c r="V128">
        <v>0</v>
      </c>
      <c r="W128" s="199">
        <v>1825000</v>
      </c>
      <c r="Y128">
        <v>48</v>
      </c>
      <c r="Z128" t="s">
        <v>63</v>
      </c>
      <c r="AB128" s="165">
        <v>48</v>
      </c>
      <c r="AU128" s="6"/>
    </row>
    <row r="129" spans="3:47" x14ac:dyDescent="0.25">
      <c r="C129" s="52" t="s">
        <v>304</v>
      </c>
      <c r="D129" s="52" t="s">
        <v>304</v>
      </c>
      <c r="E129" s="52" t="s">
        <v>265</v>
      </c>
      <c r="F129" s="36">
        <v>43064</v>
      </c>
      <c r="G129" s="48">
        <v>640000</v>
      </c>
      <c r="H129" s="36">
        <v>43064</v>
      </c>
      <c r="I129">
        <v>1</v>
      </c>
      <c r="R129" s="52" t="s">
        <v>157</v>
      </c>
      <c r="U129" s="34">
        <v>1</v>
      </c>
      <c r="V129">
        <v>0</v>
      </c>
      <c r="W129" s="199">
        <v>640000</v>
      </c>
      <c r="Y129">
        <v>48</v>
      </c>
      <c r="Z129" t="s">
        <v>63</v>
      </c>
      <c r="AB129" s="165">
        <v>48</v>
      </c>
      <c r="AU129" s="6"/>
    </row>
    <row r="130" spans="3:47" x14ac:dyDescent="0.25">
      <c r="C130" s="52" t="s">
        <v>305</v>
      </c>
      <c r="D130" s="52" t="s">
        <v>305</v>
      </c>
      <c r="E130" s="52" t="s">
        <v>306</v>
      </c>
      <c r="F130" s="36">
        <v>43067</v>
      </c>
      <c r="G130" s="48">
        <v>1825000</v>
      </c>
      <c r="H130" s="36">
        <v>43067</v>
      </c>
      <c r="I130">
        <v>1</v>
      </c>
      <c r="R130" s="52" t="s">
        <v>157</v>
      </c>
      <c r="U130" s="34">
        <v>1</v>
      </c>
      <c r="V130">
        <v>0</v>
      </c>
      <c r="W130" s="199">
        <v>1825000</v>
      </c>
      <c r="Y130">
        <v>48</v>
      </c>
      <c r="Z130" t="s">
        <v>63</v>
      </c>
      <c r="AB130" s="165">
        <v>48</v>
      </c>
      <c r="AU130" s="6"/>
    </row>
    <row r="131" spans="3:47" x14ac:dyDescent="0.25">
      <c r="C131" s="52" t="s">
        <v>307</v>
      </c>
      <c r="D131" s="52" t="s">
        <v>307</v>
      </c>
      <c r="E131" s="52" t="s">
        <v>170</v>
      </c>
      <c r="F131" s="36">
        <v>43067</v>
      </c>
      <c r="G131" s="48">
        <v>960000</v>
      </c>
      <c r="H131" s="36">
        <v>43067</v>
      </c>
      <c r="I131">
        <v>1</v>
      </c>
      <c r="R131" s="52" t="s">
        <v>157</v>
      </c>
      <c r="U131" s="34">
        <v>1</v>
      </c>
      <c r="V131">
        <v>0</v>
      </c>
      <c r="W131" s="199">
        <v>960000</v>
      </c>
      <c r="Y131">
        <v>48</v>
      </c>
      <c r="Z131" t="s">
        <v>63</v>
      </c>
      <c r="AB131" s="165">
        <v>48</v>
      </c>
      <c r="AU131" s="6"/>
    </row>
    <row r="132" spans="3:47" x14ac:dyDescent="0.25">
      <c r="C132" s="52" t="s">
        <v>308</v>
      </c>
      <c r="D132" s="52" t="s">
        <v>308</v>
      </c>
      <c r="E132" s="52" t="s">
        <v>160</v>
      </c>
      <c r="F132" s="36">
        <v>43068</v>
      </c>
      <c r="G132" s="48">
        <v>8170000</v>
      </c>
      <c r="H132" s="36">
        <v>43068</v>
      </c>
      <c r="I132">
        <v>1</v>
      </c>
      <c r="R132" s="52" t="s">
        <v>157</v>
      </c>
      <c r="U132" s="34">
        <v>1</v>
      </c>
      <c r="V132">
        <v>0</v>
      </c>
      <c r="W132" s="199">
        <v>8170000</v>
      </c>
      <c r="Y132">
        <v>48</v>
      </c>
      <c r="Z132" t="s">
        <v>63</v>
      </c>
      <c r="AB132" s="165">
        <v>48</v>
      </c>
      <c r="AU132" s="6"/>
    </row>
    <row r="133" spans="3:47" x14ac:dyDescent="0.25">
      <c r="C133" s="52" t="s">
        <v>309</v>
      </c>
      <c r="D133" s="52" t="s">
        <v>309</v>
      </c>
      <c r="E133" s="52" t="s">
        <v>258</v>
      </c>
      <c r="F133" s="36">
        <v>43068</v>
      </c>
      <c r="G133" s="48">
        <v>8210000</v>
      </c>
      <c r="H133" s="36">
        <v>43068</v>
      </c>
      <c r="I133">
        <v>1</v>
      </c>
      <c r="R133" s="52" t="s">
        <v>157</v>
      </c>
      <c r="U133" s="34">
        <v>1</v>
      </c>
      <c r="V133">
        <v>0</v>
      </c>
      <c r="W133" s="199">
        <v>8210000</v>
      </c>
      <c r="Y133">
        <v>48</v>
      </c>
      <c r="Z133" t="s">
        <v>63</v>
      </c>
      <c r="AB133" s="165">
        <v>48</v>
      </c>
      <c r="AU133" s="6"/>
    </row>
    <row r="134" spans="3:47" x14ac:dyDescent="0.25">
      <c r="C134" s="52" t="s">
        <v>310</v>
      </c>
      <c r="D134" s="52" t="s">
        <v>310</v>
      </c>
      <c r="E134" s="52" t="s">
        <v>258</v>
      </c>
      <c r="F134" s="36">
        <v>43068</v>
      </c>
      <c r="G134" s="48">
        <v>5350000</v>
      </c>
      <c r="H134" s="36">
        <v>43068</v>
      </c>
      <c r="I134">
        <v>1</v>
      </c>
      <c r="R134" s="52" t="s">
        <v>157</v>
      </c>
      <c r="U134" s="34">
        <v>1</v>
      </c>
      <c r="V134">
        <v>0</v>
      </c>
      <c r="W134" s="199">
        <v>5350000</v>
      </c>
      <c r="Y134">
        <v>48</v>
      </c>
      <c r="Z134" t="s">
        <v>63</v>
      </c>
      <c r="AB134" s="165">
        <v>48</v>
      </c>
      <c r="AU134" s="6"/>
    </row>
    <row r="135" spans="3:47" x14ac:dyDescent="0.25">
      <c r="C135" s="52" t="s">
        <v>311</v>
      </c>
      <c r="D135" s="52" t="s">
        <v>311</v>
      </c>
      <c r="E135" s="52" t="s">
        <v>233</v>
      </c>
      <c r="F135" s="36">
        <v>43068</v>
      </c>
      <c r="G135" s="48">
        <v>2625000</v>
      </c>
      <c r="H135" s="36">
        <v>43068</v>
      </c>
      <c r="I135">
        <v>1</v>
      </c>
      <c r="R135" s="52" t="s">
        <v>157</v>
      </c>
      <c r="U135" s="34">
        <v>5</v>
      </c>
      <c r="V135">
        <v>0</v>
      </c>
      <c r="W135" s="199">
        <v>2625000</v>
      </c>
      <c r="Y135">
        <v>48</v>
      </c>
      <c r="Z135" t="s">
        <v>63</v>
      </c>
      <c r="AB135" s="165">
        <v>48</v>
      </c>
      <c r="AU135" s="6"/>
    </row>
    <row r="136" spans="3:47" x14ac:dyDescent="0.25">
      <c r="C136" s="52" t="s">
        <v>312</v>
      </c>
      <c r="D136" s="52" t="s">
        <v>312</v>
      </c>
      <c r="E136" s="52" t="s">
        <v>233</v>
      </c>
      <c r="F136" s="36">
        <v>43068</v>
      </c>
      <c r="G136" s="48">
        <v>2050000</v>
      </c>
      <c r="H136" s="36">
        <v>43068</v>
      </c>
      <c r="I136">
        <v>1</v>
      </c>
      <c r="R136" s="52" t="s">
        <v>157</v>
      </c>
      <c r="U136" s="34">
        <v>5</v>
      </c>
      <c r="V136">
        <v>0</v>
      </c>
      <c r="W136" s="199">
        <v>2050000</v>
      </c>
      <c r="Y136">
        <v>48</v>
      </c>
      <c r="Z136" t="s">
        <v>63</v>
      </c>
      <c r="AB136" s="165">
        <v>48</v>
      </c>
      <c r="AU136" s="6"/>
    </row>
    <row r="137" spans="3:47" x14ac:dyDescent="0.25">
      <c r="C137" s="52" t="s">
        <v>313</v>
      </c>
      <c r="D137" s="52" t="s">
        <v>313</v>
      </c>
      <c r="E137" s="52" t="s">
        <v>170</v>
      </c>
      <c r="F137" s="36">
        <v>43041</v>
      </c>
      <c r="G137" s="48">
        <v>2850000</v>
      </c>
      <c r="H137" s="36">
        <v>43041</v>
      </c>
      <c r="I137">
        <v>1</v>
      </c>
      <c r="R137" s="52" t="s">
        <v>157</v>
      </c>
      <c r="U137" s="34">
        <v>3</v>
      </c>
      <c r="V137">
        <v>0</v>
      </c>
      <c r="W137" s="199">
        <v>2850000</v>
      </c>
      <c r="Y137">
        <v>48</v>
      </c>
      <c r="Z137" t="s">
        <v>63</v>
      </c>
      <c r="AB137" s="165">
        <v>48</v>
      </c>
      <c r="AU137" s="6"/>
    </row>
    <row r="138" spans="3:47" x14ac:dyDescent="0.25">
      <c r="C138" s="52" t="s">
        <v>314</v>
      </c>
      <c r="D138" s="52" t="s">
        <v>314</v>
      </c>
      <c r="E138" s="52" t="s">
        <v>170</v>
      </c>
      <c r="F138" s="36">
        <v>43041</v>
      </c>
      <c r="G138" s="48">
        <v>650000</v>
      </c>
      <c r="H138" s="36">
        <v>43041</v>
      </c>
      <c r="I138">
        <v>1</v>
      </c>
      <c r="R138" s="52" t="s">
        <v>157</v>
      </c>
      <c r="U138" s="34">
        <v>2</v>
      </c>
      <c r="V138">
        <v>0</v>
      </c>
      <c r="W138" s="199">
        <v>650000</v>
      </c>
      <c r="Y138">
        <v>48</v>
      </c>
      <c r="Z138" t="s">
        <v>63</v>
      </c>
      <c r="AB138" s="165">
        <v>48</v>
      </c>
      <c r="AU138" s="6"/>
    </row>
    <row r="139" spans="3:47" x14ac:dyDescent="0.25">
      <c r="C139" s="52" t="s">
        <v>315</v>
      </c>
      <c r="D139" s="52" t="s">
        <v>315</v>
      </c>
      <c r="E139" s="52" t="s">
        <v>170</v>
      </c>
      <c r="F139" s="36">
        <v>43041</v>
      </c>
      <c r="G139" s="48">
        <v>675000</v>
      </c>
      <c r="H139" s="36">
        <v>43041</v>
      </c>
      <c r="I139">
        <v>1</v>
      </c>
      <c r="R139" s="52" t="s">
        <v>157</v>
      </c>
      <c r="U139" s="34">
        <v>1</v>
      </c>
      <c r="V139">
        <v>0</v>
      </c>
      <c r="W139" s="199">
        <v>675000</v>
      </c>
      <c r="Y139">
        <v>48</v>
      </c>
      <c r="Z139" t="s">
        <v>63</v>
      </c>
      <c r="AB139" s="165">
        <v>48</v>
      </c>
      <c r="AU139" s="6"/>
    </row>
    <row r="140" spans="3:47" x14ac:dyDescent="0.25">
      <c r="C140" s="52" t="s">
        <v>316</v>
      </c>
      <c r="D140" s="52" t="s">
        <v>316</v>
      </c>
      <c r="E140" s="52" t="s">
        <v>170</v>
      </c>
      <c r="F140" s="36">
        <v>43005</v>
      </c>
      <c r="G140" s="48">
        <v>8000000</v>
      </c>
      <c r="H140" s="36">
        <v>43005</v>
      </c>
      <c r="I140">
        <v>1</v>
      </c>
      <c r="R140" s="52" t="s">
        <v>157</v>
      </c>
      <c r="U140" s="34">
        <v>1</v>
      </c>
      <c r="V140">
        <v>0</v>
      </c>
      <c r="W140" s="199">
        <v>8000000</v>
      </c>
      <c r="Y140">
        <v>48</v>
      </c>
      <c r="Z140" t="s">
        <v>63</v>
      </c>
      <c r="AB140" s="165">
        <v>48</v>
      </c>
      <c r="AU140" s="6"/>
    </row>
    <row r="141" spans="3:47" x14ac:dyDescent="0.25">
      <c r="C141" s="52" t="s">
        <v>317</v>
      </c>
      <c r="D141" s="52" t="s">
        <v>317</v>
      </c>
      <c r="E141" s="52" t="s">
        <v>170</v>
      </c>
      <c r="F141" s="36">
        <v>43005</v>
      </c>
      <c r="G141" s="48">
        <v>6500000</v>
      </c>
      <c r="H141" s="36">
        <v>43005</v>
      </c>
      <c r="I141">
        <v>1</v>
      </c>
      <c r="R141" s="52" t="s">
        <v>157</v>
      </c>
      <c r="U141" s="34">
        <v>1</v>
      </c>
      <c r="V141">
        <v>0</v>
      </c>
      <c r="W141" s="199">
        <v>6500000</v>
      </c>
      <c r="Y141">
        <v>48</v>
      </c>
      <c r="Z141" t="s">
        <v>63</v>
      </c>
      <c r="AB141" s="165">
        <v>48</v>
      </c>
      <c r="AU141" s="6"/>
    </row>
    <row r="142" spans="3:47" x14ac:dyDescent="0.25">
      <c r="C142" s="52" t="s">
        <v>318</v>
      </c>
      <c r="D142" s="52" t="s">
        <v>318</v>
      </c>
      <c r="E142" s="52" t="s">
        <v>319</v>
      </c>
      <c r="F142" s="36">
        <v>43005</v>
      </c>
      <c r="G142" s="48">
        <v>6000000</v>
      </c>
      <c r="H142" s="36">
        <v>43005</v>
      </c>
      <c r="I142">
        <v>1</v>
      </c>
      <c r="R142" s="52" t="s">
        <v>157</v>
      </c>
      <c r="U142" s="34">
        <v>1</v>
      </c>
      <c r="V142">
        <v>0</v>
      </c>
      <c r="W142" s="199">
        <v>6000000</v>
      </c>
      <c r="Y142">
        <v>48</v>
      </c>
      <c r="Z142" t="s">
        <v>63</v>
      </c>
      <c r="AB142" s="165">
        <v>48</v>
      </c>
      <c r="AU142" s="6"/>
    </row>
    <row r="143" spans="3:47" x14ac:dyDescent="0.25">
      <c r="C143" s="52" t="s">
        <v>320</v>
      </c>
      <c r="D143" s="52" t="s">
        <v>320</v>
      </c>
      <c r="E143" s="52" t="s">
        <v>321</v>
      </c>
      <c r="F143" s="36">
        <v>43005</v>
      </c>
      <c r="G143" s="48">
        <v>6000000</v>
      </c>
      <c r="H143" s="36">
        <v>43005</v>
      </c>
      <c r="I143">
        <v>1</v>
      </c>
      <c r="R143" s="52" t="s">
        <v>157</v>
      </c>
      <c r="U143" s="34">
        <v>1</v>
      </c>
      <c r="V143">
        <v>0</v>
      </c>
      <c r="W143" s="199">
        <v>6000000</v>
      </c>
      <c r="Y143">
        <v>48</v>
      </c>
      <c r="Z143" t="s">
        <v>63</v>
      </c>
      <c r="AB143" s="165">
        <v>48</v>
      </c>
      <c r="AU143" s="6"/>
    </row>
    <row r="144" spans="3:47" x14ac:dyDescent="0.25">
      <c r="C144" s="52" t="s">
        <v>322</v>
      </c>
      <c r="D144" s="52" t="s">
        <v>322</v>
      </c>
      <c r="E144" s="52" t="s">
        <v>170</v>
      </c>
      <c r="F144" s="36">
        <v>43069</v>
      </c>
      <c r="G144" s="48">
        <v>1000000</v>
      </c>
      <c r="H144" s="36">
        <v>43069</v>
      </c>
      <c r="I144">
        <v>1</v>
      </c>
      <c r="R144" s="52" t="s">
        <v>157</v>
      </c>
      <c r="U144" s="34">
        <v>1</v>
      </c>
      <c r="V144">
        <v>0</v>
      </c>
      <c r="W144" s="199">
        <v>1000000</v>
      </c>
      <c r="Y144">
        <v>48</v>
      </c>
      <c r="Z144" t="s">
        <v>63</v>
      </c>
      <c r="AB144" s="165">
        <v>48</v>
      </c>
      <c r="AU144" s="6"/>
    </row>
    <row r="145" spans="3:47" x14ac:dyDescent="0.25">
      <c r="C145" s="52" t="s">
        <v>323</v>
      </c>
      <c r="D145" s="52" t="s">
        <v>323</v>
      </c>
      <c r="E145" s="52" t="s">
        <v>170</v>
      </c>
      <c r="F145" s="36">
        <v>43069</v>
      </c>
      <c r="G145" s="48">
        <v>3040000</v>
      </c>
      <c r="H145" s="36">
        <v>43069</v>
      </c>
      <c r="I145">
        <v>1</v>
      </c>
      <c r="R145" s="52" t="s">
        <v>157</v>
      </c>
      <c r="U145" s="34">
        <v>1</v>
      </c>
      <c r="V145">
        <v>0</v>
      </c>
      <c r="W145" s="199">
        <v>3040000</v>
      </c>
      <c r="Y145">
        <v>48</v>
      </c>
      <c r="Z145" t="s">
        <v>63</v>
      </c>
      <c r="AB145" s="165">
        <v>48</v>
      </c>
      <c r="AU145" s="6"/>
    </row>
    <row r="146" spans="3:47" x14ac:dyDescent="0.25">
      <c r="C146" s="52" t="s">
        <v>324</v>
      </c>
      <c r="D146" s="52" t="s">
        <v>324</v>
      </c>
      <c r="E146" s="52" t="s">
        <v>170</v>
      </c>
      <c r="F146" s="36">
        <v>43069</v>
      </c>
      <c r="G146" s="48">
        <v>2040000</v>
      </c>
      <c r="H146" s="36">
        <v>43069</v>
      </c>
      <c r="I146">
        <v>1</v>
      </c>
      <c r="R146" s="52" t="s">
        <v>157</v>
      </c>
      <c r="U146" s="34">
        <v>1</v>
      </c>
      <c r="V146">
        <v>0</v>
      </c>
      <c r="W146" s="199">
        <v>2040000</v>
      </c>
      <c r="Y146">
        <v>48</v>
      </c>
      <c r="Z146" t="s">
        <v>63</v>
      </c>
      <c r="AB146" s="165">
        <v>48</v>
      </c>
      <c r="AU146" s="6"/>
    </row>
    <row r="147" spans="3:47" x14ac:dyDescent="0.25">
      <c r="C147" s="52" t="s">
        <v>325</v>
      </c>
      <c r="D147" s="52" t="s">
        <v>325</v>
      </c>
      <c r="E147" s="52" t="s">
        <v>170</v>
      </c>
      <c r="F147" s="36">
        <v>43073</v>
      </c>
      <c r="G147" s="48">
        <v>19980000</v>
      </c>
      <c r="H147" s="36">
        <v>43073</v>
      </c>
      <c r="I147">
        <v>1</v>
      </c>
      <c r="R147" s="52" t="s">
        <v>157</v>
      </c>
      <c r="U147" s="34">
        <v>1</v>
      </c>
      <c r="V147">
        <v>0</v>
      </c>
      <c r="W147" s="199">
        <v>19980000</v>
      </c>
      <c r="Y147">
        <v>48</v>
      </c>
      <c r="Z147" t="s">
        <v>63</v>
      </c>
      <c r="AB147" s="165">
        <v>48</v>
      </c>
      <c r="AU147" s="6"/>
    </row>
    <row r="148" spans="3:47" x14ac:dyDescent="0.25">
      <c r="C148" s="52" t="s">
        <v>326</v>
      </c>
      <c r="D148" s="52" t="s">
        <v>326</v>
      </c>
      <c r="E148" s="52" t="s">
        <v>170</v>
      </c>
      <c r="F148" s="36">
        <v>43074</v>
      </c>
      <c r="G148" s="48">
        <v>4899000</v>
      </c>
      <c r="H148" s="36">
        <v>43074</v>
      </c>
      <c r="I148">
        <v>1</v>
      </c>
      <c r="R148" s="52" t="s">
        <v>157</v>
      </c>
      <c r="U148" s="34">
        <v>1</v>
      </c>
      <c r="V148">
        <v>0</v>
      </c>
      <c r="W148" s="199">
        <v>4899000</v>
      </c>
      <c r="Y148">
        <v>48</v>
      </c>
      <c r="Z148" t="s">
        <v>63</v>
      </c>
      <c r="AB148" s="165">
        <v>48</v>
      </c>
      <c r="AU148" s="6"/>
    </row>
    <row r="149" spans="3:47" x14ac:dyDescent="0.25">
      <c r="C149" s="52" t="s">
        <v>327</v>
      </c>
      <c r="D149" s="52" t="s">
        <v>327</v>
      </c>
      <c r="E149" s="52" t="s">
        <v>170</v>
      </c>
      <c r="F149" s="36">
        <v>43074</v>
      </c>
      <c r="G149" s="48">
        <v>39200000</v>
      </c>
      <c r="H149" s="36">
        <v>43074</v>
      </c>
      <c r="I149">
        <v>1</v>
      </c>
      <c r="R149" s="52" t="s">
        <v>157</v>
      </c>
      <c r="U149" s="34">
        <v>28</v>
      </c>
      <c r="V149">
        <v>0</v>
      </c>
      <c r="W149" s="199">
        <v>39200000</v>
      </c>
      <c r="Y149">
        <v>48</v>
      </c>
      <c r="Z149" t="s">
        <v>63</v>
      </c>
      <c r="AB149" s="165">
        <v>48</v>
      </c>
      <c r="AU149" s="6"/>
    </row>
    <row r="150" spans="3:47" x14ac:dyDescent="0.25">
      <c r="C150" s="52" t="s">
        <v>328</v>
      </c>
      <c r="D150" s="52" t="s">
        <v>328</v>
      </c>
      <c r="E150" s="52" t="s">
        <v>170</v>
      </c>
      <c r="F150" s="36">
        <v>43077</v>
      </c>
      <c r="G150" s="48">
        <v>6748000</v>
      </c>
      <c r="H150" s="36">
        <v>43077</v>
      </c>
      <c r="I150">
        <v>1</v>
      </c>
      <c r="R150" s="52" t="s">
        <v>157</v>
      </c>
      <c r="U150" s="34">
        <v>4</v>
      </c>
      <c r="V150">
        <v>0</v>
      </c>
      <c r="W150" s="199">
        <v>6748000</v>
      </c>
      <c r="Y150">
        <v>48</v>
      </c>
      <c r="Z150" t="s">
        <v>63</v>
      </c>
      <c r="AB150" s="165">
        <v>48</v>
      </c>
      <c r="AU150" s="6"/>
    </row>
    <row r="151" spans="3:47" x14ac:dyDescent="0.25">
      <c r="C151" s="52" t="s">
        <v>329</v>
      </c>
      <c r="D151" s="52" t="s">
        <v>329</v>
      </c>
      <c r="E151" s="52" t="s">
        <v>170</v>
      </c>
      <c r="F151" s="36">
        <v>43077</v>
      </c>
      <c r="G151" s="48">
        <v>16005000</v>
      </c>
      <c r="H151" s="36">
        <v>43077</v>
      </c>
      <c r="I151">
        <v>1</v>
      </c>
      <c r="R151" s="52" t="s">
        <v>157</v>
      </c>
      <c r="U151" s="34">
        <v>1</v>
      </c>
      <c r="V151">
        <v>0</v>
      </c>
      <c r="W151" s="199">
        <v>16005000</v>
      </c>
      <c r="Y151">
        <v>48</v>
      </c>
      <c r="Z151" t="s">
        <v>63</v>
      </c>
      <c r="AB151" s="165">
        <v>48</v>
      </c>
      <c r="AU151" s="6"/>
    </row>
    <row r="152" spans="3:47" x14ac:dyDescent="0.25">
      <c r="C152" s="52" t="s">
        <v>330</v>
      </c>
      <c r="D152" s="52" t="s">
        <v>330</v>
      </c>
      <c r="E152" s="52" t="s">
        <v>170</v>
      </c>
      <c r="F152" s="36">
        <v>43084</v>
      </c>
      <c r="G152" s="48">
        <v>2408400</v>
      </c>
      <c r="H152" s="36">
        <v>43084</v>
      </c>
      <c r="I152">
        <v>1</v>
      </c>
      <c r="R152" s="52" t="s">
        <v>157</v>
      </c>
      <c r="U152" s="34">
        <v>1</v>
      </c>
      <c r="V152">
        <v>0</v>
      </c>
      <c r="W152" s="199">
        <v>2408400</v>
      </c>
      <c r="Y152">
        <v>48</v>
      </c>
      <c r="Z152" t="s">
        <v>63</v>
      </c>
      <c r="AB152" s="165">
        <v>48</v>
      </c>
      <c r="AU152" s="6"/>
    </row>
    <row r="153" spans="3:47" x14ac:dyDescent="0.25">
      <c r="C153" s="52" t="s">
        <v>331</v>
      </c>
      <c r="D153" s="52" t="s">
        <v>331</v>
      </c>
      <c r="E153" s="52" t="s">
        <v>170</v>
      </c>
      <c r="F153" s="36">
        <v>43096</v>
      </c>
      <c r="G153" s="48">
        <v>3100000</v>
      </c>
      <c r="H153" s="36">
        <v>43096</v>
      </c>
      <c r="I153">
        <v>1</v>
      </c>
      <c r="R153" s="52" t="s">
        <v>157</v>
      </c>
      <c r="U153" s="34">
        <v>1</v>
      </c>
      <c r="V153">
        <v>0</v>
      </c>
      <c r="W153" s="199">
        <v>3100000</v>
      </c>
      <c r="Y153">
        <v>48</v>
      </c>
      <c r="Z153" t="s">
        <v>63</v>
      </c>
      <c r="AB153" s="165">
        <v>48</v>
      </c>
      <c r="AU153" s="6"/>
    </row>
    <row r="154" spans="3:47" x14ac:dyDescent="0.25">
      <c r="C154" s="52" t="s">
        <v>332</v>
      </c>
      <c r="D154" s="52" t="s">
        <v>332</v>
      </c>
      <c r="E154" s="52" t="s">
        <v>170</v>
      </c>
      <c r="F154" s="36">
        <v>43096</v>
      </c>
      <c r="G154" s="48">
        <v>8764600</v>
      </c>
      <c r="H154" s="36">
        <v>43096</v>
      </c>
      <c r="I154">
        <v>1</v>
      </c>
      <c r="R154" s="52" t="s">
        <v>157</v>
      </c>
      <c r="U154" s="34">
        <v>1</v>
      </c>
      <c r="V154">
        <v>0</v>
      </c>
      <c r="W154" s="199">
        <v>8764600</v>
      </c>
      <c r="Y154">
        <v>48</v>
      </c>
      <c r="Z154" t="s">
        <v>63</v>
      </c>
      <c r="AB154" s="165">
        <v>48</v>
      </c>
      <c r="AU154" s="6"/>
    </row>
    <row r="155" spans="3:47" x14ac:dyDescent="0.25">
      <c r="C155" s="52" t="s">
        <v>333</v>
      </c>
      <c r="D155" s="52" t="s">
        <v>333</v>
      </c>
      <c r="E155" s="52" t="s">
        <v>170</v>
      </c>
      <c r="F155" s="36">
        <v>43071</v>
      </c>
      <c r="G155" s="48">
        <v>2335000</v>
      </c>
      <c r="H155" s="36">
        <v>43071</v>
      </c>
      <c r="I155">
        <v>1</v>
      </c>
      <c r="R155" s="52" t="s">
        <v>157</v>
      </c>
      <c r="U155" s="34">
        <v>1</v>
      </c>
      <c r="V155">
        <v>0</v>
      </c>
      <c r="W155" s="199">
        <v>2335000</v>
      </c>
      <c r="Y155">
        <v>48</v>
      </c>
      <c r="Z155" t="s">
        <v>63</v>
      </c>
      <c r="AB155" s="165">
        <v>48</v>
      </c>
      <c r="AU155" s="6"/>
    </row>
    <row r="156" spans="3:47" x14ac:dyDescent="0.25">
      <c r="C156" s="111" t="s">
        <v>334</v>
      </c>
      <c r="D156" s="111" t="s">
        <v>334</v>
      </c>
      <c r="E156" s="111" t="s">
        <v>184</v>
      </c>
      <c r="F156" s="36">
        <v>43092</v>
      </c>
      <c r="G156" s="48">
        <v>8510000</v>
      </c>
      <c r="H156" s="36">
        <v>43092</v>
      </c>
      <c r="I156">
        <v>1</v>
      </c>
      <c r="R156" s="111" t="s">
        <v>157</v>
      </c>
      <c r="U156" s="34">
        <v>2</v>
      </c>
      <c r="V156">
        <v>0</v>
      </c>
      <c r="W156" s="199">
        <v>8510000</v>
      </c>
      <c r="Y156">
        <v>48</v>
      </c>
      <c r="Z156" t="s">
        <v>63</v>
      </c>
      <c r="AB156" s="165">
        <v>48</v>
      </c>
      <c r="AU156" s="6"/>
    </row>
    <row r="157" spans="3:47" x14ac:dyDescent="0.25">
      <c r="C157" s="111" t="s">
        <v>335</v>
      </c>
      <c r="D157" s="111" t="s">
        <v>335</v>
      </c>
      <c r="E157" s="111" t="s">
        <v>181</v>
      </c>
      <c r="F157" s="36">
        <v>43092</v>
      </c>
      <c r="G157" s="48">
        <v>8510000</v>
      </c>
      <c r="H157" s="36">
        <v>43092</v>
      </c>
      <c r="I157">
        <v>1</v>
      </c>
      <c r="R157" s="111" t="s">
        <v>157</v>
      </c>
      <c r="U157" s="34">
        <v>2</v>
      </c>
      <c r="V157">
        <v>0</v>
      </c>
      <c r="W157" s="199">
        <v>8510000</v>
      </c>
      <c r="Y157">
        <v>48</v>
      </c>
      <c r="Z157" t="s">
        <v>63</v>
      </c>
      <c r="AB157" s="165">
        <v>48</v>
      </c>
      <c r="AU157" s="6"/>
    </row>
    <row r="158" spans="3:47" x14ac:dyDescent="0.25">
      <c r="C158" s="52" t="s">
        <v>336</v>
      </c>
      <c r="D158" s="52" t="s">
        <v>336</v>
      </c>
      <c r="E158" s="111" t="s">
        <v>181</v>
      </c>
      <c r="F158" s="36">
        <v>43137</v>
      </c>
      <c r="G158" s="48">
        <v>1375000</v>
      </c>
      <c r="H158" s="36">
        <v>43137</v>
      </c>
      <c r="I158">
        <v>1</v>
      </c>
      <c r="R158" s="52" t="s">
        <v>157</v>
      </c>
      <c r="U158" s="34">
        <v>1</v>
      </c>
      <c r="V158">
        <v>0</v>
      </c>
      <c r="W158" s="199">
        <v>1375000</v>
      </c>
      <c r="Y158">
        <v>48</v>
      </c>
      <c r="Z158" t="s">
        <v>63</v>
      </c>
      <c r="AB158" s="165">
        <v>48</v>
      </c>
      <c r="AU158" s="6"/>
    </row>
    <row r="159" spans="3:47" x14ac:dyDescent="0.25">
      <c r="C159" s="52" t="s">
        <v>337</v>
      </c>
      <c r="D159" s="52" t="s">
        <v>337</v>
      </c>
      <c r="E159" s="52" t="s">
        <v>338</v>
      </c>
      <c r="F159" s="36">
        <v>43132</v>
      </c>
      <c r="G159" s="48">
        <v>3600000</v>
      </c>
      <c r="H159" s="36">
        <v>43132</v>
      </c>
      <c r="I159">
        <v>1</v>
      </c>
      <c r="R159" s="52" t="s">
        <v>157</v>
      </c>
      <c r="U159" s="34">
        <v>1</v>
      </c>
      <c r="V159">
        <v>0</v>
      </c>
      <c r="W159" s="199">
        <v>3600000</v>
      </c>
      <c r="Y159">
        <v>48</v>
      </c>
      <c r="Z159" t="s">
        <v>63</v>
      </c>
      <c r="AB159" s="165">
        <v>48</v>
      </c>
      <c r="AU159" s="6"/>
    </row>
    <row r="160" spans="3:47" x14ac:dyDescent="0.25">
      <c r="C160" s="52" t="s">
        <v>339</v>
      </c>
      <c r="D160" s="52" t="s">
        <v>339</v>
      </c>
      <c r="E160" s="52" t="s">
        <v>170</v>
      </c>
      <c r="F160" s="36">
        <v>43132</v>
      </c>
      <c r="G160" s="48">
        <v>3060000</v>
      </c>
      <c r="H160" s="36">
        <v>43132</v>
      </c>
      <c r="I160">
        <v>1</v>
      </c>
      <c r="R160" s="52" t="s">
        <v>157</v>
      </c>
      <c r="U160" s="34">
        <v>3</v>
      </c>
      <c r="V160">
        <v>0</v>
      </c>
      <c r="W160" s="199">
        <v>3060000</v>
      </c>
      <c r="Y160">
        <v>48</v>
      </c>
      <c r="Z160" t="s">
        <v>63</v>
      </c>
      <c r="AB160" s="165">
        <v>48</v>
      </c>
      <c r="AU160" s="6"/>
    </row>
    <row r="161" spans="3:47" x14ac:dyDescent="0.25">
      <c r="C161" s="52" t="s">
        <v>340</v>
      </c>
      <c r="D161" s="52" t="s">
        <v>340</v>
      </c>
      <c r="E161" s="52" t="s">
        <v>341</v>
      </c>
      <c r="F161" s="36">
        <v>43133</v>
      </c>
      <c r="G161" s="48">
        <v>2950000</v>
      </c>
      <c r="H161" s="36">
        <v>43133</v>
      </c>
      <c r="I161">
        <v>1</v>
      </c>
      <c r="R161" s="52" t="s">
        <v>157</v>
      </c>
      <c r="U161" s="34">
        <v>2</v>
      </c>
      <c r="V161">
        <v>0</v>
      </c>
      <c r="W161" s="199">
        <v>2950000</v>
      </c>
      <c r="Y161">
        <v>48</v>
      </c>
      <c r="Z161" t="s">
        <v>63</v>
      </c>
      <c r="AB161" s="165">
        <v>48</v>
      </c>
      <c r="AU161" s="6"/>
    </row>
    <row r="162" spans="3:47" x14ac:dyDescent="0.25">
      <c r="C162" s="52" t="s">
        <v>342</v>
      </c>
      <c r="D162" s="52" t="s">
        <v>342</v>
      </c>
      <c r="E162" s="52" t="s">
        <v>306</v>
      </c>
      <c r="F162" s="36">
        <v>43140</v>
      </c>
      <c r="G162" s="48">
        <v>7680000</v>
      </c>
      <c r="H162" s="36">
        <v>43140</v>
      </c>
      <c r="I162">
        <v>1</v>
      </c>
      <c r="R162" s="52" t="s">
        <v>157</v>
      </c>
      <c r="U162" s="34">
        <v>2</v>
      </c>
      <c r="V162">
        <v>0</v>
      </c>
      <c r="W162" s="199">
        <v>7680000</v>
      </c>
      <c r="Y162">
        <v>48</v>
      </c>
      <c r="Z162" t="s">
        <v>63</v>
      </c>
      <c r="AB162" s="165">
        <v>48</v>
      </c>
      <c r="AU162" s="6"/>
    </row>
    <row r="163" spans="3:47" x14ac:dyDescent="0.25">
      <c r="C163" s="52" t="s">
        <v>343</v>
      </c>
      <c r="D163" s="52" t="s">
        <v>343</v>
      </c>
      <c r="E163" s="52" t="s">
        <v>306</v>
      </c>
      <c r="F163" s="36">
        <v>43140</v>
      </c>
      <c r="G163" s="48">
        <v>2040000</v>
      </c>
      <c r="H163" s="36">
        <v>43140</v>
      </c>
      <c r="I163">
        <v>1</v>
      </c>
      <c r="R163" s="52" t="s">
        <v>157</v>
      </c>
      <c r="U163" s="34">
        <v>2</v>
      </c>
      <c r="V163">
        <v>0</v>
      </c>
      <c r="W163" s="199">
        <v>2040000</v>
      </c>
      <c r="Y163">
        <v>48</v>
      </c>
      <c r="Z163" t="s">
        <v>63</v>
      </c>
      <c r="AB163" s="165">
        <v>48</v>
      </c>
      <c r="AU163" s="6"/>
    </row>
    <row r="164" spans="3:47" x14ac:dyDescent="0.25">
      <c r="C164" s="52" t="s">
        <v>344</v>
      </c>
      <c r="D164" s="52" t="s">
        <v>344</v>
      </c>
      <c r="E164" s="52" t="s">
        <v>184</v>
      </c>
      <c r="F164" s="36">
        <v>43140</v>
      </c>
      <c r="G164" s="48">
        <v>5300000</v>
      </c>
      <c r="H164" s="36">
        <v>43140</v>
      </c>
      <c r="I164">
        <v>1</v>
      </c>
      <c r="R164" s="52" t="s">
        <v>157</v>
      </c>
      <c r="U164" s="34">
        <v>1</v>
      </c>
      <c r="V164">
        <v>0</v>
      </c>
      <c r="W164" s="199">
        <v>5300000</v>
      </c>
      <c r="Y164">
        <v>48</v>
      </c>
      <c r="Z164" t="s">
        <v>63</v>
      </c>
      <c r="AB164" s="165">
        <v>48</v>
      </c>
      <c r="AU164" s="6"/>
    </row>
    <row r="165" spans="3:47" x14ac:dyDescent="0.25">
      <c r="C165" s="52" t="s">
        <v>345</v>
      </c>
      <c r="D165" s="52" t="s">
        <v>345</v>
      </c>
      <c r="E165" s="52" t="s">
        <v>233</v>
      </c>
      <c r="F165" s="36">
        <v>43140</v>
      </c>
      <c r="G165" s="48">
        <v>1475000</v>
      </c>
      <c r="H165" s="36">
        <v>43140</v>
      </c>
      <c r="I165">
        <v>1</v>
      </c>
      <c r="R165" s="52" t="s">
        <v>157</v>
      </c>
      <c r="U165" s="34">
        <v>1</v>
      </c>
      <c r="V165">
        <v>0</v>
      </c>
      <c r="W165" s="199">
        <v>1475000</v>
      </c>
      <c r="Y165">
        <v>48</v>
      </c>
      <c r="Z165" t="s">
        <v>63</v>
      </c>
      <c r="AB165" s="165">
        <v>48</v>
      </c>
      <c r="AU165" s="6"/>
    </row>
    <row r="166" spans="3:47" x14ac:dyDescent="0.25">
      <c r="C166" s="52" t="s">
        <v>346</v>
      </c>
      <c r="D166" s="52" t="s">
        <v>346</v>
      </c>
      <c r="E166" s="52" t="s">
        <v>233</v>
      </c>
      <c r="F166" s="36">
        <v>43141</v>
      </c>
      <c r="G166" s="48">
        <v>12700000</v>
      </c>
      <c r="H166" s="36">
        <v>43141</v>
      </c>
      <c r="I166">
        <v>1</v>
      </c>
      <c r="R166" s="52" t="s">
        <v>157</v>
      </c>
      <c r="U166" s="34">
        <v>5</v>
      </c>
      <c r="V166">
        <v>0</v>
      </c>
      <c r="W166" s="199">
        <v>12700000</v>
      </c>
      <c r="Y166">
        <v>48</v>
      </c>
      <c r="Z166" t="s">
        <v>63</v>
      </c>
      <c r="AB166" s="165">
        <v>48</v>
      </c>
      <c r="AU166" s="6"/>
    </row>
    <row r="167" spans="3:47" x14ac:dyDescent="0.25">
      <c r="C167" s="52" t="s">
        <v>347</v>
      </c>
      <c r="D167" s="52" t="s">
        <v>347</v>
      </c>
      <c r="E167" s="52" t="s">
        <v>341</v>
      </c>
      <c r="F167" s="36">
        <v>43144</v>
      </c>
      <c r="G167" s="48">
        <v>24675000</v>
      </c>
      <c r="H167" s="36">
        <v>43144</v>
      </c>
      <c r="I167">
        <v>1</v>
      </c>
      <c r="R167" s="52" t="s">
        <v>157</v>
      </c>
      <c r="U167" s="34">
        <v>3</v>
      </c>
      <c r="V167">
        <v>0</v>
      </c>
      <c r="W167" s="199">
        <v>24675000</v>
      </c>
      <c r="Y167">
        <v>48</v>
      </c>
      <c r="Z167" t="s">
        <v>63</v>
      </c>
      <c r="AB167" s="165">
        <v>48</v>
      </c>
      <c r="AU167" s="6"/>
    </row>
    <row r="168" spans="3:47" x14ac:dyDescent="0.25">
      <c r="C168" s="111" t="s">
        <v>348</v>
      </c>
      <c r="D168" s="111" t="s">
        <v>348</v>
      </c>
      <c r="E168" s="111" t="s">
        <v>162</v>
      </c>
      <c r="F168" s="36">
        <v>43162</v>
      </c>
      <c r="G168" s="48">
        <v>17200000</v>
      </c>
      <c r="H168" s="36">
        <v>43162</v>
      </c>
      <c r="I168">
        <v>1</v>
      </c>
      <c r="R168" s="111" t="s">
        <v>157</v>
      </c>
      <c r="U168" s="34">
        <v>2</v>
      </c>
      <c r="V168">
        <v>0</v>
      </c>
      <c r="W168" s="199">
        <v>17200000</v>
      </c>
      <c r="Y168">
        <v>48</v>
      </c>
      <c r="Z168" t="s">
        <v>63</v>
      </c>
      <c r="AB168" s="165">
        <v>48</v>
      </c>
      <c r="AU168" s="6"/>
    </row>
    <row r="169" spans="3:47" x14ac:dyDescent="0.25">
      <c r="C169" s="111" t="s">
        <v>349</v>
      </c>
      <c r="D169" s="111" t="s">
        <v>349</v>
      </c>
      <c r="E169" s="111" t="s">
        <v>170</v>
      </c>
      <c r="F169" s="36">
        <v>43162</v>
      </c>
      <c r="G169" s="48">
        <v>2280000</v>
      </c>
      <c r="H169" s="36">
        <v>43162</v>
      </c>
      <c r="I169">
        <v>1</v>
      </c>
      <c r="R169" s="111" t="s">
        <v>157</v>
      </c>
      <c r="U169" s="34">
        <v>1</v>
      </c>
      <c r="V169">
        <v>0</v>
      </c>
      <c r="W169" s="199">
        <v>2280000</v>
      </c>
      <c r="Y169">
        <v>48</v>
      </c>
      <c r="Z169" t="s">
        <v>63</v>
      </c>
      <c r="AB169" s="165">
        <v>48</v>
      </c>
      <c r="AU169" s="6"/>
    </row>
    <row r="170" spans="3:47" x14ac:dyDescent="0.25">
      <c r="C170" s="111" t="s">
        <v>350</v>
      </c>
      <c r="D170" s="111" t="s">
        <v>350</v>
      </c>
      <c r="E170" s="111" t="s">
        <v>170</v>
      </c>
      <c r="F170" s="36">
        <v>43178</v>
      </c>
      <c r="G170" s="48">
        <v>3300000</v>
      </c>
      <c r="H170" s="36">
        <v>43178</v>
      </c>
      <c r="I170">
        <v>1</v>
      </c>
      <c r="R170" s="111" t="s">
        <v>157</v>
      </c>
      <c r="U170" s="34">
        <v>6</v>
      </c>
      <c r="V170">
        <v>0</v>
      </c>
      <c r="W170" s="199">
        <v>3300000</v>
      </c>
      <c r="Y170">
        <v>48</v>
      </c>
      <c r="Z170" t="s">
        <v>63</v>
      </c>
      <c r="AB170" s="165">
        <v>48</v>
      </c>
      <c r="AU170" s="6"/>
    </row>
    <row r="171" spans="3:47" x14ac:dyDescent="0.25">
      <c r="C171" s="52" t="s">
        <v>351</v>
      </c>
      <c r="D171" s="52" t="s">
        <v>351</v>
      </c>
      <c r="E171" s="52" t="s">
        <v>170</v>
      </c>
      <c r="F171" s="36">
        <v>43197</v>
      </c>
      <c r="G171" s="48">
        <v>1650000</v>
      </c>
      <c r="H171" s="36">
        <v>43197</v>
      </c>
      <c r="I171">
        <v>1</v>
      </c>
      <c r="R171" s="52" t="s">
        <v>157</v>
      </c>
      <c r="U171" s="34">
        <v>1</v>
      </c>
      <c r="V171">
        <v>0</v>
      </c>
      <c r="W171" s="199">
        <v>1650000</v>
      </c>
      <c r="Y171">
        <v>48</v>
      </c>
      <c r="Z171" t="s">
        <v>63</v>
      </c>
      <c r="AB171" s="165">
        <v>48</v>
      </c>
      <c r="AU171" s="6"/>
    </row>
    <row r="172" spans="3:47" x14ac:dyDescent="0.25">
      <c r="C172" s="111" t="s">
        <v>352</v>
      </c>
      <c r="D172" s="111" t="s">
        <v>352</v>
      </c>
      <c r="E172" s="111" t="s">
        <v>233</v>
      </c>
      <c r="F172" s="112">
        <v>43197</v>
      </c>
      <c r="G172" s="48">
        <v>2150000</v>
      </c>
      <c r="H172" s="112">
        <v>43197</v>
      </c>
      <c r="I172">
        <v>1</v>
      </c>
      <c r="R172" s="111" t="s">
        <v>157</v>
      </c>
      <c r="U172" s="34">
        <v>1</v>
      </c>
      <c r="V172">
        <v>0</v>
      </c>
      <c r="W172" s="199">
        <v>2150000</v>
      </c>
      <c r="Y172">
        <v>48</v>
      </c>
      <c r="Z172" t="s">
        <v>63</v>
      </c>
      <c r="AB172" s="165">
        <v>48</v>
      </c>
      <c r="AU172" s="6"/>
    </row>
    <row r="173" spans="3:47" x14ac:dyDescent="0.25">
      <c r="C173" s="111" t="s">
        <v>353</v>
      </c>
      <c r="D173" s="111" t="s">
        <v>353</v>
      </c>
      <c r="E173" s="111" t="s">
        <v>354</v>
      </c>
      <c r="F173" s="112">
        <v>43197</v>
      </c>
      <c r="G173" s="48">
        <v>7100000</v>
      </c>
      <c r="H173" s="112">
        <v>43197</v>
      </c>
      <c r="I173">
        <v>1</v>
      </c>
      <c r="R173" s="111" t="s">
        <v>157</v>
      </c>
      <c r="U173" s="34">
        <v>1</v>
      </c>
      <c r="V173">
        <v>0</v>
      </c>
      <c r="W173" s="199">
        <v>7100000</v>
      </c>
      <c r="Y173">
        <v>48</v>
      </c>
      <c r="Z173" t="s">
        <v>63</v>
      </c>
      <c r="AB173" s="165">
        <v>48</v>
      </c>
      <c r="AU173" s="6"/>
    </row>
    <row r="174" spans="3:47" x14ac:dyDescent="0.25">
      <c r="C174" s="111" t="s">
        <v>355</v>
      </c>
      <c r="D174" s="111" t="s">
        <v>355</v>
      </c>
      <c r="E174" s="111" t="s">
        <v>233</v>
      </c>
      <c r="F174" s="112">
        <v>43197</v>
      </c>
      <c r="G174" s="48">
        <v>3600000</v>
      </c>
      <c r="H174" s="112">
        <v>43197</v>
      </c>
      <c r="I174">
        <v>1</v>
      </c>
      <c r="R174" s="111" t="s">
        <v>157</v>
      </c>
      <c r="U174" s="34">
        <v>1</v>
      </c>
      <c r="V174">
        <v>0</v>
      </c>
      <c r="W174" s="199">
        <v>3600000</v>
      </c>
      <c r="Y174">
        <v>48</v>
      </c>
      <c r="Z174" t="s">
        <v>63</v>
      </c>
      <c r="AB174" s="165">
        <v>48</v>
      </c>
      <c r="AU174" s="6"/>
    </row>
    <row r="175" spans="3:47" x14ac:dyDescent="0.25">
      <c r="C175" s="111" t="s">
        <v>356</v>
      </c>
      <c r="D175" s="111" t="s">
        <v>356</v>
      </c>
      <c r="E175" s="111" t="s">
        <v>357</v>
      </c>
      <c r="F175" s="112">
        <v>43197</v>
      </c>
      <c r="G175" s="48">
        <v>2300000</v>
      </c>
      <c r="H175" s="112">
        <v>43197</v>
      </c>
      <c r="I175">
        <v>1</v>
      </c>
      <c r="R175" s="111" t="s">
        <v>157</v>
      </c>
      <c r="U175" s="34">
        <v>1</v>
      </c>
      <c r="V175">
        <v>0</v>
      </c>
      <c r="W175" s="199">
        <v>2300000</v>
      </c>
      <c r="Y175">
        <v>48</v>
      </c>
      <c r="Z175" t="s">
        <v>63</v>
      </c>
      <c r="AB175" s="165">
        <v>48</v>
      </c>
      <c r="AU175" s="6"/>
    </row>
    <row r="176" spans="3:47" x14ac:dyDescent="0.25">
      <c r="C176" s="111" t="s">
        <v>358</v>
      </c>
      <c r="D176" s="111" t="s">
        <v>358</v>
      </c>
      <c r="E176" s="111" t="s">
        <v>233</v>
      </c>
      <c r="F176" s="112">
        <v>43199</v>
      </c>
      <c r="G176" s="48">
        <v>1850000</v>
      </c>
      <c r="H176" s="112">
        <v>43199</v>
      </c>
      <c r="I176">
        <v>1</v>
      </c>
      <c r="R176" s="111" t="s">
        <v>157</v>
      </c>
      <c r="U176" s="34">
        <v>1</v>
      </c>
      <c r="V176">
        <v>0</v>
      </c>
      <c r="W176" s="199">
        <v>1850000</v>
      </c>
      <c r="Y176">
        <v>48</v>
      </c>
      <c r="Z176" t="s">
        <v>63</v>
      </c>
      <c r="AB176" s="165">
        <v>48</v>
      </c>
      <c r="AU176" s="6"/>
    </row>
    <row r="177" spans="3:47" x14ac:dyDescent="0.25">
      <c r="C177" s="111" t="s">
        <v>359</v>
      </c>
      <c r="D177" s="111" t="s">
        <v>359</v>
      </c>
      <c r="E177" s="111" t="s">
        <v>170</v>
      </c>
      <c r="F177" s="112">
        <v>43207</v>
      </c>
      <c r="G177" s="48">
        <v>6050000</v>
      </c>
      <c r="H177" s="112">
        <v>43207</v>
      </c>
      <c r="I177">
        <v>1</v>
      </c>
      <c r="R177" s="111" t="s">
        <v>157</v>
      </c>
      <c r="U177" s="34">
        <v>1</v>
      </c>
      <c r="V177">
        <v>0</v>
      </c>
      <c r="W177" s="199">
        <v>6050000</v>
      </c>
      <c r="Y177">
        <v>48</v>
      </c>
      <c r="Z177" t="s">
        <v>63</v>
      </c>
      <c r="AB177" s="165">
        <v>48</v>
      </c>
      <c r="AU177" s="6"/>
    </row>
    <row r="178" spans="3:47" x14ac:dyDescent="0.25">
      <c r="C178" s="111" t="s">
        <v>360</v>
      </c>
      <c r="D178" s="111" t="s">
        <v>360</v>
      </c>
      <c r="E178" s="111" t="s">
        <v>361</v>
      </c>
      <c r="F178" s="112">
        <v>43210</v>
      </c>
      <c r="G178" s="48">
        <v>2150000</v>
      </c>
      <c r="H178" s="112">
        <v>43210</v>
      </c>
      <c r="I178">
        <v>1</v>
      </c>
      <c r="R178" s="111" t="s">
        <v>157</v>
      </c>
      <c r="U178" s="34">
        <v>2</v>
      </c>
      <c r="V178">
        <v>0</v>
      </c>
      <c r="W178" s="199">
        <v>2150000</v>
      </c>
      <c r="Y178">
        <v>48</v>
      </c>
      <c r="Z178" t="s">
        <v>63</v>
      </c>
      <c r="AB178" s="165">
        <v>48</v>
      </c>
      <c r="AU178" s="6"/>
    </row>
    <row r="179" spans="3:47" x14ac:dyDescent="0.25">
      <c r="C179" s="111" t="s">
        <v>362</v>
      </c>
      <c r="D179" s="111" t="s">
        <v>362</v>
      </c>
      <c r="E179" s="111" t="s">
        <v>361</v>
      </c>
      <c r="F179" s="112">
        <v>43216</v>
      </c>
      <c r="G179" s="48">
        <v>4025000</v>
      </c>
      <c r="H179" s="112">
        <v>43216</v>
      </c>
      <c r="I179">
        <v>1</v>
      </c>
      <c r="R179" s="111" t="s">
        <v>157</v>
      </c>
      <c r="U179" s="34">
        <v>1</v>
      </c>
      <c r="V179">
        <v>0</v>
      </c>
      <c r="W179" s="199">
        <v>4025000</v>
      </c>
      <c r="Y179">
        <v>48</v>
      </c>
      <c r="Z179" t="s">
        <v>63</v>
      </c>
      <c r="AB179" s="165">
        <v>48</v>
      </c>
      <c r="AU179" s="6"/>
    </row>
    <row r="180" spans="3:47" x14ac:dyDescent="0.25">
      <c r="C180" s="111" t="s">
        <v>363</v>
      </c>
      <c r="D180" s="111" t="s">
        <v>363</v>
      </c>
      <c r="E180" s="111" t="s">
        <v>170</v>
      </c>
      <c r="F180" s="112">
        <v>43193</v>
      </c>
      <c r="G180" s="48">
        <v>3500000</v>
      </c>
      <c r="H180" s="112">
        <v>43193</v>
      </c>
      <c r="I180">
        <v>1</v>
      </c>
      <c r="R180" s="111" t="s">
        <v>157</v>
      </c>
      <c r="U180" s="34">
        <v>1</v>
      </c>
      <c r="V180">
        <v>0</v>
      </c>
      <c r="W180" s="199">
        <v>3500000</v>
      </c>
      <c r="Y180">
        <v>48</v>
      </c>
      <c r="Z180" t="s">
        <v>63</v>
      </c>
      <c r="AB180" s="165">
        <v>48</v>
      </c>
      <c r="AU180" s="6"/>
    </row>
    <row r="181" spans="3:47" x14ac:dyDescent="0.25">
      <c r="C181" s="111" t="s">
        <v>364</v>
      </c>
      <c r="D181" s="111" t="s">
        <v>364</v>
      </c>
      <c r="E181" s="111" t="s">
        <v>170</v>
      </c>
      <c r="F181" s="112">
        <v>43202</v>
      </c>
      <c r="G181" s="48">
        <v>1590000</v>
      </c>
      <c r="H181" s="112">
        <v>43202</v>
      </c>
      <c r="I181">
        <v>1</v>
      </c>
      <c r="R181" s="111" t="s">
        <v>157</v>
      </c>
      <c r="U181" s="34">
        <v>2</v>
      </c>
      <c r="V181">
        <v>0</v>
      </c>
      <c r="W181" s="199">
        <v>1590000</v>
      </c>
      <c r="Y181">
        <v>48</v>
      </c>
      <c r="Z181" t="s">
        <v>63</v>
      </c>
      <c r="AB181" s="165">
        <v>48</v>
      </c>
      <c r="AU181" s="6"/>
    </row>
    <row r="182" spans="3:47" x14ac:dyDescent="0.25">
      <c r="C182" s="111" t="s">
        <v>365</v>
      </c>
      <c r="D182" s="111" t="s">
        <v>365</v>
      </c>
      <c r="E182" s="139" t="s">
        <v>170</v>
      </c>
      <c r="F182" s="112">
        <v>43202</v>
      </c>
      <c r="G182" s="48">
        <v>3000000</v>
      </c>
      <c r="H182" s="112">
        <v>43202</v>
      </c>
      <c r="I182">
        <v>1</v>
      </c>
      <c r="R182" s="139" t="s">
        <v>157</v>
      </c>
      <c r="U182" s="34">
        <v>1</v>
      </c>
      <c r="V182">
        <v>0</v>
      </c>
      <c r="W182" s="199">
        <v>3000000</v>
      </c>
      <c r="Y182">
        <v>48</v>
      </c>
      <c r="Z182" t="s">
        <v>63</v>
      </c>
      <c r="AB182" s="165">
        <v>48</v>
      </c>
      <c r="AU182" s="6"/>
    </row>
    <row r="183" spans="3:47" x14ac:dyDescent="0.25">
      <c r="C183" s="162" t="s">
        <v>366</v>
      </c>
      <c r="D183" s="162" t="s">
        <v>366</v>
      </c>
      <c r="E183" s="111" t="s">
        <v>170</v>
      </c>
      <c r="F183" s="36">
        <v>43239</v>
      </c>
      <c r="G183" s="48">
        <v>450000</v>
      </c>
      <c r="H183" s="36">
        <v>43239</v>
      </c>
      <c r="I183">
        <v>1</v>
      </c>
      <c r="R183" s="111" t="s">
        <v>157</v>
      </c>
      <c r="U183" s="64">
        <v>2</v>
      </c>
      <c r="V183">
        <v>0</v>
      </c>
      <c r="W183" s="199">
        <v>450000</v>
      </c>
      <c r="Y183">
        <v>48</v>
      </c>
      <c r="Z183" t="s">
        <v>63</v>
      </c>
      <c r="AB183" s="165">
        <v>48</v>
      </c>
      <c r="AU183" s="6"/>
    </row>
    <row r="184" spans="3:47" x14ac:dyDescent="0.25">
      <c r="C184" s="162" t="s">
        <v>367</v>
      </c>
      <c r="D184" s="162" t="s">
        <v>367</v>
      </c>
      <c r="E184" s="111" t="s">
        <v>170</v>
      </c>
      <c r="F184" s="36">
        <v>43239</v>
      </c>
      <c r="G184" s="48">
        <v>225000</v>
      </c>
      <c r="H184" s="36">
        <v>43239</v>
      </c>
      <c r="I184">
        <v>1</v>
      </c>
      <c r="R184" s="111" t="s">
        <v>157</v>
      </c>
      <c r="U184" s="64">
        <v>1</v>
      </c>
      <c r="V184">
        <v>0</v>
      </c>
      <c r="W184" s="199">
        <v>225000</v>
      </c>
      <c r="Y184">
        <v>48</v>
      </c>
      <c r="Z184" t="s">
        <v>63</v>
      </c>
      <c r="AB184" s="165">
        <v>48</v>
      </c>
      <c r="AU184" s="6"/>
    </row>
    <row r="185" spans="3:47" x14ac:dyDescent="0.25">
      <c r="C185" s="162" t="s">
        <v>368</v>
      </c>
      <c r="D185" s="162" t="s">
        <v>368</v>
      </c>
      <c r="E185" s="111" t="s">
        <v>170</v>
      </c>
      <c r="F185" s="36">
        <v>43239</v>
      </c>
      <c r="G185" s="48">
        <v>1230000</v>
      </c>
      <c r="H185" s="36">
        <v>43239</v>
      </c>
      <c r="I185">
        <v>1</v>
      </c>
      <c r="R185" s="111" t="s">
        <v>157</v>
      </c>
      <c r="U185" s="64">
        <v>3</v>
      </c>
      <c r="V185">
        <v>0</v>
      </c>
      <c r="W185" s="199">
        <v>1230000</v>
      </c>
      <c r="Y185">
        <v>48</v>
      </c>
      <c r="Z185" t="s">
        <v>63</v>
      </c>
      <c r="AB185" s="165">
        <v>48</v>
      </c>
      <c r="AU185" s="6"/>
    </row>
    <row r="186" spans="3:47" x14ac:dyDescent="0.25">
      <c r="C186" s="162" t="s">
        <v>369</v>
      </c>
      <c r="D186" s="162" t="s">
        <v>369</v>
      </c>
      <c r="E186" s="111" t="s">
        <v>357</v>
      </c>
      <c r="F186" s="36">
        <v>43244</v>
      </c>
      <c r="G186" s="48">
        <v>3550000</v>
      </c>
      <c r="H186" s="36">
        <v>43244</v>
      </c>
      <c r="I186">
        <v>1</v>
      </c>
      <c r="R186" s="111" t="s">
        <v>157</v>
      </c>
      <c r="U186" s="64">
        <v>2</v>
      </c>
      <c r="V186">
        <v>0</v>
      </c>
      <c r="W186" s="199">
        <v>3550000</v>
      </c>
      <c r="Y186">
        <v>48</v>
      </c>
      <c r="Z186" t="s">
        <v>63</v>
      </c>
      <c r="AB186" s="165">
        <v>48</v>
      </c>
      <c r="AU186" s="6"/>
    </row>
    <row r="187" spans="3:47" x14ac:dyDescent="0.25">
      <c r="C187" s="162" t="s">
        <v>370</v>
      </c>
      <c r="D187" s="162" t="s">
        <v>370</v>
      </c>
      <c r="E187" s="111" t="s">
        <v>184</v>
      </c>
      <c r="F187" s="36">
        <v>43249</v>
      </c>
      <c r="G187" s="48">
        <v>5200000</v>
      </c>
      <c r="H187" s="36">
        <v>43249</v>
      </c>
      <c r="I187">
        <v>1</v>
      </c>
      <c r="R187" s="111" t="s">
        <v>157</v>
      </c>
      <c r="U187" s="64">
        <v>4</v>
      </c>
      <c r="V187">
        <v>0</v>
      </c>
      <c r="W187" s="199">
        <v>5200000</v>
      </c>
      <c r="Y187">
        <v>48</v>
      </c>
      <c r="Z187" t="s">
        <v>63</v>
      </c>
      <c r="AB187" s="165">
        <v>48</v>
      </c>
      <c r="AU187" s="6"/>
    </row>
    <row r="188" spans="3:47" x14ac:dyDescent="0.25">
      <c r="C188" s="162" t="s">
        <v>371</v>
      </c>
      <c r="D188" s="162" t="s">
        <v>371</v>
      </c>
      <c r="E188" s="111" t="s">
        <v>277</v>
      </c>
      <c r="F188" s="36">
        <v>43225</v>
      </c>
      <c r="G188" s="48">
        <v>12990000</v>
      </c>
      <c r="H188" s="36">
        <v>43225</v>
      </c>
      <c r="I188">
        <v>1</v>
      </c>
      <c r="R188" s="111" t="s">
        <v>157</v>
      </c>
      <c r="U188" s="64">
        <v>10</v>
      </c>
      <c r="V188">
        <v>0</v>
      </c>
      <c r="W188" s="199">
        <v>12990000</v>
      </c>
      <c r="Y188">
        <v>48</v>
      </c>
      <c r="Z188" t="s">
        <v>63</v>
      </c>
      <c r="AB188" s="165">
        <v>48</v>
      </c>
      <c r="AU188" s="6"/>
    </row>
    <row r="189" spans="3:47" x14ac:dyDescent="0.25">
      <c r="C189" s="162" t="s">
        <v>372</v>
      </c>
      <c r="D189" s="162" t="s">
        <v>372</v>
      </c>
      <c r="E189" s="111" t="s">
        <v>277</v>
      </c>
      <c r="F189" s="36">
        <v>43238</v>
      </c>
      <c r="G189" s="48">
        <v>25980000</v>
      </c>
      <c r="H189" s="36">
        <v>43238</v>
      </c>
      <c r="I189">
        <v>1</v>
      </c>
      <c r="R189" s="111" t="s">
        <v>157</v>
      </c>
      <c r="U189" s="64">
        <v>20</v>
      </c>
      <c r="V189">
        <v>0</v>
      </c>
      <c r="W189" s="199">
        <v>25980000</v>
      </c>
      <c r="Y189">
        <v>48</v>
      </c>
      <c r="Z189" t="s">
        <v>63</v>
      </c>
      <c r="AB189" s="165">
        <v>48</v>
      </c>
      <c r="AU189" s="6"/>
    </row>
    <row r="190" spans="3:47" x14ac:dyDescent="0.25">
      <c r="C190" s="162" t="s">
        <v>373</v>
      </c>
      <c r="D190" s="162" t="s">
        <v>373</v>
      </c>
      <c r="E190" s="111" t="s">
        <v>202</v>
      </c>
      <c r="F190" s="36">
        <v>43243</v>
      </c>
      <c r="G190" s="48">
        <v>4560000</v>
      </c>
      <c r="H190" s="36">
        <v>43243</v>
      </c>
      <c r="I190">
        <v>1</v>
      </c>
      <c r="R190" s="111" t="s">
        <v>157</v>
      </c>
      <c r="U190" s="64">
        <v>2</v>
      </c>
      <c r="V190">
        <v>0</v>
      </c>
      <c r="W190" s="199">
        <v>4560000</v>
      </c>
      <c r="Y190">
        <v>48</v>
      </c>
      <c r="Z190" t="s">
        <v>63</v>
      </c>
      <c r="AB190" s="165">
        <v>48</v>
      </c>
      <c r="AU190" s="6"/>
    </row>
    <row r="191" spans="3:47" x14ac:dyDescent="0.25">
      <c r="C191" s="162" t="s">
        <v>374</v>
      </c>
      <c r="D191" s="162" t="s">
        <v>374</v>
      </c>
      <c r="E191" s="111" t="s">
        <v>202</v>
      </c>
      <c r="F191" s="36">
        <v>43249</v>
      </c>
      <c r="G191" s="48">
        <v>2390000</v>
      </c>
      <c r="H191" s="36">
        <v>43249</v>
      </c>
      <c r="I191">
        <v>1</v>
      </c>
      <c r="R191" s="111" t="s">
        <v>157</v>
      </c>
      <c r="U191" s="64">
        <v>1</v>
      </c>
      <c r="V191">
        <v>0</v>
      </c>
      <c r="W191" s="199">
        <v>2390000</v>
      </c>
      <c r="Y191">
        <v>48</v>
      </c>
      <c r="Z191" t="s">
        <v>63</v>
      </c>
      <c r="AB191" s="165">
        <v>48</v>
      </c>
      <c r="AU191" s="6"/>
    </row>
    <row r="192" spans="3:47" x14ac:dyDescent="0.25">
      <c r="C192" s="162" t="s">
        <v>375</v>
      </c>
      <c r="D192" s="162" t="s">
        <v>375</v>
      </c>
      <c r="E192" s="111" t="s">
        <v>376</v>
      </c>
      <c r="F192" s="36">
        <v>43231</v>
      </c>
      <c r="G192" s="48">
        <v>10200000</v>
      </c>
      <c r="H192" s="36">
        <v>43231</v>
      </c>
      <c r="I192">
        <v>1</v>
      </c>
      <c r="R192" s="111" t="s">
        <v>157</v>
      </c>
      <c r="U192" s="64">
        <v>2</v>
      </c>
      <c r="V192">
        <v>0</v>
      </c>
      <c r="W192" s="199">
        <v>10200000</v>
      </c>
      <c r="Y192">
        <v>48</v>
      </c>
      <c r="Z192" t="s">
        <v>63</v>
      </c>
      <c r="AB192" s="165">
        <v>48</v>
      </c>
      <c r="AU192" s="6"/>
    </row>
    <row r="193" spans="3:47" x14ac:dyDescent="0.25">
      <c r="C193" s="162" t="s">
        <v>377</v>
      </c>
      <c r="D193" s="162" t="s">
        <v>377</v>
      </c>
      <c r="E193" s="111" t="s">
        <v>170</v>
      </c>
      <c r="F193" s="36">
        <v>43231</v>
      </c>
      <c r="G193" s="48">
        <v>7100000</v>
      </c>
      <c r="H193" s="36">
        <v>43231</v>
      </c>
      <c r="I193">
        <v>1</v>
      </c>
      <c r="R193" s="111" t="s">
        <v>157</v>
      </c>
      <c r="U193" s="64">
        <v>1</v>
      </c>
      <c r="V193">
        <v>0</v>
      </c>
      <c r="W193" s="199">
        <v>7100000</v>
      </c>
      <c r="Y193">
        <v>48</v>
      </c>
      <c r="Z193" t="s">
        <v>63</v>
      </c>
      <c r="AB193" s="165">
        <v>48</v>
      </c>
      <c r="AU193" s="6"/>
    </row>
    <row r="194" spans="3:47" x14ac:dyDescent="0.25">
      <c r="C194" s="162" t="s">
        <v>378</v>
      </c>
      <c r="D194" s="162" t="s">
        <v>378</v>
      </c>
      <c r="E194" s="111" t="s">
        <v>184</v>
      </c>
      <c r="F194" s="36">
        <v>43235</v>
      </c>
      <c r="G194" s="48">
        <v>5050000</v>
      </c>
      <c r="H194" s="36">
        <v>43235</v>
      </c>
      <c r="I194">
        <v>1</v>
      </c>
      <c r="R194" s="111" t="s">
        <v>157</v>
      </c>
      <c r="U194" s="64">
        <v>1</v>
      </c>
      <c r="V194">
        <v>0</v>
      </c>
      <c r="W194" s="199">
        <v>5050000</v>
      </c>
      <c r="Y194">
        <v>48</v>
      </c>
      <c r="Z194" t="s">
        <v>63</v>
      </c>
      <c r="AB194" s="165">
        <v>48</v>
      </c>
      <c r="AU194" s="6"/>
    </row>
    <row r="195" spans="3:47" x14ac:dyDescent="0.25">
      <c r="C195" s="71" t="s">
        <v>379</v>
      </c>
      <c r="D195" s="71" t="s">
        <v>379</v>
      </c>
      <c r="E195" s="52" t="s">
        <v>184</v>
      </c>
      <c r="F195" s="36">
        <v>43256</v>
      </c>
      <c r="G195" s="48">
        <v>13500000</v>
      </c>
      <c r="H195" s="36">
        <v>43256</v>
      </c>
      <c r="I195">
        <v>1</v>
      </c>
      <c r="R195" s="52" t="s">
        <v>157</v>
      </c>
      <c r="U195" s="64">
        <v>2</v>
      </c>
      <c r="V195">
        <v>0</v>
      </c>
      <c r="W195" s="199">
        <v>13500000</v>
      </c>
      <c r="Y195">
        <v>48</v>
      </c>
      <c r="Z195" t="s">
        <v>63</v>
      </c>
      <c r="AB195" s="165">
        <v>48</v>
      </c>
      <c r="AU195" s="6"/>
    </row>
    <row r="196" spans="3:47" x14ac:dyDescent="0.25">
      <c r="C196" s="52" t="s">
        <v>380</v>
      </c>
      <c r="D196" s="52" t="s">
        <v>380</v>
      </c>
      <c r="E196" s="72" t="s">
        <v>155</v>
      </c>
      <c r="F196" s="36">
        <v>43258</v>
      </c>
      <c r="G196" s="48">
        <v>3120000</v>
      </c>
      <c r="H196" s="36">
        <v>43258</v>
      </c>
      <c r="I196">
        <v>1</v>
      </c>
      <c r="R196" s="72" t="s">
        <v>157</v>
      </c>
      <c r="U196" s="34">
        <v>2</v>
      </c>
      <c r="V196">
        <v>0</v>
      </c>
      <c r="W196" s="199">
        <v>3120000</v>
      </c>
      <c r="Y196">
        <v>48</v>
      </c>
      <c r="Z196" t="s">
        <v>63</v>
      </c>
      <c r="AB196" s="165">
        <v>48</v>
      </c>
      <c r="AU196" s="6"/>
    </row>
    <row r="197" spans="3:47" x14ac:dyDescent="0.25">
      <c r="C197" s="52" t="s">
        <v>381</v>
      </c>
      <c r="D197" s="52" t="s">
        <v>381</v>
      </c>
      <c r="E197" s="52" t="s">
        <v>181</v>
      </c>
      <c r="F197" s="36">
        <v>43280</v>
      </c>
      <c r="G197" s="48">
        <v>3400000</v>
      </c>
      <c r="H197" s="36">
        <v>43280</v>
      </c>
      <c r="I197">
        <v>1</v>
      </c>
      <c r="R197" s="52" t="s">
        <v>157</v>
      </c>
      <c r="U197" s="34">
        <v>1</v>
      </c>
      <c r="V197">
        <v>0</v>
      </c>
      <c r="W197" s="199">
        <v>3400000</v>
      </c>
      <c r="Y197">
        <v>48</v>
      </c>
      <c r="Z197" t="s">
        <v>63</v>
      </c>
      <c r="AB197" s="165">
        <v>48</v>
      </c>
      <c r="AU197" s="6"/>
    </row>
    <row r="198" spans="3:47" x14ac:dyDescent="0.25">
      <c r="C198" s="52" t="s">
        <v>382</v>
      </c>
      <c r="D198" s="52" t="s">
        <v>382</v>
      </c>
      <c r="E198" s="52" t="s">
        <v>277</v>
      </c>
      <c r="F198" s="36">
        <v>43281</v>
      </c>
      <c r="G198" s="48">
        <v>5698100</v>
      </c>
      <c r="H198" s="36">
        <v>43281</v>
      </c>
      <c r="I198">
        <v>1</v>
      </c>
      <c r="R198" s="52" t="s">
        <v>157</v>
      </c>
      <c r="U198" s="34">
        <v>2</v>
      </c>
      <c r="V198">
        <v>0</v>
      </c>
      <c r="W198" s="199">
        <v>5698100</v>
      </c>
      <c r="Y198">
        <v>48</v>
      </c>
      <c r="Z198" t="s">
        <v>63</v>
      </c>
      <c r="AB198" s="165">
        <v>48</v>
      </c>
      <c r="AU198" s="6"/>
    </row>
    <row r="199" spans="3:47" x14ac:dyDescent="0.25">
      <c r="C199" s="52" t="s">
        <v>382</v>
      </c>
      <c r="D199" s="52" t="s">
        <v>382</v>
      </c>
      <c r="E199" s="52" t="s">
        <v>277</v>
      </c>
      <c r="F199" s="36">
        <v>43281</v>
      </c>
      <c r="G199" s="48">
        <v>4369050</v>
      </c>
      <c r="H199" s="36">
        <v>43281</v>
      </c>
      <c r="I199">
        <v>1</v>
      </c>
      <c r="R199" s="52" t="s">
        <v>157</v>
      </c>
      <c r="U199" s="34">
        <v>1</v>
      </c>
      <c r="V199">
        <v>0</v>
      </c>
      <c r="W199" s="199">
        <v>4369050</v>
      </c>
      <c r="Y199">
        <v>48</v>
      </c>
      <c r="Z199" t="s">
        <v>63</v>
      </c>
      <c r="AB199" s="165">
        <v>48</v>
      </c>
      <c r="AU199" s="6"/>
    </row>
    <row r="200" spans="3:47" x14ac:dyDescent="0.25">
      <c r="C200" s="52" t="s">
        <v>383</v>
      </c>
      <c r="D200" s="52" t="s">
        <v>383</v>
      </c>
      <c r="E200" s="52" t="s">
        <v>181</v>
      </c>
      <c r="F200" s="36">
        <v>43301</v>
      </c>
      <c r="G200" s="48">
        <v>80891989</v>
      </c>
      <c r="H200" s="36">
        <v>43301</v>
      </c>
      <c r="I200">
        <v>1</v>
      </c>
      <c r="R200" s="52" t="s">
        <v>157</v>
      </c>
      <c r="U200" s="34">
        <v>1</v>
      </c>
      <c r="V200">
        <v>0</v>
      </c>
      <c r="W200" s="199">
        <v>80891989</v>
      </c>
      <c r="Y200">
        <v>48</v>
      </c>
      <c r="Z200" t="s">
        <v>63</v>
      </c>
      <c r="AB200" s="165">
        <v>48</v>
      </c>
      <c r="AU200" s="6"/>
    </row>
    <row r="201" spans="3:47" x14ac:dyDescent="0.25">
      <c r="C201" s="52" t="s">
        <v>384</v>
      </c>
      <c r="D201" s="52" t="s">
        <v>384</v>
      </c>
      <c r="E201" s="52" t="s">
        <v>184</v>
      </c>
      <c r="F201" s="36">
        <v>43283</v>
      </c>
      <c r="G201" s="48">
        <v>2850000</v>
      </c>
      <c r="H201" s="36">
        <v>43283</v>
      </c>
      <c r="I201">
        <v>1</v>
      </c>
      <c r="R201" s="52" t="s">
        <v>157</v>
      </c>
      <c r="U201" s="34">
        <v>2</v>
      </c>
      <c r="V201">
        <v>0</v>
      </c>
      <c r="W201" s="199">
        <v>2850000</v>
      </c>
      <c r="Y201">
        <v>48</v>
      </c>
      <c r="Z201" t="s">
        <v>63</v>
      </c>
      <c r="AB201" s="165">
        <v>48</v>
      </c>
      <c r="AU201" s="6"/>
    </row>
    <row r="202" spans="3:47" x14ac:dyDescent="0.25">
      <c r="C202" s="52" t="s">
        <v>385</v>
      </c>
      <c r="D202" s="52" t="s">
        <v>385</v>
      </c>
      <c r="E202" s="52" t="s">
        <v>277</v>
      </c>
      <c r="F202" s="36">
        <v>43287</v>
      </c>
      <c r="G202" s="48">
        <v>1350000</v>
      </c>
      <c r="H202" s="36">
        <v>43287</v>
      </c>
      <c r="I202">
        <v>1</v>
      </c>
      <c r="R202" s="52" t="s">
        <v>157</v>
      </c>
      <c r="U202" s="34">
        <v>1</v>
      </c>
      <c r="V202">
        <v>0</v>
      </c>
      <c r="W202" s="199">
        <v>1350000</v>
      </c>
      <c r="Y202">
        <v>48</v>
      </c>
      <c r="Z202" t="s">
        <v>63</v>
      </c>
      <c r="AB202" s="165">
        <v>48</v>
      </c>
      <c r="AU202" s="6"/>
    </row>
    <row r="203" spans="3:47" x14ac:dyDescent="0.25">
      <c r="C203" s="52" t="s">
        <v>386</v>
      </c>
      <c r="D203" s="52" t="s">
        <v>386</v>
      </c>
      <c r="E203" s="52" t="s">
        <v>184</v>
      </c>
      <c r="F203" s="36">
        <v>43287</v>
      </c>
      <c r="G203" s="48">
        <v>4050000</v>
      </c>
      <c r="H203" s="36">
        <v>43287</v>
      </c>
      <c r="I203">
        <v>1</v>
      </c>
      <c r="R203" s="52" t="s">
        <v>157</v>
      </c>
      <c r="U203" s="34">
        <v>3</v>
      </c>
      <c r="V203">
        <v>0</v>
      </c>
      <c r="W203" s="199">
        <v>4050000</v>
      </c>
      <c r="Y203">
        <v>48</v>
      </c>
      <c r="Z203" t="s">
        <v>63</v>
      </c>
      <c r="AB203" s="165">
        <v>48</v>
      </c>
      <c r="AU203" s="6"/>
    </row>
    <row r="204" spans="3:47" x14ac:dyDescent="0.25">
      <c r="C204" s="52" t="s">
        <v>387</v>
      </c>
      <c r="D204" s="52" t="s">
        <v>387</v>
      </c>
      <c r="E204" s="52" t="s">
        <v>181</v>
      </c>
      <c r="F204" s="36">
        <v>43307</v>
      </c>
      <c r="G204" s="48">
        <v>1120000</v>
      </c>
      <c r="H204" s="36">
        <v>43307</v>
      </c>
      <c r="I204">
        <v>1</v>
      </c>
      <c r="R204" s="52" t="s">
        <v>157</v>
      </c>
      <c r="U204" s="34">
        <v>4</v>
      </c>
      <c r="V204">
        <v>0</v>
      </c>
      <c r="W204" s="199">
        <v>1120000</v>
      </c>
      <c r="Y204">
        <v>48</v>
      </c>
      <c r="Z204" t="s">
        <v>63</v>
      </c>
      <c r="AB204" s="165">
        <v>48</v>
      </c>
      <c r="AU204" s="6"/>
    </row>
    <row r="205" spans="3:47" x14ac:dyDescent="0.25">
      <c r="C205" s="163" t="s">
        <v>388</v>
      </c>
      <c r="D205" s="163" t="s">
        <v>388</v>
      </c>
      <c r="E205" s="163" t="s">
        <v>162</v>
      </c>
      <c r="F205" s="200">
        <v>43307</v>
      </c>
      <c r="G205" s="48">
        <v>1840000</v>
      </c>
      <c r="H205" s="200">
        <v>43307</v>
      </c>
      <c r="I205">
        <v>1</v>
      </c>
      <c r="R205" s="163" t="s">
        <v>157</v>
      </c>
      <c r="U205" s="201">
        <v>1</v>
      </c>
      <c r="V205">
        <v>0</v>
      </c>
      <c r="W205" s="199">
        <v>1840000</v>
      </c>
      <c r="Y205">
        <v>48</v>
      </c>
      <c r="Z205" t="s">
        <v>63</v>
      </c>
      <c r="AB205" s="165">
        <v>48</v>
      </c>
      <c r="AU205" s="6"/>
    </row>
    <row r="206" spans="3:47" x14ac:dyDescent="0.25">
      <c r="C206" s="163" t="s">
        <v>389</v>
      </c>
      <c r="D206" s="163" t="s">
        <v>389</v>
      </c>
      <c r="E206" s="163" t="s">
        <v>162</v>
      </c>
      <c r="F206" s="200">
        <v>43299</v>
      </c>
      <c r="G206" s="48">
        <v>10350000</v>
      </c>
      <c r="H206" s="200">
        <v>43299</v>
      </c>
      <c r="I206">
        <v>1</v>
      </c>
      <c r="R206" s="163" t="s">
        <v>157</v>
      </c>
      <c r="U206" s="201">
        <v>2</v>
      </c>
      <c r="V206">
        <v>0</v>
      </c>
      <c r="W206" s="199">
        <v>10350000</v>
      </c>
      <c r="Y206">
        <v>48</v>
      </c>
      <c r="Z206" t="s">
        <v>63</v>
      </c>
      <c r="AB206" s="165">
        <v>48</v>
      </c>
      <c r="AU206" s="6"/>
    </row>
    <row r="207" spans="3:47" x14ac:dyDescent="0.25">
      <c r="C207" s="163" t="s">
        <v>390</v>
      </c>
      <c r="D207" s="163" t="s">
        <v>390</v>
      </c>
      <c r="E207" s="163" t="s">
        <v>181</v>
      </c>
      <c r="F207" s="200">
        <v>43299</v>
      </c>
      <c r="G207" s="48">
        <v>5050000</v>
      </c>
      <c r="H207" s="200">
        <v>43299</v>
      </c>
      <c r="I207">
        <v>1</v>
      </c>
      <c r="R207" s="163" t="s">
        <v>157</v>
      </c>
      <c r="U207" s="201">
        <v>1</v>
      </c>
      <c r="V207">
        <v>0</v>
      </c>
      <c r="W207" s="199">
        <v>5050000</v>
      </c>
      <c r="Y207">
        <v>48</v>
      </c>
      <c r="Z207" t="s">
        <v>63</v>
      </c>
      <c r="AB207" s="165">
        <v>48</v>
      </c>
      <c r="AU207" s="6"/>
    </row>
    <row r="208" spans="3:47" x14ac:dyDescent="0.25">
      <c r="C208" s="163" t="s">
        <v>391</v>
      </c>
      <c r="D208" s="163" t="s">
        <v>391</v>
      </c>
      <c r="E208" s="163" t="s">
        <v>357</v>
      </c>
      <c r="F208" s="200">
        <v>43299</v>
      </c>
      <c r="G208" s="48">
        <v>830000</v>
      </c>
      <c r="H208" s="200">
        <v>43299</v>
      </c>
      <c r="I208">
        <v>1</v>
      </c>
      <c r="R208" s="163" t="s">
        <v>157</v>
      </c>
      <c r="U208" s="201">
        <v>1</v>
      </c>
      <c r="V208">
        <v>0</v>
      </c>
      <c r="W208" s="199">
        <v>830000</v>
      </c>
      <c r="Y208">
        <v>48</v>
      </c>
      <c r="Z208" t="s">
        <v>63</v>
      </c>
      <c r="AB208" s="165">
        <v>48</v>
      </c>
      <c r="AU208" s="6"/>
    </row>
    <row r="209" spans="3:47" x14ac:dyDescent="0.25">
      <c r="C209" s="163" t="s">
        <v>392</v>
      </c>
      <c r="D209" s="163" t="s">
        <v>392</v>
      </c>
      <c r="E209" s="163" t="s">
        <v>202</v>
      </c>
      <c r="F209" s="200">
        <v>43304</v>
      </c>
      <c r="G209" s="48">
        <v>2025000</v>
      </c>
      <c r="H209" s="200">
        <v>43304</v>
      </c>
      <c r="I209">
        <v>1</v>
      </c>
      <c r="R209" s="163" t="s">
        <v>157</v>
      </c>
      <c r="U209" s="201">
        <v>1</v>
      </c>
      <c r="V209">
        <v>0</v>
      </c>
      <c r="W209" s="199">
        <v>2025000</v>
      </c>
      <c r="Y209">
        <v>48</v>
      </c>
      <c r="Z209" t="s">
        <v>63</v>
      </c>
      <c r="AB209" s="165">
        <v>48</v>
      </c>
      <c r="AU209" s="6"/>
    </row>
    <row r="210" spans="3:47" x14ac:dyDescent="0.25">
      <c r="C210" s="163" t="s">
        <v>393</v>
      </c>
      <c r="D210" s="163" t="s">
        <v>393</v>
      </c>
      <c r="E210" s="163" t="s">
        <v>233</v>
      </c>
      <c r="F210" s="200">
        <v>43304</v>
      </c>
      <c r="G210" s="48">
        <v>2000000</v>
      </c>
      <c r="H210" s="200">
        <v>43304</v>
      </c>
      <c r="I210">
        <v>1</v>
      </c>
      <c r="R210" s="163" t="s">
        <v>157</v>
      </c>
      <c r="U210" s="201">
        <v>1</v>
      </c>
      <c r="V210">
        <v>0</v>
      </c>
      <c r="W210" s="199">
        <v>2000000</v>
      </c>
      <c r="Y210">
        <v>48</v>
      </c>
      <c r="Z210" t="s">
        <v>63</v>
      </c>
      <c r="AB210" s="165">
        <v>48</v>
      </c>
      <c r="AU210" s="6"/>
    </row>
    <row r="211" spans="3:47" x14ac:dyDescent="0.25">
      <c r="C211" s="163" t="s">
        <v>394</v>
      </c>
      <c r="D211" s="163" t="s">
        <v>394</v>
      </c>
      <c r="E211" s="163" t="s">
        <v>181</v>
      </c>
      <c r="F211" s="200">
        <v>43300</v>
      </c>
      <c r="G211" s="48">
        <v>2000000</v>
      </c>
      <c r="H211" s="200">
        <v>43300</v>
      </c>
      <c r="I211">
        <v>1</v>
      </c>
      <c r="R211" s="163" t="s">
        <v>157</v>
      </c>
      <c r="U211" s="201">
        <v>1</v>
      </c>
      <c r="V211">
        <v>0</v>
      </c>
      <c r="W211" s="199">
        <v>2000000</v>
      </c>
      <c r="Y211">
        <v>48</v>
      </c>
      <c r="Z211" t="s">
        <v>63</v>
      </c>
      <c r="AB211" s="165">
        <v>48</v>
      </c>
      <c r="AU211" s="6"/>
    </row>
    <row r="212" spans="3:47" x14ac:dyDescent="0.25">
      <c r="C212" s="163" t="s">
        <v>395</v>
      </c>
      <c r="D212" s="163" t="s">
        <v>395</v>
      </c>
      <c r="E212" s="163" t="s">
        <v>396</v>
      </c>
      <c r="F212" s="200">
        <v>43300</v>
      </c>
      <c r="G212" s="48">
        <v>1465000</v>
      </c>
      <c r="H212" s="200">
        <v>43300</v>
      </c>
      <c r="I212">
        <v>1</v>
      </c>
      <c r="R212" s="163" t="s">
        <v>157</v>
      </c>
      <c r="U212" s="201">
        <v>1</v>
      </c>
      <c r="V212">
        <v>0</v>
      </c>
      <c r="W212" s="199">
        <v>1465000</v>
      </c>
      <c r="Y212">
        <v>48</v>
      </c>
      <c r="Z212" t="s">
        <v>63</v>
      </c>
      <c r="AB212" s="165">
        <v>48</v>
      </c>
      <c r="AU212" s="6"/>
    </row>
    <row r="213" spans="3:47" x14ac:dyDescent="0.25">
      <c r="C213" s="52" t="s">
        <v>397</v>
      </c>
      <c r="D213" s="52" t="s">
        <v>397</v>
      </c>
      <c r="E213" s="52" t="s">
        <v>170</v>
      </c>
      <c r="F213" s="36">
        <v>43320</v>
      </c>
      <c r="G213" s="48">
        <v>2425000</v>
      </c>
      <c r="H213" s="36">
        <v>43320</v>
      </c>
      <c r="I213">
        <v>1</v>
      </c>
      <c r="R213" s="52" t="s">
        <v>157</v>
      </c>
      <c r="U213" s="34">
        <v>1</v>
      </c>
      <c r="V213">
        <v>0</v>
      </c>
      <c r="W213" s="199">
        <v>2425000</v>
      </c>
      <c r="Y213">
        <v>48</v>
      </c>
      <c r="Z213" t="s">
        <v>63</v>
      </c>
      <c r="AB213" s="165">
        <v>48</v>
      </c>
      <c r="AU213" s="6"/>
    </row>
    <row r="214" spans="3:47" x14ac:dyDescent="0.25">
      <c r="C214" s="52" t="s">
        <v>398</v>
      </c>
      <c r="D214" s="52" t="s">
        <v>398</v>
      </c>
      <c r="E214" s="52" t="s">
        <v>162</v>
      </c>
      <c r="F214" s="36">
        <v>43336</v>
      </c>
      <c r="G214" s="48">
        <v>42300000</v>
      </c>
      <c r="H214" s="36">
        <v>43336</v>
      </c>
      <c r="I214">
        <v>1</v>
      </c>
      <c r="R214" s="52" t="s">
        <v>157</v>
      </c>
      <c r="U214" s="34">
        <v>2</v>
      </c>
      <c r="V214">
        <v>0</v>
      </c>
      <c r="W214" s="199">
        <v>42300000</v>
      </c>
      <c r="Y214">
        <v>48</v>
      </c>
      <c r="Z214" t="s">
        <v>63</v>
      </c>
      <c r="AB214" s="165">
        <v>48</v>
      </c>
      <c r="AU214" s="6"/>
    </row>
    <row r="215" spans="3:47" x14ac:dyDescent="0.25">
      <c r="C215" s="52" t="s">
        <v>399</v>
      </c>
      <c r="D215" s="52" t="s">
        <v>399</v>
      </c>
      <c r="E215" s="52" t="s">
        <v>162</v>
      </c>
      <c r="F215" s="36">
        <v>43336</v>
      </c>
      <c r="G215" s="48">
        <v>17900000</v>
      </c>
      <c r="H215" s="36">
        <v>43336</v>
      </c>
      <c r="I215">
        <v>1</v>
      </c>
      <c r="R215" s="52" t="s">
        <v>157</v>
      </c>
      <c r="U215" s="34">
        <v>2</v>
      </c>
      <c r="V215">
        <v>0</v>
      </c>
      <c r="W215" s="199">
        <v>17900000</v>
      </c>
      <c r="Y215">
        <v>48</v>
      </c>
      <c r="Z215" t="s">
        <v>63</v>
      </c>
      <c r="AB215" s="165">
        <v>48</v>
      </c>
      <c r="AU215" s="6"/>
    </row>
    <row r="216" spans="3:47" x14ac:dyDescent="0.25">
      <c r="C216" s="52" t="s">
        <v>400</v>
      </c>
      <c r="D216" s="52" t="s">
        <v>400</v>
      </c>
      <c r="E216" s="52" t="s">
        <v>181</v>
      </c>
      <c r="F216" s="36">
        <v>43343</v>
      </c>
      <c r="G216" s="48">
        <v>14630000</v>
      </c>
      <c r="H216" s="36">
        <v>43343</v>
      </c>
      <c r="I216">
        <v>1</v>
      </c>
      <c r="R216" s="52" t="s">
        <v>157</v>
      </c>
      <c r="U216" s="34">
        <v>1</v>
      </c>
      <c r="V216">
        <v>0</v>
      </c>
      <c r="W216" s="199">
        <v>14630000</v>
      </c>
      <c r="Y216">
        <v>48</v>
      </c>
      <c r="Z216" t="s">
        <v>63</v>
      </c>
      <c r="AB216" s="165">
        <v>48</v>
      </c>
      <c r="AU216" s="6"/>
    </row>
    <row r="217" spans="3:47" x14ac:dyDescent="0.25">
      <c r="C217" s="52" t="s">
        <v>401</v>
      </c>
      <c r="D217" s="52" t="s">
        <v>401</v>
      </c>
      <c r="E217" s="52" t="s">
        <v>202</v>
      </c>
      <c r="F217" s="36">
        <v>43328</v>
      </c>
      <c r="G217" s="48">
        <v>1292500</v>
      </c>
      <c r="H217" s="36">
        <v>43328</v>
      </c>
      <c r="I217">
        <v>1</v>
      </c>
      <c r="R217" s="52" t="s">
        <v>157</v>
      </c>
      <c r="U217" s="34">
        <v>1</v>
      </c>
      <c r="V217">
        <v>0</v>
      </c>
      <c r="W217" s="199">
        <v>1292500</v>
      </c>
      <c r="Y217">
        <v>48</v>
      </c>
      <c r="Z217" t="s">
        <v>63</v>
      </c>
      <c r="AB217" s="165">
        <v>48</v>
      </c>
      <c r="AU217" s="6"/>
    </row>
    <row r="218" spans="3:47" x14ac:dyDescent="0.25">
      <c r="C218" s="52" t="s">
        <v>402</v>
      </c>
      <c r="D218" s="52" t="s">
        <v>402</v>
      </c>
      <c r="E218" s="52" t="s">
        <v>184</v>
      </c>
      <c r="F218" s="36">
        <v>43369</v>
      </c>
      <c r="G218" s="48">
        <v>2570000</v>
      </c>
      <c r="H218" s="36">
        <v>43369</v>
      </c>
      <c r="I218">
        <v>1</v>
      </c>
      <c r="R218" s="52" t="s">
        <v>157</v>
      </c>
      <c r="U218" s="34">
        <v>2</v>
      </c>
      <c r="V218">
        <v>0</v>
      </c>
      <c r="W218" s="199">
        <v>2570000</v>
      </c>
      <c r="Y218">
        <v>48</v>
      </c>
      <c r="Z218" t="s">
        <v>63</v>
      </c>
      <c r="AB218" s="165">
        <v>48</v>
      </c>
      <c r="AU218" s="6"/>
    </row>
    <row r="219" spans="3:47" x14ac:dyDescent="0.25">
      <c r="C219" s="52" t="s">
        <v>403</v>
      </c>
      <c r="D219" s="52" t="s">
        <v>403</v>
      </c>
      <c r="E219" s="52" t="s">
        <v>181</v>
      </c>
      <c r="F219" s="36">
        <v>43349</v>
      </c>
      <c r="G219" s="48">
        <v>2995000</v>
      </c>
      <c r="H219" s="36">
        <v>43349</v>
      </c>
      <c r="I219">
        <v>1</v>
      </c>
      <c r="R219" s="52" t="s">
        <v>157</v>
      </c>
      <c r="U219" s="34">
        <v>1</v>
      </c>
      <c r="V219">
        <v>0</v>
      </c>
      <c r="W219" s="199">
        <v>2995000</v>
      </c>
      <c r="Y219">
        <v>48</v>
      </c>
      <c r="Z219" t="s">
        <v>63</v>
      </c>
      <c r="AB219" s="165">
        <v>48</v>
      </c>
      <c r="AU219" s="6"/>
    </row>
    <row r="220" spans="3:47" x14ac:dyDescent="0.25">
      <c r="C220" s="52" t="s">
        <v>404</v>
      </c>
      <c r="D220" s="52" t="s">
        <v>404</v>
      </c>
      <c r="E220" s="52" t="s">
        <v>184</v>
      </c>
      <c r="F220" s="36">
        <v>43421</v>
      </c>
      <c r="G220" s="48">
        <v>1150000</v>
      </c>
      <c r="H220" s="36">
        <v>43421</v>
      </c>
      <c r="I220">
        <v>1</v>
      </c>
      <c r="R220" s="52" t="s">
        <v>157</v>
      </c>
      <c r="U220" s="34">
        <v>1</v>
      </c>
      <c r="V220">
        <v>0</v>
      </c>
      <c r="W220" s="199">
        <v>1150000</v>
      </c>
      <c r="Y220">
        <v>48</v>
      </c>
      <c r="Z220" t="s">
        <v>63</v>
      </c>
      <c r="AB220" s="165">
        <v>48</v>
      </c>
      <c r="AU220" s="6"/>
    </row>
    <row r="221" spans="3:47" x14ac:dyDescent="0.25">
      <c r="C221" s="52" t="s">
        <v>405</v>
      </c>
      <c r="D221" s="52" t="s">
        <v>405</v>
      </c>
      <c r="E221" s="52" t="s">
        <v>202</v>
      </c>
      <c r="F221" s="36">
        <v>43430</v>
      </c>
      <c r="G221" s="48">
        <v>1150000</v>
      </c>
      <c r="H221" s="36">
        <v>43430</v>
      </c>
      <c r="I221">
        <v>1</v>
      </c>
      <c r="R221" s="52" t="s">
        <v>157</v>
      </c>
      <c r="U221" s="34">
        <v>1</v>
      </c>
      <c r="V221">
        <v>0</v>
      </c>
      <c r="W221" s="199">
        <v>1150000</v>
      </c>
      <c r="Y221">
        <v>48</v>
      </c>
      <c r="Z221" t="s">
        <v>63</v>
      </c>
      <c r="AB221" s="165">
        <v>48</v>
      </c>
      <c r="AU221" s="6"/>
    </row>
    <row r="222" spans="3:47" x14ac:dyDescent="0.25">
      <c r="C222" s="52" t="s">
        <v>406</v>
      </c>
      <c r="D222" s="52" t="s">
        <v>406</v>
      </c>
      <c r="E222" s="52" t="s">
        <v>158</v>
      </c>
      <c r="F222" s="36">
        <v>43427</v>
      </c>
      <c r="G222" s="48">
        <v>7400000</v>
      </c>
      <c r="H222" s="36">
        <v>43427</v>
      </c>
      <c r="I222">
        <v>1</v>
      </c>
      <c r="R222" s="52" t="s">
        <v>157</v>
      </c>
      <c r="U222" s="34">
        <v>1</v>
      </c>
      <c r="V222">
        <v>0</v>
      </c>
      <c r="W222" s="199">
        <v>7400000</v>
      </c>
      <c r="Y222">
        <v>48</v>
      </c>
      <c r="Z222" t="s">
        <v>63</v>
      </c>
      <c r="AB222" s="165">
        <v>48</v>
      </c>
      <c r="AU222" s="6"/>
    </row>
    <row r="223" spans="3:47" x14ac:dyDescent="0.25">
      <c r="C223" s="52" t="s">
        <v>407</v>
      </c>
      <c r="D223" s="52" t="s">
        <v>407</v>
      </c>
      <c r="E223" s="52" t="s">
        <v>155</v>
      </c>
      <c r="F223" s="36">
        <v>43431</v>
      </c>
      <c r="G223" s="48">
        <v>87000000</v>
      </c>
      <c r="H223" s="36">
        <v>43431</v>
      </c>
      <c r="I223">
        <v>1</v>
      </c>
      <c r="R223" s="52" t="s">
        <v>157</v>
      </c>
      <c r="U223" s="34">
        <v>30</v>
      </c>
      <c r="V223">
        <v>0</v>
      </c>
      <c r="W223" s="199">
        <v>87000000</v>
      </c>
      <c r="Y223">
        <v>48</v>
      </c>
      <c r="Z223" t="s">
        <v>63</v>
      </c>
      <c r="AB223" s="165">
        <v>48</v>
      </c>
      <c r="AU223" s="6"/>
    </row>
    <row r="224" spans="3:47" x14ac:dyDescent="0.25">
      <c r="C224" s="52" t="s">
        <v>408</v>
      </c>
      <c r="D224" s="52" t="s">
        <v>408</v>
      </c>
      <c r="E224" s="52" t="s">
        <v>184</v>
      </c>
      <c r="F224" s="36">
        <v>43432</v>
      </c>
      <c r="G224" s="48">
        <v>4700000</v>
      </c>
      <c r="H224" s="36">
        <v>43432</v>
      </c>
      <c r="I224">
        <v>1</v>
      </c>
      <c r="R224" s="52" t="s">
        <v>157</v>
      </c>
      <c r="U224" s="34">
        <v>4</v>
      </c>
      <c r="V224">
        <v>0</v>
      </c>
      <c r="W224" s="199">
        <v>4700000</v>
      </c>
      <c r="Y224">
        <v>48</v>
      </c>
      <c r="Z224" t="s">
        <v>63</v>
      </c>
      <c r="AB224" s="165">
        <v>48</v>
      </c>
      <c r="AU224" s="6"/>
    </row>
    <row r="225" spans="3:47" x14ac:dyDescent="0.25">
      <c r="C225" s="52" t="s">
        <v>409</v>
      </c>
      <c r="D225" s="52" t="s">
        <v>409</v>
      </c>
      <c r="E225" s="52" t="s">
        <v>170</v>
      </c>
      <c r="F225" s="36">
        <v>43407</v>
      </c>
      <c r="G225" s="48">
        <v>5980000</v>
      </c>
      <c r="H225" s="36">
        <v>43407</v>
      </c>
      <c r="I225">
        <v>1</v>
      </c>
      <c r="R225" s="52" t="s">
        <v>157</v>
      </c>
      <c r="U225" s="34">
        <v>1</v>
      </c>
      <c r="V225">
        <v>0</v>
      </c>
      <c r="W225" s="199">
        <v>5980000</v>
      </c>
      <c r="Y225">
        <v>48</v>
      </c>
      <c r="Z225" t="s">
        <v>63</v>
      </c>
      <c r="AB225" s="165">
        <v>48</v>
      </c>
      <c r="AU225" s="6"/>
    </row>
    <row r="226" spans="3:47" x14ac:dyDescent="0.25">
      <c r="C226" s="52" t="s">
        <v>410</v>
      </c>
      <c r="D226" s="52" t="s">
        <v>410</v>
      </c>
      <c r="E226" s="52" t="s">
        <v>170</v>
      </c>
      <c r="F226" s="36">
        <v>43407</v>
      </c>
      <c r="G226" s="48">
        <v>1600000</v>
      </c>
      <c r="H226" s="36">
        <v>43407</v>
      </c>
      <c r="I226">
        <v>1</v>
      </c>
      <c r="R226" s="52" t="s">
        <v>157</v>
      </c>
      <c r="U226" s="34">
        <v>1</v>
      </c>
      <c r="V226">
        <v>0</v>
      </c>
      <c r="W226" s="199">
        <v>1600000</v>
      </c>
      <c r="Y226">
        <v>48</v>
      </c>
      <c r="Z226" t="s">
        <v>63</v>
      </c>
      <c r="AB226" s="165">
        <v>48</v>
      </c>
      <c r="AU226" s="6"/>
    </row>
    <row r="227" spans="3:47" x14ac:dyDescent="0.25">
      <c r="C227" s="52" t="s">
        <v>411</v>
      </c>
      <c r="D227" s="52" t="s">
        <v>411</v>
      </c>
      <c r="E227" s="52" t="s">
        <v>170</v>
      </c>
      <c r="F227" s="36">
        <v>43427</v>
      </c>
      <c r="G227" s="48">
        <v>1775000</v>
      </c>
      <c r="H227" s="36">
        <v>43427</v>
      </c>
      <c r="I227">
        <v>1</v>
      </c>
      <c r="R227" s="52" t="s">
        <v>157</v>
      </c>
      <c r="U227" s="34">
        <v>1</v>
      </c>
      <c r="V227">
        <v>0</v>
      </c>
      <c r="W227" s="199">
        <v>1775000</v>
      </c>
      <c r="Y227">
        <v>48</v>
      </c>
      <c r="Z227" t="s">
        <v>63</v>
      </c>
      <c r="AB227" s="165">
        <v>48</v>
      </c>
      <c r="AU227" s="6"/>
    </row>
    <row r="228" spans="3:47" x14ac:dyDescent="0.25">
      <c r="C228" s="52" t="s">
        <v>411</v>
      </c>
      <c r="D228" s="52" t="s">
        <v>411</v>
      </c>
      <c r="E228" s="52" t="s">
        <v>170</v>
      </c>
      <c r="F228" s="36">
        <v>43427</v>
      </c>
      <c r="G228" s="48">
        <v>1775000</v>
      </c>
      <c r="H228" s="36">
        <v>43427</v>
      </c>
      <c r="I228">
        <v>1</v>
      </c>
      <c r="R228" s="52" t="s">
        <v>157</v>
      </c>
      <c r="U228" s="34">
        <v>1</v>
      </c>
      <c r="V228">
        <v>0</v>
      </c>
      <c r="W228" s="199">
        <v>1775000</v>
      </c>
      <c r="Y228">
        <v>48</v>
      </c>
      <c r="Z228" t="s">
        <v>63</v>
      </c>
      <c r="AB228" s="165">
        <v>48</v>
      </c>
      <c r="AU228" s="6"/>
    </row>
    <row r="229" spans="3:47" x14ac:dyDescent="0.25">
      <c r="C229" s="52" t="s">
        <v>412</v>
      </c>
      <c r="D229" s="52" t="s">
        <v>412</v>
      </c>
      <c r="E229" s="52" t="s">
        <v>170</v>
      </c>
      <c r="F229" s="36">
        <v>43427</v>
      </c>
      <c r="G229" s="48">
        <v>18340000</v>
      </c>
      <c r="H229" s="36">
        <v>43427</v>
      </c>
      <c r="I229">
        <v>1</v>
      </c>
      <c r="R229" s="52" t="s">
        <v>157</v>
      </c>
      <c r="U229" s="34">
        <v>1</v>
      </c>
      <c r="V229">
        <v>0</v>
      </c>
      <c r="W229" s="199">
        <v>18340000</v>
      </c>
      <c r="Y229">
        <v>48</v>
      </c>
      <c r="Z229" t="s">
        <v>63</v>
      </c>
      <c r="AB229" s="165">
        <v>48</v>
      </c>
      <c r="AU229" s="6"/>
    </row>
    <row r="230" spans="3:47" x14ac:dyDescent="0.25">
      <c r="C230" s="52" t="s">
        <v>413</v>
      </c>
      <c r="D230" s="52" t="s">
        <v>413</v>
      </c>
      <c r="E230" s="74" t="s">
        <v>181</v>
      </c>
      <c r="F230" s="36">
        <v>43438</v>
      </c>
      <c r="G230" s="48">
        <v>1325000</v>
      </c>
      <c r="H230" s="36">
        <v>43438</v>
      </c>
      <c r="I230">
        <v>1</v>
      </c>
      <c r="R230" s="74" t="s">
        <v>157</v>
      </c>
      <c r="U230" s="34">
        <v>1</v>
      </c>
      <c r="V230">
        <v>0</v>
      </c>
      <c r="W230" s="199">
        <v>1325000</v>
      </c>
      <c r="Y230">
        <v>48</v>
      </c>
      <c r="Z230" t="s">
        <v>63</v>
      </c>
      <c r="AB230" s="165">
        <v>48</v>
      </c>
      <c r="AU230" s="6"/>
    </row>
    <row r="231" spans="3:47" x14ac:dyDescent="0.25">
      <c r="C231" s="162" t="s">
        <v>414</v>
      </c>
      <c r="D231" s="162" t="s">
        <v>414</v>
      </c>
      <c r="E231" s="111" t="s">
        <v>184</v>
      </c>
      <c r="F231" s="200">
        <v>43477</v>
      </c>
      <c r="G231" s="48">
        <v>4675000</v>
      </c>
      <c r="H231" s="200">
        <v>43477</v>
      </c>
      <c r="I231">
        <v>1</v>
      </c>
      <c r="R231" s="164" t="s">
        <v>157</v>
      </c>
      <c r="U231" s="64">
        <v>1</v>
      </c>
      <c r="V231">
        <v>0</v>
      </c>
      <c r="W231" s="199">
        <v>4675000</v>
      </c>
      <c r="Y231">
        <v>48</v>
      </c>
      <c r="Z231" t="s">
        <v>63</v>
      </c>
      <c r="AB231" s="165">
        <v>48</v>
      </c>
      <c r="AU231" s="6"/>
    </row>
    <row r="232" spans="3:47" x14ac:dyDescent="0.25">
      <c r="C232" s="162" t="s">
        <v>415</v>
      </c>
      <c r="D232" s="162" t="s">
        <v>415</v>
      </c>
      <c r="E232" s="111" t="s">
        <v>184</v>
      </c>
      <c r="F232" s="200">
        <v>43477</v>
      </c>
      <c r="G232" s="48">
        <v>4675000</v>
      </c>
      <c r="H232" s="200">
        <v>43477</v>
      </c>
      <c r="I232">
        <v>1</v>
      </c>
      <c r="R232" s="164" t="s">
        <v>157</v>
      </c>
      <c r="U232" s="64">
        <v>1</v>
      </c>
      <c r="V232">
        <v>0</v>
      </c>
      <c r="W232" s="199">
        <v>4675000</v>
      </c>
      <c r="Y232">
        <v>48</v>
      </c>
      <c r="Z232" t="s">
        <v>63</v>
      </c>
      <c r="AB232" s="165">
        <v>48</v>
      </c>
      <c r="AU232" s="6"/>
    </row>
    <row r="233" spans="3:47" x14ac:dyDescent="0.25">
      <c r="C233" s="162" t="s">
        <v>416</v>
      </c>
      <c r="D233" s="162" t="s">
        <v>416</v>
      </c>
      <c r="E233" s="111" t="s">
        <v>202</v>
      </c>
      <c r="F233" s="200">
        <v>43477</v>
      </c>
      <c r="G233" s="48">
        <v>1445000</v>
      </c>
      <c r="H233" s="200">
        <v>43477</v>
      </c>
      <c r="I233">
        <v>1</v>
      </c>
      <c r="R233" s="164" t="s">
        <v>157</v>
      </c>
      <c r="U233" s="64">
        <v>1</v>
      </c>
      <c r="V233">
        <v>0</v>
      </c>
      <c r="W233" s="199">
        <v>1445000</v>
      </c>
      <c r="Y233">
        <v>48</v>
      </c>
      <c r="Z233" t="s">
        <v>63</v>
      </c>
      <c r="AB233" s="165">
        <v>48</v>
      </c>
      <c r="AU233" s="6"/>
    </row>
    <row r="234" spans="3:47" x14ac:dyDescent="0.25">
      <c r="C234" s="162" t="s">
        <v>416</v>
      </c>
      <c r="D234" s="162" t="s">
        <v>416</v>
      </c>
      <c r="E234" s="111" t="s">
        <v>202</v>
      </c>
      <c r="F234" s="200">
        <v>43477</v>
      </c>
      <c r="G234" s="48">
        <v>1445000</v>
      </c>
      <c r="H234" s="200">
        <v>43477</v>
      </c>
      <c r="I234">
        <v>1</v>
      </c>
      <c r="R234" s="164" t="s">
        <v>157</v>
      </c>
      <c r="U234" s="64">
        <v>1</v>
      </c>
      <c r="V234">
        <v>0</v>
      </c>
      <c r="W234" s="199">
        <v>1445000</v>
      </c>
      <c r="Y234">
        <v>48</v>
      </c>
      <c r="Z234" t="s">
        <v>63</v>
      </c>
      <c r="AB234" s="165">
        <v>48</v>
      </c>
      <c r="AU234" s="6"/>
    </row>
    <row r="235" spans="3:47" x14ac:dyDescent="0.25">
      <c r="C235" s="162" t="s">
        <v>417</v>
      </c>
      <c r="D235" s="162" t="s">
        <v>417</v>
      </c>
      <c r="E235" s="111" t="s">
        <v>233</v>
      </c>
      <c r="F235" s="36">
        <v>43488</v>
      </c>
      <c r="G235" s="48">
        <v>7250000</v>
      </c>
      <c r="H235" s="36">
        <v>43488</v>
      </c>
      <c r="I235">
        <v>1</v>
      </c>
      <c r="R235" s="164" t="s">
        <v>157</v>
      </c>
      <c r="U235" s="64">
        <v>1</v>
      </c>
      <c r="V235">
        <v>0</v>
      </c>
      <c r="W235" s="199">
        <v>7250000</v>
      </c>
      <c r="Y235">
        <v>48</v>
      </c>
      <c r="Z235" t="s">
        <v>63</v>
      </c>
      <c r="AB235" s="165">
        <v>48</v>
      </c>
      <c r="AU235" s="6"/>
    </row>
    <row r="236" spans="3:47" x14ac:dyDescent="0.25">
      <c r="C236" s="162" t="s">
        <v>418</v>
      </c>
      <c r="D236" s="162" t="s">
        <v>418</v>
      </c>
      <c r="E236" s="111" t="s">
        <v>233</v>
      </c>
      <c r="F236" s="36">
        <v>43496</v>
      </c>
      <c r="G236" s="48">
        <v>4800000</v>
      </c>
      <c r="H236" s="36">
        <v>43496</v>
      </c>
      <c r="I236">
        <v>1</v>
      </c>
      <c r="R236" s="164" t="s">
        <v>157</v>
      </c>
      <c r="U236" s="64">
        <v>2</v>
      </c>
      <c r="V236">
        <v>0</v>
      </c>
      <c r="W236" s="199">
        <v>4800000</v>
      </c>
      <c r="Y236">
        <v>48</v>
      </c>
      <c r="Z236" t="s">
        <v>63</v>
      </c>
      <c r="AB236" s="165">
        <v>48</v>
      </c>
      <c r="AU236" s="6"/>
    </row>
    <row r="237" spans="3:47" x14ac:dyDescent="0.25">
      <c r="C237" s="162" t="s">
        <v>419</v>
      </c>
      <c r="D237" s="162" t="s">
        <v>419</v>
      </c>
      <c r="E237" s="111" t="s">
        <v>420</v>
      </c>
      <c r="F237" s="36">
        <v>43507</v>
      </c>
      <c r="G237" s="48">
        <v>2200000</v>
      </c>
      <c r="H237" s="36">
        <v>43507</v>
      </c>
      <c r="I237">
        <v>1</v>
      </c>
      <c r="R237" s="164" t="s">
        <v>157</v>
      </c>
      <c r="U237" s="64">
        <v>1</v>
      </c>
      <c r="V237">
        <v>0</v>
      </c>
      <c r="W237" s="199">
        <v>2200000</v>
      </c>
      <c r="Y237">
        <v>48</v>
      </c>
      <c r="Z237" t="s">
        <v>63</v>
      </c>
      <c r="AB237" s="165">
        <v>48</v>
      </c>
      <c r="AU237" s="6"/>
    </row>
    <row r="238" spans="3:47" x14ac:dyDescent="0.25">
      <c r="C238" s="162" t="s">
        <v>421</v>
      </c>
      <c r="D238" s="162" t="s">
        <v>421</v>
      </c>
      <c r="E238" s="111" t="s">
        <v>420</v>
      </c>
      <c r="F238" s="36">
        <v>43507</v>
      </c>
      <c r="G238" s="48">
        <v>5750000</v>
      </c>
      <c r="H238" s="36">
        <v>43507</v>
      </c>
      <c r="I238">
        <v>1</v>
      </c>
      <c r="R238" s="164" t="s">
        <v>157</v>
      </c>
      <c r="U238" s="64">
        <v>1</v>
      </c>
      <c r="V238">
        <v>0</v>
      </c>
      <c r="W238" s="199">
        <v>5750000</v>
      </c>
      <c r="Y238">
        <v>48</v>
      </c>
      <c r="Z238" t="s">
        <v>63</v>
      </c>
      <c r="AB238" s="165">
        <v>48</v>
      </c>
      <c r="AU238" s="6"/>
    </row>
    <row r="239" spans="3:47" x14ac:dyDescent="0.25">
      <c r="C239" s="162" t="s">
        <v>422</v>
      </c>
      <c r="D239" s="162" t="s">
        <v>422</v>
      </c>
      <c r="E239" s="111" t="s">
        <v>233</v>
      </c>
      <c r="F239" s="36">
        <v>43507</v>
      </c>
      <c r="G239" s="48">
        <v>7400000</v>
      </c>
      <c r="H239" s="36">
        <v>43507</v>
      </c>
      <c r="I239">
        <v>1</v>
      </c>
      <c r="R239" s="164" t="s">
        <v>157</v>
      </c>
      <c r="U239" s="64">
        <v>1</v>
      </c>
      <c r="V239">
        <v>0</v>
      </c>
      <c r="W239" s="199">
        <v>7400000</v>
      </c>
      <c r="Y239">
        <v>48</v>
      </c>
      <c r="Z239" t="s">
        <v>63</v>
      </c>
      <c r="AB239" s="165">
        <v>48</v>
      </c>
      <c r="AU239" s="6"/>
    </row>
    <row r="240" spans="3:47" x14ac:dyDescent="0.25">
      <c r="C240" s="162" t="s">
        <v>423</v>
      </c>
      <c r="D240" s="162" t="s">
        <v>423</v>
      </c>
      <c r="E240" s="111" t="s">
        <v>202</v>
      </c>
      <c r="F240" s="200">
        <v>43508</v>
      </c>
      <c r="G240" s="48">
        <v>1200000</v>
      </c>
      <c r="H240" s="200">
        <v>43508</v>
      </c>
      <c r="I240">
        <v>1</v>
      </c>
      <c r="R240" s="164" t="s">
        <v>157</v>
      </c>
      <c r="U240" s="64">
        <v>1</v>
      </c>
      <c r="V240">
        <v>0</v>
      </c>
      <c r="W240" s="199">
        <v>1200000</v>
      </c>
      <c r="Y240">
        <v>48</v>
      </c>
      <c r="Z240" t="s">
        <v>63</v>
      </c>
      <c r="AB240" s="165">
        <v>48</v>
      </c>
      <c r="AU240" s="6"/>
    </row>
    <row r="241" spans="3:47" x14ac:dyDescent="0.25">
      <c r="C241" s="162" t="s">
        <v>424</v>
      </c>
      <c r="D241" s="162" t="s">
        <v>424</v>
      </c>
      <c r="E241" s="111" t="s">
        <v>233</v>
      </c>
      <c r="F241" s="200">
        <v>43524</v>
      </c>
      <c r="G241" s="48">
        <v>7915000</v>
      </c>
      <c r="H241" s="200">
        <v>43524</v>
      </c>
      <c r="I241">
        <v>1</v>
      </c>
      <c r="R241" s="164" t="s">
        <v>157</v>
      </c>
      <c r="U241" s="64">
        <v>1</v>
      </c>
      <c r="V241">
        <v>0</v>
      </c>
      <c r="W241" s="199">
        <v>7915000</v>
      </c>
      <c r="Y241">
        <v>48</v>
      </c>
      <c r="Z241" t="s">
        <v>63</v>
      </c>
      <c r="AB241" s="165">
        <v>48</v>
      </c>
      <c r="AU241" s="6"/>
    </row>
    <row r="242" spans="3:47" x14ac:dyDescent="0.25">
      <c r="C242" s="202" t="s">
        <v>425</v>
      </c>
      <c r="D242" s="202" t="s">
        <v>425</v>
      </c>
      <c r="E242" s="203" t="s">
        <v>233</v>
      </c>
      <c r="F242" s="204">
        <v>43524</v>
      </c>
      <c r="G242" s="84">
        <v>900000</v>
      </c>
      <c r="H242" s="204">
        <v>43524</v>
      </c>
      <c r="I242">
        <v>1</v>
      </c>
      <c r="R242" s="205" t="s">
        <v>157</v>
      </c>
      <c r="U242" s="79">
        <v>1</v>
      </c>
      <c r="V242">
        <v>0</v>
      </c>
      <c r="W242" s="199">
        <v>900000</v>
      </c>
      <c r="Y242">
        <v>48</v>
      </c>
      <c r="Z242" t="s">
        <v>63</v>
      </c>
      <c r="AB242" s="165">
        <v>48</v>
      </c>
      <c r="AU242" s="6"/>
    </row>
    <row r="243" spans="3:47" x14ac:dyDescent="0.25">
      <c r="C243" s="162" t="s">
        <v>426</v>
      </c>
      <c r="D243" s="162" t="s">
        <v>426</v>
      </c>
      <c r="E243" s="111" t="s">
        <v>258</v>
      </c>
      <c r="F243" s="36">
        <v>43524</v>
      </c>
      <c r="G243" s="48">
        <v>5250000</v>
      </c>
      <c r="H243" s="36">
        <v>43524</v>
      </c>
      <c r="I243">
        <v>1</v>
      </c>
      <c r="R243" s="164" t="s">
        <v>157</v>
      </c>
      <c r="U243" s="64">
        <v>1</v>
      </c>
      <c r="V243">
        <v>0</v>
      </c>
      <c r="W243" s="199">
        <v>5250000</v>
      </c>
      <c r="Y243">
        <v>48</v>
      </c>
      <c r="Z243" t="s">
        <v>63</v>
      </c>
      <c r="AB243" s="165">
        <v>48</v>
      </c>
      <c r="AU243" s="6"/>
    </row>
    <row r="244" spans="3:47" x14ac:dyDescent="0.25">
      <c r="C244" s="162" t="s">
        <v>427</v>
      </c>
      <c r="D244" s="162" t="s">
        <v>427</v>
      </c>
      <c r="E244" s="111" t="s">
        <v>160</v>
      </c>
      <c r="F244" s="36">
        <v>43545</v>
      </c>
      <c r="G244" s="48">
        <v>5592000</v>
      </c>
      <c r="H244" s="36">
        <v>43545</v>
      </c>
      <c r="I244">
        <v>1</v>
      </c>
      <c r="R244" s="164" t="s">
        <v>157</v>
      </c>
      <c r="U244" s="64">
        <v>8</v>
      </c>
      <c r="V244">
        <v>0</v>
      </c>
      <c r="W244" s="199">
        <v>5592000</v>
      </c>
      <c r="Y244">
        <v>48</v>
      </c>
      <c r="Z244" t="s">
        <v>63</v>
      </c>
      <c r="AB244" s="165">
        <v>48</v>
      </c>
      <c r="AU244" s="6"/>
    </row>
    <row r="245" spans="3:47" x14ac:dyDescent="0.25">
      <c r="C245" s="71" t="s">
        <v>428</v>
      </c>
      <c r="D245" s="71" t="s">
        <v>428</v>
      </c>
      <c r="E245" s="111" t="s">
        <v>202</v>
      </c>
      <c r="F245" s="36">
        <v>43555</v>
      </c>
      <c r="G245" s="48">
        <v>75000000</v>
      </c>
      <c r="H245" s="36">
        <v>43555</v>
      </c>
      <c r="I245">
        <v>1</v>
      </c>
      <c r="R245" s="71" t="s">
        <v>157</v>
      </c>
      <c r="U245" s="64">
        <v>1</v>
      </c>
      <c r="V245">
        <v>0</v>
      </c>
      <c r="W245" s="199">
        <v>75000000</v>
      </c>
      <c r="Y245">
        <v>48</v>
      </c>
      <c r="Z245" t="s">
        <v>63</v>
      </c>
      <c r="AB245" s="165">
        <v>48</v>
      </c>
      <c r="AU245" s="6"/>
    </row>
    <row r="246" spans="3:47" x14ac:dyDescent="0.25">
      <c r="C246" s="162" t="s">
        <v>429</v>
      </c>
      <c r="D246" s="162" t="s">
        <v>429</v>
      </c>
      <c r="E246" s="111" t="s">
        <v>357</v>
      </c>
      <c r="F246" s="36">
        <v>43559</v>
      </c>
      <c r="G246" s="48">
        <v>2210000</v>
      </c>
      <c r="H246" s="36">
        <v>43559</v>
      </c>
      <c r="I246">
        <v>1</v>
      </c>
      <c r="R246" s="164" t="s">
        <v>157</v>
      </c>
      <c r="U246" s="64">
        <v>1</v>
      </c>
      <c r="V246">
        <v>0</v>
      </c>
      <c r="W246" s="199">
        <v>2210000</v>
      </c>
      <c r="Y246">
        <v>48</v>
      </c>
      <c r="Z246" t="s">
        <v>63</v>
      </c>
      <c r="AB246" s="165">
        <v>48</v>
      </c>
      <c r="AU246" s="6"/>
    </row>
    <row r="247" spans="3:47" x14ac:dyDescent="0.25">
      <c r="C247" s="162" t="s">
        <v>430</v>
      </c>
      <c r="D247" s="162" t="s">
        <v>430</v>
      </c>
      <c r="E247" s="111" t="s">
        <v>202</v>
      </c>
      <c r="F247" s="36">
        <v>43559</v>
      </c>
      <c r="G247" s="48">
        <v>915000</v>
      </c>
      <c r="H247" s="36">
        <v>43559</v>
      </c>
      <c r="I247">
        <v>1</v>
      </c>
      <c r="R247" s="164" t="s">
        <v>157</v>
      </c>
      <c r="U247" s="64">
        <v>1</v>
      </c>
      <c r="V247">
        <v>0</v>
      </c>
      <c r="W247" s="199">
        <v>915000</v>
      </c>
      <c r="Y247">
        <v>48</v>
      </c>
      <c r="Z247" t="s">
        <v>63</v>
      </c>
      <c r="AB247" s="165">
        <v>48</v>
      </c>
      <c r="AU247" s="6"/>
    </row>
    <row r="248" spans="3:47" x14ac:dyDescent="0.25">
      <c r="C248" s="162" t="s">
        <v>431</v>
      </c>
      <c r="D248" s="162" t="s">
        <v>431</v>
      </c>
      <c r="E248" s="111" t="s">
        <v>202</v>
      </c>
      <c r="F248" s="36">
        <v>43559</v>
      </c>
      <c r="G248" s="48">
        <v>5830000</v>
      </c>
      <c r="H248" s="36">
        <v>43559</v>
      </c>
      <c r="I248">
        <v>1</v>
      </c>
      <c r="R248" s="164" t="s">
        <v>157</v>
      </c>
      <c r="U248" s="64">
        <v>1</v>
      </c>
      <c r="V248">
        <v>0</v>
      </c>
      <c r="W248" s="199">
        <v>5830000</v>
      </c>
      <c r="Y248">
        <v>48</v>
      </c>
      <c r="Z248" t="s">
        <v>63</v>
      </c>
      <c r="AB248" s="165">
        <v>48</v>
      </c>
      <c r="AU248" s="6"/>
    </row>
    <row r="249" spans="3:47" x14ac:dyDescent="0.25">
      <c r="C249" s="162" t="s">
        <v>432</v>
      </c>
      <c r="D249" s="162" t="s">
        <v>432</v>
      </c>
      <c r="E249" s="111" t="s">
        <v>202</v>
      </c>
      <c r="F249" s="36">
        <v>43563</v>
      </c>
      <c r="G249" s="48">
        <v>2750000</v>
      </c>
      <c r="H249" s="36">
        <v>43563</v>
      </c>
      <c r="I249">
        <v>1</v>
      </c>
      <c r="R249" s="164" t="s">
        <v>157</v>
      </c>
      <c r="U249" s="64">
        <v>1</v>
      </c>
      <c r="V249">
        <v>0</v>
      </c>
      <c r="W249" s="199">
        <v>2750000</v>
      </c>
      <c r="Y249">
        <v>48</v>
      </c>
      <c r="Z249" t="s">
        <v>63</v>
      </c>
      <c r="AB249" s="165">
        <v>48</v>
      </c>
      <c r="AU249" s="6"/>
    </row>
    <row r="250" spans="3:47" x14ac:dyDescent="0.25">
      <c r="C250" s="162" t="s">
        <v>433</v>
      </c>
      <c r="D250" s="162" t="s">
        <v>433</v>
      </c>
      <c r="E250" s="111" t="s">
        <v>181</v>
      </c>
      <c r="F250" s="36">
        <v>43584</v>
      </c>
      <c r="G250" s="48">
        <v>1710000</v>
      </c>
      <c r="H250" s="36">
        <v>43584</v>
      </c>
      <c r="I250">
        <v>1</v>
      </c>
      <c r="R250" s="164" t="s">
        <v>157</v>
      </c>
      <c r="U250" s="64">
        <v>1</v>
      </c>
      <c r="V250">
        <v>0</v>
      </c>
      <c r="W250" s="199">
        <v>1710000</v>
      </c>
      <c r="Y250">
        <v>48</v>
      </c>
      <c r="Z250" t="s">
        <v>63</v>
      </c>
      <c r="AB250" s="165">
        <v>48</v>
      </c>
      <c r="AU250" s="6"/>
    </row>
    <row r="251" spans="3:47" x14ac:dyDescent="0.25">
      <c r="C251" s="162" t="s">
        <v>434</v>
      </c>
      <c r="D251" s="162" t="s">
        <v>434</v>
      </c>
      <c r="E251" s="111" t="s">
        <v>181</v>
      </c>
      <c r="F251" s="36">
        <v>43584</v>
      </c>
      <c r="G251" s="48">
        <v>915000</v>
      </c>
      <c r="H251" s="36">
        <v>43584</v>
      </c>
      <c r="I251">
        <v>1</v>
      </c>
      <c r="R251" s="164" t="s">
        <v>157</v>
      </c>
      <c r="U251" s="64">
        <v>1</v>
      </c>
      <c r="V251">
        <v>0</v>
      </c>
      <c r="W251" s="199">
        <v>915000</v>
      </c>
      <c r="Y251">
        <v>48</v>
      </c>
      <c r="Z251" t="s">
        <v>63</v>
      </c>
      <c r="AB251" s="165">
        <v>48</v>
      </c>
      <c r="AU251" s="6"/>
    </row>
    <row r="252" spans="3:47" x14ac:dyDescent="0.25">
      <c r="C252" s="162" t="s">
        <v>435</v>
      </c>
      <c r="D252" s="162" t="s">
        <v>435</v>
      </c>
      <c r="E252" s="111" t="s">
        <v>233</v>
      </c>
      <c r="F252" s="36">
        <v>43584</v>
      </c>
      <c r="G252" s="48">
        <v>1800000</v>
      </c>
      <c r="H252" s="36">
        <v>43584</v>
      </c>
      <c r="I252">
        <v>1</v>
      </c>
      <c r="R252" s="164" t="s">
        <v>157</v>
      </c>
      <c r="U252" s="64">
        <v>1</v>
      </c>
      <c r="V252">
        <v>0</v>
      </c>
      <c r="W252" s="199">
        <v>1800000</v>
      </c>
      <c r="Y252">
        <v>48</v>
      </c>
      <c r="Z252" t="s">
        <v>63</v>
      </c>
      <c r="AB252" s="165">
        <v>48</v>
      </c>
      <c r="AU252" s="6"/>
    </row>
    <row r="253" spans="3:47" x14ac:dyDescent="0.25">
      <c r="C253" s="162" t="s">
        <v>436</v>
      </c>
      <c r="D253" s="162" t="s">
        <v>436</v>
      </c>
      <c r="E253" s="111" t="s">
        <v>233</v>
      </c>
      <c r="F253" s="200">
        <v>43608</v>
      </c>
      <c r="G253" s="48">
        <v>1800000</v>
      </c>
      <c r="H253" s="200">
        <v>43608</v>
      </c>
      <c r="I253">
        <v>1</v>
      </c>
      <c r="R253" s="164" t="s">
        <v>157</v>
      </c>
      <c r="U253" s="64">
        <v>1</v>
      </c>
      <c r="V253">
        <v>0</v>
      </c>
      <c r="W253" s="199">
        <v>1800000</v>
      </c>
      <c r="Y253">
        <v>48</v>
      </c>
      <c r="Z253" t="s">
        <v>63</v>
      </c>
      <c r="AB253" s="165">
        <v>48</v>
      </c>
      <c r="AU253" s="6"/>
    </row>
    <row r="254" spans="3:47" x14ac:dyDescent="0.25">
      <c r="C254" s="162" t="s">
        <v>437</v>
      </c>
      <c r="D254" s="162" t="s">
        <v>437</v>
      </c>
      <c r="E254" s="111" t="s">
        <v>181</v>
      </c>
      <c r="F254" s="200">
        <v>43608</v>
      </c>
      <c r="G254" s="48">
        <v>2800000</v>
      </c>
      <c r="H254" s="200">
        <v>43608</v>
      </c>
      <c r="I254">
        <v>1</v>
      </c>
      <c r="R254" s="164" t="s">
        <v>157</v>
      </c>
      <c r="U254" s="64">
        <v>1</v>
      </c>
      <c r="V254">
        <v>0</v>
      </c>
      <c r="W254" s="199">
        <v>2800000</v>
      </c>
      <c r="Y254">
        <v>48</v>
      </c>
      <c r="Z254" t="s">
        <v>63</v>
      </c>
      <c r="AB254" s="165">
        <v>48</v>
      </c>
      <c r="AU254" s="6"/>
    </row>
    <row r="255" spans="3:47" x14ac:dyDescent="0.25">
      <c r="C255" s="162" t="s">
        <v>438</v>
      </c>
      <c r="D255" s="162" t="s">
        <v>438</v>
      </c>
      <c r="E255" s="111" t="s">
        <v>181</v>
      </c>
      <c r="F255" s="200">
        <v>43608</v>
      </c>
      <c r="G255" s="48">
        <v>900000</v>
      </c>
      <c r="H255" s="200">
        <v>43608</v>
      </c>
      <c r="I255">
        <v>1</v>
      </c>
      <c r="R255" s="164" t="s">
        <v>157</v>
      </c>
      <c r="U255" s="93">
        <v>1</v>
      </c>
      <c r="V255">
        <v>0</v>
      </c>
      <c r="W255" s="199">
        <v>900000</v>
      </c>
      <c r="Y255">
        <v>48</v>
      </c>
      <c r="Z255" t="s">
        <v>63</v>
      </c>
      <c r="AB255" s="165">
        <v>48</v>
      </c>
      <c r="AU255" s="6"/>
    </row>
    <row r="256" spans="3:47" x14ac:dyDescent="0.25">
      <c r="C256" s="162" t="s">
        <v>433</v>
      </c>
      <c r="D256" s="162" t="s">
        <v>433</v>
      </c>
      <c r="E256" s="111" t="s">
        <v>181</v>
      </c>
      <c r="F256" s="200">
        <v>43608</v>
      </c>
      <c r="G256" s="48">
        <v>2800000</v>
      </c>
      <c r="H256" s="200">
        <v>43608</v>
      </c>
      <c r="I256">
        <v>1</v>
      </c>
      <c r="R256" s="164" t="s">
        <v>157</v>
      </c>
      <c r="U256" s="64">
        <v>1</v>
      </c>
      <c r="V256">
        <v>0</v>
      </c>
      <c r="W256" s="199">
        <v>2800000</v>
      </c>
      <c r="Y256">
        <v>48</v>
      </c>
      <c r="Z256" t="s">
        <v>63</v>
      </c>
      <c r="AB256" s="165">
        <v>48</v>
      </c>
      <c r="AU256" s="6"/>
    </row>
    <row r="257" spans="3:47" x14ac:dyDescent="0.25">
      <c r="C257" s="163" t="s">
        <v>439</v>
      </c>
      <c r="D257" s="163" t="s">
        <v>439</v>
      </c>
      <c r="E257" s="164" t="s">
        <v>181</v>
      </c>
      <c r="F257" s="36">
        <v>43598</v>
      </c>
      <c r="G257" s="48">
        <v>4650000</v>
      </c>
      <c r="H257" s="36">
        <v>43598</v>
      </c>
      <c r="I257">
        <v>1</v>
      </c>
      <c r="R257" s="164" t="s">
        <v>157</v>
      </c>
      <c r="U257" s="34">
        <v>1</v>
      </c>
      <c r="V257">
        <v>0</v>
      </c>
      <c r="W257" s="199">
        <v>4650000</v>
      </c>
      <c r="Y257">
        <v>48</v>
      </c>
      <c r="Z257" t="s">
        <v>63</v>
      </c>
      <c r="AB257" s="165">
        <v>48</v>
      </c>
      <c r="AU257" s="6"/>
    </row>
    <row r="258" spans="3:47" x14ac:dyDescent="0.25">
      <c r="C258" s="52" t="s">
        <v>440</v>
      </c>
      <c r="D258" s="52" t="s">
        <v>440</v>
      </c>
      <c r="E258" s="52" t="s">
        <v>202</v>
      </c>
      <c r="F258" s="36">
        <v>43647</v>
      </c>
      <c r="G258" s="48">
        <v>5994000</v>
      </c>
      <c r="H258" s="36">
        <v>43647</v>
      </c>
      <c r="I258">
        <v>1</v>
      </c>
      <c r="R258" s="52" t="s">
        <v>157</v>
      </c>
      <c r="U258" s="34">
        <v>6</v>
      </c>
      <c r="V258">
        <v>0</v>
      </c>
      <c r="W258" s="199">
        <v>5994000</v>
      </c>
      <c r="Y258">
        <v>48</v>
      </c>
      <c r="Z258" t="s">
        <v>63</v>
      </c>
      <c r="AB258" s="165">
        <v>48</v>
      </c>
      <c r="AU258" s="6"/>
    </row>
    <row r="259" spans="3:47" x14ac:dyDescent="0.25">
      <c r="C259" s="52" t="s">
        <v>441</v>
      </c>
      <c r="D259" s="52" t="s">
        <v>441</v>
      </c>
      <c r="E259" s="52" t="s">
        <v>258</v>
      </c>
      <c r="F259" s="36">
        <v>43654</v>
      </c>
      <c r="G259" s="48">
        <v>3705000</v>
      </c>
      <c r="H259" s="36">
        <v>43654</v>
      </c>
      <c r="I259">
        <v>1</v>
      </c>
      <c r="R259" s="52" t="s">
        <v>157</v>
      </c>
      <c r="U259" s="34">
        <v>1</v>
      </c>
      <c r="V259">
        <v>0</v>
      </c>
      <c r="W259" s="199">
        <v>3705000</v>
      </c>
      <c r="Y259">
        <v>48</v>
      </c>
      <c r="Z259" t="s">
        <v>63</v>
      </c>
      <c r="AB259" s="165">
        <v>48</v>
      </c>
      <c r="AU259" s="6"/>
    </row>
    <row r="260" spans="3:47" x14ac:dyDescent="0.25">
      <c r="C260" s="52" t="s">
        <v>442</v>
      </c>
      <c r="D260" s="52" t="s">
        <v>442</v>
      </c>
      <c r="E260" s="52" t="s">
        <v>443</v>
      </c>
      <c r="F260" s="36">
        <v>43662</v>
      </c>
      <c r="G260" s="48">
        <v>46200000</v>
      </c>
      <c r="H260" s="36">
        <v>43662</v>
      </c>
      <c r="I260">
        <v>1</v>
      </c>
      <c r="R260" s="52" t="s">
        <v>157</v>
      </c>
      <c r="U260" s="34">
        <v>4</v>
      </c>
      <c r="V260">
        <v>0</v>
      </c>
      <c r="W260" s="199">
        <v>46200000</v>
      </c>
      <c r="Y260">
        <v>48</v>
      </c>
      <c r="Z260" t="s">
        <v>63</v>
      </c>
      <c r="AB260" s="165">
        <v>48</v>
      </c>
      <c r="AU260" s="6"/>
    </row>
    <row r="261" spans="3:47" x14ac:dyDescent="0.25">
      <c r="C261" s="52" t="s">
        <v>444</v>
      </c>
      <c r="D261" s="52" t="s">
        <v>444</v>
      </c>
      <c r="E261" s="52" t="s">
        <v>202</v>
      </c>
      <c r="F261" s="36">
        <v>43666</v>
      </c>
      <c r="G261" s="48">
        <v>850000</v>
      </c>
      <c r="H261" s="36">
        <v>43666</v>
      </c>
      <c r="I261">
        <v>1</v>
      </c>
      <c r="R261" s="52" t="s">
        <v>157</v>
      </c>
      <c r="U261" s="34">
        <v>1</v>
      </c>
      <c r="V261">
        <v>0</v>
      </c>
      <c r="W261" s="199">
        <v>850000</v>
      </c>
      <c r="Y261">
        <v>48</v>
      </c>
      <c r="Z261" t="s">
        <v>63</v>
      </c>
      <c r="AB261" s="165">
        <v>48</v>
      </c>
      <c r="AU261" s="6"/>
    </row>
    <row r="262" spans="3:47" x14ac:dyDescent="0.25">
      <c r="C262" s="52" t="s">
        <v>445</v>
      </c>
      <c r="D262" s="52" t="s">
        <v>445</v>
      </c>
      <c r="E262" s="52" t="s">
        <v>202</v>
      </c>
      <c r="F262" s="36">
        <v>43666</v>
      </c>
      <c r="G262" s="48">
        <v>2675000</v>
      </c>
      <c r="H262" s="36">
        <v>43666</v>
      </c>
      <c r="I262">
        <v>1</v>
      </c>
      <c r="R262" s="52" t="s">
        <v>157</v>
      </c>
      <c r="U262" s="34">
        <v>1</v>
      </c>
      <c r="V262">
        <v>0</v>
      </c>
      <c r="W262" s="199">
        <v>2675000</v>
      </c>
      <c r="Y262">
        <v>48</v>
      </c>
      <c r="Z262" t="s">
        <v>63</v>
      </c>
      <c r="AB262" s="165">
        <v>48</v>
      </c>
      <c r="AU262" s="6"/>
    </row>
    <row r="263" spans="3:47" x14ac:dyDescent="0.25">
      <c r="C263" s="52" t="s">
        <v>446</v>
      </c>
      <c r="D263" s="52" t="s">
        <v>446</v>
      </c>
      <c r="E263" s="52" t="s">
        <v>181</v>
      </c>
      <c r="F263" s="36">
        <v>43672</v>
      </c>
      <c r="G263" s="48">
        <v>5533500</v>
      </c>
      <c r="H263" s="36">
        <v>43672</v>
      </c>
      <c r="I263">
        <v>1</v>
      </c>
      <c r="R263" s="52" t="s">
        <v>157</v>
      </c>
      <c r="U263" s="34">
        <v>1</v>
      </c>
      <c r="V263">
        <v>0</v>
      </c>
      <c r="W263" s="199">
        <v>5533500</v>
      </c>
      <c r="Y263">
        <v>48</v>
      </c>
      <c r="Z263" t="s">
        <v>63</v>
      </c>
      <c r="AB263" s="165">
        <v>48</v>
      </c>
      <c r="AU263" s="6"/>
    </row>
    <row r="264" spans="3:47" x14ac:dyDescent="0.25">
      <c r="C264" s="52" t="s">
        <v>447</v>
      </c>
      <c r="D264" s="52" t="s">
        <v>447</v>
      </c>
      <c r="E264" s="52" t="s">
        <v>170</v>
      </c>
      <c r="F264" s="36">
        <v>43666</v>
      </c>
      <c r="G264" s="48">
        <v>2675000</v>
      </c>
      <c r="H264" s="36">
        <v>43666</v>
      </c>
      <c r="I264">
        <v>1</v>
      </c>
      <c r="R264" s="52" t="s">
        <v>157</v>
      </c>
      <c r="U264" s="34">
        <v>1</v>
      </c>
      <c r="V264">
        <v>0</v>
      </c>
      <c r="W264" s="199">
        <v>2675000</v>
      </c>
      <c r="Y264">
        <v>48</v>
      </c>
      <c r="Z264" t="s">
        <v>63</v>
      </c>
      <c r="AB264" s="165">
        <v>48</v>
      </c>
      <c r="AU264" s="6"/>
    </row>
    <row r="265" spans="3:47" x14ac:dyDescent="0.25">
      <c r="C265" s="111" t="s">
        <v>448</v>
      </c>
      <c r="D265" s="111" t="s">
        <v>448</v>
      </c>
      <c r="E265" s="111" t="s">
        <v>181</v>
      </c>
      <c r="F265" s="36">
        <v>43696</v>
      </c>
      <c r="G265" s="48">
        <v>2295000</v>
      </c>
      <c r="H265" s="36">
        <v>43696</v>
      </c>
      <c r="I265">
        <v>1</v>
      </c>
      <c r="R265" s="111" t="s">
        <v>157</v>
      </c>
      <c r="U265" s="34">
        <v>1</v>
      </c>
      <c r="V265">
        <v>0</v>
      </c>
      <c r="W265" s="199">
        <v>2295000</v>
      </c>
      <c r="Y265">
        <v>48</v>
      </c>
      <c r="Z265" t="s">
        <v>63</v>
      </c>
      <c r="AB265" s="165">
        <v>48</v>
      </c>
      <c r="AU265" s="6"/>
    </row>
    <row r="266" spans="3:47" x14ac:dyDescent="0.25">
      <c r="C266" s="111" t="s">
        <v>449</v>
      </c>
      <c r="D266" s="111" t="s">
        <v>449</v>
      </c>
      <c r="E266" s="111" t="s">
        <v>184</v>
      </c>
      <c r="F266" s="36">
        <v>43697</v>
      </c>
      <c r="G266" s="48">
        <v>2550000</v>
      </c>
      <c r="H266" s="36">
        <v>43697</v>
      </c>
      <c r="I266">
        <v>1</v>
      </c>
      <c r="R266" s="111" t="s">
        <v>157</v>
      </c>
      <c r="U266" s="34">
        <v>1</v>
      </c>
      <c r="V266">
        <v>0</v>
      </c>
      <c r="W266" s="199">
        <v>2550000</v>
      </c>
      <c r="Y266">
        <v>48</v>
      </c>
      <c r="Z266" t="s">
        <v>63</v>
      </c>
      <c r="AB266" s="165">
        <v>48</v>
      </c>
      <c r="AU266" s="6"/>
    </row>
    <row r="267" spans="3:47" x14ac:dyDescent="0.25">
      <c r="C267" s="111" t="s">
        <v>450</v>
      </c>
      <c r="D267" s="111" t="s">
        <v>450</v>
      </c>
      <c r="E267" s="111" t="s">
        <v>184</v>
      </c>
      <c r="F267" s="36">
        <v>43709</v>
      </c>
      <c r="G267" s="48">
        <v>2950000</v>
      </c>
      <c r="H267" s="36">
        <v>43709</v>
      </c>
      <c r="I267">
        <v>1</v>
      </c>
      <c r="R267" s="111" t="s">
        <v>157</v>
      </c>
      <c r="U267" s="34">
        <v>1</v>
      </c>
      <c r="V267">
        <v>0</v>
      </c>
      <c r="W267" s="199">
        <v>2950000</v>
      </c>
      <c r="Y267">
        <v>48</v>
      </c>
      <c r="Z267" t="s">
        <v>63</v>
      </c>
      <c r="AB267" s="165">
        <v>48</v>
      </c>
      <c r="AU267" s="6"/>
    </row>
    <row r="268" spans="3:47" x14ac:dyDescent="0.25">
      <c r="C268" s="111" t="s">
        <v>451</v>
      </c>
      <c r="D268" s="111" t="s">
        <v>451</v>
      </c>
      <c r="E268" s="111" t="s">
        <v>357</v>
      </c>
      <c r="F268" s="36">
        <v>43733</v>
      </c>
      <c r="G268" s="48">
        <v>7950000</v>
      </c>
      <c r="H268" s="36">
        <v>43733</v>
      </c>
      <c r="I268">
        <v>1</v>
      </c>
      <c r="R268" s="111" t="s">
        <v>157</v>
      </c>
      <c r="U268" s="34">
        <v>1</v>
      </c>
      <c r="V268">
        <v>0</v>
      </c>
      <c r="W268" s="199">
        <v>7950000</v>
      </c>
      <c r="Y268">
        <v>48</v>
      </c>
      <c r="Z268" t="s">
        <v>63</v>
      </c>
      <c r="AB268" s="165">
        <v>48</v>
      </c>
      <c r="AU268" s="6"/>
    </row>
    <row r="269" spans="3:47" x14ac:dyDescent="0.25">
      <c r="C269" s="111" t="s">
        <v>452</v>
      </c>
      <c r="D269" s="111" t="s">
        <v>452</v>
      </c>
      <c r="E269" s="111" t="s">
        <v>202</v>
      </c>
      <c r="F269" s="36">
        <v>43734</v>
      </c>
      <c r="G269" s="48">
        <v>17800000</v>
      </c>
      <c r="H269" s="36">
        <v>43734</v>
      </c>
      <c r="I269">
        <v>1</v>
      </c>
      <c r="R269" s="111" t="s">
        <v>157</v>
      </c>
      <c r="U269" s="34">
        <v>1</v>
      </c>
      <c r="V269">
        <v>0</v>
      </c>
      <c r="W269" s="199">
        <v>17800000</v>
      </c>
      <c r="Y269">
        <v>48</v>
      </c>
      <c r="Z269" t="s">
        <v>63</v>
      </c>
      <c r="AB269" s="165">
        <v>48</v>
      </c>
      <c r="AU269" s="6"/>
    </row>
    <row r="270" spans="3:47" x14ac:dyDescent="0.25">
      <c r="C270" s="111" t="s">
        <v>453</v>
      </c>
      <c r="D270" s="111" t="s">
        <v>453</v>
      </c>
      <c r="E270" s="111" t="s">
        <v>160</v>
      </c>
      <c r="F270" s="36">
        <v>43734</v>
      </c>
      <c r="G270" s="48">
        <v>645000</v>
      </c>
      <c r="H270" s="36">
        <v>43734</v>
      </c>
      <c r="I270">
        <v>1</v>
      </c>
      <c r="R270" s="111" t="s">
        <v>157</v>
      </c>
      <c r="U270" s="34">
        <v>1</v>
      </c>
      <c r="V270">
        <v>0</v>
      </c>
      <c r="W270" s="199">
        <v>645000</v>
      </c>
      <c r="Y270">
        <v>48</v>
      </c>
      <c r="Z270" t="s">
        <v>63</v>
      </c>
      <c r="AB270" s="165">
        <v>48</v>
      </c>
      <c r="AU270" s="6"/>
    </row>
    <row r="271" spans="3:47" x14ac:dyDescent="0.25">
      <c r="C271" s="111" t="s">
        <v>454</v>
      </c>
      <c r="D271" s="111" t="s">
        <v>454</v>
      </c>
      <c r="E271" s="111" t="s">
        <v>181</v>
      </c>
      <c r="F271" s="36">
        <v>43734</v>
      </c>
      <c r="G271" s="48">
        <v>1850000</v>
      </c>
      <c r="H271" s="36">
        <v>43734</v>
      </c>
      <c r="I271">
        <v>1</v>
      </c>
      <c r="R271" s="111" t="s">
        <v>157</v>
      </c>
      <c r="U271" s="34">
        <v>1</v>
      </c>
      <c r="V271">
        <v>0</v>
      </c>
      <c r="W271" s="199">
        <v>1850000</v>
      </c>
      <c r="Y271">
        <v>48</v>
      </c>
      <c r="Z271" t="s">
        <v>63</v>
      </c>
      <c r="AB271" s="165">
        <v>48</v>
      </c>
      <c r="AU271" s="6"/>
    </row>
    <row r="272" spans="3:47" x14ac:dyDescent="0.25">
      <c r="C272" s="111" t="s">
        <v>455</v>
      </c>
      <c r="D272" s="111" t="s">
        <v>455</v>
      </c>
      <c r="E272" s="111" t="s">
        <v>184</v>
      </c>
      <c r="F272" s="36">
        <v>43764</v>
      </c>
      <c r="G272" s="48">
        <v>8198000</v>
      </c>
      <c r="H272" s="36">
        <v>43764</v>
      </c>
      <c r="I272">
        <v>1</v>
      </c>
      <c r="R272" s="111" t="s">
        <v>157</v>
      </c>
      <c r="U272" s="34">
        <v>2</v>
      </c>
      <c r="V272">
        <v>0</v>
      </c>
      <c r="W272" s="199">
        <v>8198000</v>
      </c>
      <c r="Y272">
        <v>48</v>
      </c>
      <c r="Z272" t="s">
        <v>63</v>
      </c>
      <c r="AB272" s="165">
        <v>48</v>
      </c>
      <c r="AU272" s="6"/>
    </row>
    <row r="273" spans="3:50" x14ac:dyDescent="0.25">
      <c r="C273" s="111" t="s">
        <v>456</v>
      </c>
      <c r="D273" s="111" t="s">
        <v>456</v>
      </c>
      <c r="E273" s="111" t="s">
        <v>184</v>
      </c>
      <c r="F273" s="36">
        <v>43764</v>
      </c>
      <c r="G273" s="48">
        <v>3599000</v>
      </c>
      <c r="H273" s="36">
        <v>43764</v>
      </c>
      <c r="I273">
        <v>1</v>
      </c>
      <c r="R273" s="111" t="s">
        <v>157</v>
      </c>
      <c r="U273" s="34">
        <v>1</v>
      </c>
      <c r="V273">
        <v>0</v>
      </c>
      <c r="W273" s="199">
        <v>3599000</v>
      </c>
      <c r="Y273">
        <v>48</v>
      </c>
      <c r="Z273" t="s">
        <v>63</v>
      </c>
      <c r="AB273" s="165">
        <v>48</v>
      </c>
      <c r="AU273" s="6"/>
    </row>
    <row r="274" spans="3:50" x14ac:dyDescent="0.25">
      <c r="C274" s="111" t="s">
        <v>457</v>
      </c>
      <c r="D274" s="111" t="s">
        <v>457</v>
      </c>
      <c r="E274" s="111" t="s">
        <v>181</v>
      </c>
      <c r="F274" s="36">
        <v>43788</v>
      </c>
      <c r="G274" s="48">
        <v>4452000</v>
      </c>
      <c r="H274" s="36">
        <v>43788</v>
      </c>
      <c r="I274">
        <v>1</v>
      </c>
      <c r="R274" s="111" t="s">
        <v>157</v>
      </c>
      <c r="U274" s="34">
        <v>14</v>
      </c>
      <c r="V274">
        <v>0</v>
      </c>
      <c r="W274" s="199">
        <v>4452000</v>
      </c>
      <c r="Y274">
        <v>48</v>
      </c>
      <c r="Z274" t="s">
        <v>63</v>
      </c>
      <c r="AB274" s="165">
        <v>48</v>
      </c>
      <c r="AU274" s="6"/>
    </row>
    <row r="275" spans="3:50" x14ac:dyDescent="0.25">
      <c r="C275" s="163" t="s">
        <v>458</v>
      </c>
      <c r="D275" s="163" t="s">
        <v>458</v>
      </c>
      <c r="E275" s="111" t="s">
        <v>181</v>
      </c>
      <c r="F275" s="36">
        <v>43776</v>
      </c>
      <c r="G275" s="48">
        <v>1599000</v>
      </c>
      <c r="H275" s="36">
        <v>43776</v>
      </c>
      <c r="I275">
        <v>1</v>
      </c>
      <c r="R275" s="164" t="s">
        <v>157</v>
      </c>
      <c r="U275" s="34">
        <v>2</v>
      </c>
      <c r="V275">
        <v>0</v>
      </c>
      <c r="W275" s="199">
        <v>1599000</v>
      </c>
      <c r="Y275">
        <v>48</v>
      </c>
      <c r="Z275" t="s">
        <v>63</v>
      </c>
      <c r="AB275" s="165">
        <v>48</v>
      </c>
      <c r="AU275" s="6"/>
    </row>
    <row r="276" spans="3:50" x14ac:dyDescent="0.25">
      <c r="C276" s="163" t="s">
        <v>459</v>
      </c>
      <c r="D276" s="163" t="s">
        <v>459</v>
      </c>
      <c r="E276" s="111" t="s">
        <v>233</v>
      </c>
      <c r="F276" s="36">
        <v>43776</v>
      </c>
      <c r="G276" s="48">
        <v>1798000</v>
      </c>
      <c r="H276" s="36">
        <v>43776</v>
      </c>
      <c r="I276">
        <v>1</v>
      </c>
      <c r="R276" s="164" t="s">
        <v>157</v>
      </c>
      <c r="U276" s="34">
        <v>2</v>
      </c>
      <c r="V276">
        <v>0</v>
      </c>
      <c r="W276" s="199">
        <v>1798000</v>
      </c>
      <c r="Y276">
        <v>48</v>
      </c>
      <c r="Z276" t="s">
        <v>63</v>
      </c>
      <c r="AB276" s="165">
        <v>48</v>
      </c>
      <c r="AU276" s="6"/>
    </row>
    <row r="277" spans="3:50" x14ac:dyDescent="0.25">
      <c r="C277" s="163" t="s">
        <v>460</v>
      </c>
      <c r="D277" s="163" t="s">
        <v>460</v>
      </c>
      <c r="E277" s="111" t="s">
        <v>170</v>
      </c>
      <c r="F277" s="36">
        <v>43776</v>
      </c>
      <c r="G277" s="48">
        <v>899000</v>
      </c>
      <c r="H277" s="36">
        <v>43776</v>
      </c>
      <c r="I277">
        <v>1</v>
      </c>
      <c r="R277" s="164" t="s">
        <v>157</v>
      </c>
      <c r="U277" s="34">
        <v>1</v>
      </c>
      <c r="V277">
        <v>0</v>
      </c>
      <c r="W277" s="199">
        <v>899000</v>
      </c>
      <c r="Y277">
        <v>48</v>
      </c>
      <c r="Z277" t="s">
        <v>63</v>
      </c>
      <c r="AB277" s="165">
        <v>48</v>
      </c>
      <c r="AU277" s="6"/>
    </row>
    <row r="278" spans="3:50" x14ac:dyDescent="0.25">
      <c r="C278" s="163" t="s">
        <v>461</v>
      </c>
      <c r="D278" s="163" t="s">
        <v>461</v>
      </c>
      <c r="E278" s="111" t="s">
        <v>202</v>
      </c>
      <c r="F278" s="36">
        <v>43776</v>
      </c>
      <c r="G278" s="48">
        <v>1998000</v>
      </c>
      <c r="H278" s="36">
        <v>43776</v>
      </c>
      <c r="I278">
        <v>1</v>
      </c>
      <c r="R278" s="164" t="s">
        <v>157</v>
      </c>
      <c r="U278" s="34">
        <v>2</v>
      </c>
      <c r="V278">
        <v>0</v>
      </c>
      <c r="W278" s="199">
        <v>1998000</v>
      </c>
      <c r="Y278">
        <v>48</v>
      </c>
      <c r="Z278" t="s">
        <v>63</v>
      </c>
      <c r="AB278" s="165">
        <v>48</v>
      </c>
      <c r="AU278" s="6"/>
    </row>
    <row r="279" spans="3:50" x14ac:dyDescent="0.25">
      <c r="C279" s="163" t="s">
        <v>462</v>
      </c>
      <c r="D279" s="163" t="s">
        <v>462</v>
      </c>
      <c r="E279" s="111" t="s">
        <v>181</v>
      </c>
      <c r="F279" s="36">
        <v>43776</v>
      </c>
      <c r="G279" s="48">
        <v>338000</v>
      </c>
      <c r="H279" s="36">
        <v>43776</v>
      </c>
      <c r="I279">
        <v>1</v>
      </c>
      <c r="R279" s="164" t="s">
        <v>157</v>
      </c>
      <c r="U279" s="34">
        <v>2</v>
      </c>
      <c r="V279">
        <v>0</v>
      </c>
      <c r="W279" s="199">
        <v>338000</v>
      </c>
      <c r="Y279">
        <v>48</v>
      </c>
      <c r="Z279" t="s">
        <v>63</v>
      </c>
      <c r="AB279" s="165">
        <v>48</v>
      </c>
      <c r="AU279" s="6"/>
    </row>
    <row r="280" spans="3:50" x14ac:dyDescent="0.25">
      <c r="C280" s="163" t="s">
        <v>463</v>
      </c>
      <c r="D280" s="163" t="s">
        <v>463</v>
      </c>
      <c r="E280" s="111" t="s">
        <v>170</v>
      </c>
      <c r="F280" s="36">
        <v>43776</v>
      </c>
      <c r="G280" s="48">
        <v>375000</v>
      </c>
      <c r="H280" s="36">
        <v>43776</v>
      </c>
      <c r="I280">
        <v>1</v>
      </c>
      <c r="R280" s="164" t="s">
        <v>157</v>
      </c>
      <c r="U280" s="34">
        <v>1</v>
      </c>
      <c r="V280">
        <v>0</v>
      </c>
      <c r="W280" s="199">
        <v>375000</v>
      </c>
      <c r="Y280">
        <v>48</v>
      </c>
      <c r="Z280" t="s">
        <v>63</v>
      </c>
      <c r="AB280" s="165">
        <v>48</v>
      </c>
      <c r="AU280" s="6"/>
    </row>
    <row r="281" spans="3:50" x14ac:dyDescent="0.25">
      <c r="C281" s="163" t="s">
        <v>464</v>
      </c>
      <c r="D281" s="163" t="s">
        <v>464</v>
      </c>
      <c r="E281" s="111" t="s">
        <v>184</v>
      </c>
      <c r="F281" s="36">
        <v>43776</v>
      </c>
      <c r="G281" s="48">
        <v>2100000</v>
      </c>
      <c r="H281" s="36">
        <v>43776</v>
      </c>
      <c r="I281">
        <v>1</v>
      </c>
      <c r="R281" s="164" t="s">
        <v>157</v>
      </c>
      <c r="U281" s="34">
        <v>1</v>
      </c>
      <c r="V281">
        <v>0</v>
      </c>
      <c r="W281" s="199">
        <v>2100000</v>
      </c>
      <c r="Y281">
        <v>48</v>
      </c>
      <c r="Z281" t="s">
        <v>63</v>
      </c>
      <c r="AB281" s="165">
        <v>48</v>
      </c>
      <c r="AU281" s="6"/>
    </row>
    <row r="282" spans="3:50" x14ac:dyDescent="0.25">
      <c r="C282" s="163" t="s">
        <v>465</v>
      </c>
      <c r="D282" s="163" t="s">
        <v>465</v>
      </c>
      <c r="E282" s="111" t="s">
        <v>202</v>
      </c>
      <c r="F282" s="36">
        <v>43776</v>
      </c>
      <c r="G282" s="48">
        <v>5750000</v>
      </c>
      <c r="H282" s="36">
        <v>43776</v>
      </c>
      <c r="I282">
        <v>1</v>
      </c>
      <c r="R282" s="164" t="s">
        <v>157</v>
      </c>
      <c r="U282" s="34">
        <v>1</v>
      </c>
      <c r="V282">
        <v>0</v>
      </c>
      <c r="W282" s="199">
        <v>5750000</v>
      </c>
      <c r="Y282">
        <v>48</v>
      </c>
      <c r="Z282" t="s">
        <v>63</v>
      </c>
      <c r="AB282" s="165">
        <v>48</v>
      </c>
      <c r="AU282" s="6"/>
    </row>
    <row r="283" spans="3:50" x14ac:dyDescent="0.25">
      <c r="C283" s="163" t="s">
        <v>466</v>
      </c>
      <c r="D283" s="163" t="s">
        <v>466</v>
      </c>
      <c r="E283" s="111" t="s">
        <v>184</v>
      </c>
      <c r="F283" s="36">
        <v>43837</v>
      </c>
      <c r="G283" s="48">
        <v>5150000</v>
      </c>
      <c r="H283" s="36">
        <v>43837</v>
      </c>
      <c r="I283">
        <v>1</v>
      </c>
      <c r="R283" s="164" t="s">
        <v>157</v>
      </c>
      <c r="U283" s="34">
        <v>2</v>
      </c>
      <c r="V283">
        <v>1</v>
      </c>
      <c r="W283" s="199">
        <v>4935416.666666667</v>
      </c>
      <c r="Y283">
        <v>46</v>
      </c>
      <c r="Z283" t="s">
        <v>63</v>
      </c>
      <c r="AB283" s="165">
        <v>48</v>
      </c>
      <c r="AT283" t="s">
        <v>63</v>
      </c>
      <c r="AU283" s="6">
        <v>48</v>
      </c>
      <c r="AW283">
        <v>1</v>
      </c>
      <c r="AX283" t="s">
        <v>1403</v>
      </c>
    </row>
    <row r="284" spans="3:50" x14ac:dyDescent="0.25">
      <c r="C284" s="163" t="s">
        <v>467</v>
      </c>
      <c r="D284" s="163" t="s">
        <v>467</v>
      </c>
      <c r="E284" s="111" t="s">
        <v>233</v>
      </c>
      <c r="F284" s="36">
        <v>43837</v>
      </c>
      <c r="G284" s="48">
        <v>6815000</v>
      </c>
      <c r="H284" s="36">
        <v>43837</v>
      </c>
      <c r="I284">
        <v>1</v>
      </c>
      <c r="R284" s="164" t="s">
        <v>157</v>
      </c>
      <c r="U284" s="34">
        <v>1</v>
      </c>
      <c r="V284">
        <v>1</v>
      </c>
      <c r="W284" s="199">
        <v>6531041.666666666</v>
      </c>
      <c r="Y284">
        <v>46</v>
      </c>
      <c r="Z284" t="s">
        <v>63</v>
      </c>
      <c r="AB284" s="165">
        <v>48</v>
      </c>
      <c r="AT284" t="s">
        <v>63</v>
      </c>
      <c r="AU284" s="6">
        <v>48</v>
      </c>
      <c r="AW284">
        <v>1</v>
      </c>
      <c r="AX284" t="s">
        <v>1403</v>
      </c>
    </row>
    <row r="285" spans="3:50" x14ac:dyDescent="0.25">
      <c r="C285" s="200" t="s">
        <v>468</v>
      </c>
      <c r="D285" s="200" t="s">
        <v>468</v>
      </c>
      <c r="E285" s="111" t="s">
        <v>233</v>
      </c>
      <c r="F285" s="200">
        <v>43866</v>
      </c>
      <c r="G285" s="48">
        <v>7700000</v>
      </c>
      <c r="H285" s="200">
        <v>43866</v>
      </c>
      <c r="I285">
        <v>1</v>
      </c>
      <c r="R285" s="206" t="s">
        <v>157</v>
      </c>
      <c r="U285" s="34">
        <v>1</v>
      </c>
      <c r="V285">
        <v>1</v>
      </c>
      <c r="W285" s="199">
        <v>7218750</v>
      </c>
      <c r="Y285">
        <v>45</v>
      </c>
      <c r="Z285" t="s">
        <v>63</v>
      </c>
      <c r="AB285" s="165">
        <v>48</v>
      </c>
      <c r="AT285" t="s">
        <v>63</v>
      </c>
      <c r="AU285" s="6">
        <v>48</v>
      </c>
      <c r="AW285">
        <v>1</v>
      </c>
      <c r="AX285" t="s">
        <v>1403</v>
      </c>
    </row>
    <row r="286" spans="3:50" x14ac:dyDescent="0.25">
      <c r="C286" s="200" t="s">
        <v>469</v>
      </c>
      <c r="D286" s="200" t="s">
        <v>469</v>
      </c>
      <c r="E286" s="111" t="s">
        <v>233</v>
      </c>
      <c r="F286" s="200">
        <v>43872</v>
      </c>
      <c r="G286" s="48">
        <v>7590000</v>
      </c>
      <c r="H286" s="200">
        <v>43872</v>
      </c>
      <c r="I286">
        <v>1</v>
      </c>
      <c r="R286" s="206" t="s">
        <v>157</v>
      </c>
      <c r="U286" s="34">
        <v>1</v>
      </c>
      <c r="V286">
        <v>1</v>
      </c>
      <c r="W286" s="199">
        <v>7115625</v>
      </c>
      <c r="Y286">
        <v>45</v>
      </c>
      <c r="Z286" t="s">
        <v>63</v>
      </c>
      <c r="AB286" s="165">
        <v>48</v>
      </c>
      <c r="AT286" t="s">
        <v>63</v>
      </c>
      <c r="AU286" s="6">
        <v>48</v>
      </c>
      <c r="AW286">
        <v>1</v>
      </c>
      <c r="AX286" t="s">
        <v>1403</v>
      </c>
    </row>
    <row r="287" spans="3:50" x14ac:dyDescent="0.25">
      <c r="C287" s="200" t="s">
        <v>470</v>
      </c>
      <c r="D287" s="200" t="s">
        <v>470</v>
      </c>
      <c r="E287" s="111" t="s">
        <v>233</v>
      </c>
      <c r="F287" s="200">
        <v>43872</v>
      </c>
      <c r="G287" s="48">
        <v>3850000</v>
      </c>
      <c r="H287" s="200">
        <v>43872</v>
      </c>
      <c r="I287">
        <v>1</v>
      </c>
      <c r="R287" s="206" t="s">
        <v>157</v>
      </c>
      <c r="U287" s="34">
        <v>1</v>
      </c>
      <c r="V287">
        <v>1</v>
      </c>
      <c r="W287" s="199">
        <v>3609375</v>
      </c>
      <c r="Y287">
        <v>45</v>
      </c>
      <c r="Z287" t="s">
        <v>63</v>
      </c>
      <c r="AB287" s="165">
        <v>48</v>
      </c>
      <c r="AT287" t="s">
        <v>63</v>
      </c>
      <c r="AU287" s="6">
        <v>48</v>
      </c>
      <c r="AW287">
        <v>1</v>
      </c>
      <c r="AX287" t="s">
        <v>1403</v>
      </c>
    </row>
    <row r="288" spans="3:50" x14ac:dyDescent="0.25">
      <c r="C288" s="200" t="s">
        <v>471</v>
      </c>
      <c r="D288" s="200" t="s">
        <v>471</v>
      </c>
      <c r="E288" s="111" t="s">
        <v>233</v>
      </c>
      <c r="F288" s="200">
        <v>43872</v>
      </c>
      <c r="G288" s="48">
        <v>2750000</v>
      </c>
      <c r="H288" s="200">
        <v>43872</v>
      </c>
      <c r="I288">
        <v>1</v>
      </c>
      <c r="R288" s="206" t="s">
        <v>157</v>
      </c>
      <c r="U288" s="34">
        <v>1</v>
      </c>
      <c r="V288">
        <v>1</v>
      </c>
      <c r="W288" s="199">
        <v>2578125</v>
      </c>
      <c r="Y288">
        <v>45</v>
      </c>
      <c r="Z288" t="s">
        <v>63</v>
      </c>
      <c r="AB288" s="165">
        <v>48</v>
      </c>
      <c r="AT288" t="s">
        <v>63</v>
      </c>
      <c r="AU288" s="6">
        <v>48</v>
      </c>
      <c r="AW288">
        <v>1</v>
      </c>
      <c r="AX288" t="s">
        <v>1403</v>
      </c>
    </row>
    <row r="289" spans="3:50" x14ac:dyDescent="0.25">
      <c r="C289" s="200" t="s">
        <v>472</v>
      </c>
      <c r="D289" s="200" t="s">
        <v>472</v>
      </c>
      <c r="E289" s="111" t="s">
        <v>233</v>
      </c>
      <c r="F289" s="200">
        <v>43872</v>
      </c>
      <c r="G289" s="48">
        <v>8415000</v>
      </c>
      <c r="H289" s="200">
        <v>43872</v>
      </c>
      <c r="I289">
        <v>1</v>
      </c>
      <c r="R289" s="206" t="s">
        <v>157</v>
      </c>
      <c r="U289" s="34">
        <v>1</v>
      </c>
      <c r="V289">
        <v>1</v>
      </c>
      <c r="W289" s="199">
        <v>7889062.5</v>
      </c>
      <c r="Y289">
        <v>45</v>
      </c>
      <c r="Z289" t="s">
        <v>63</v>
      </c>
      <c r="AB289" s="165">
        <v>48</v>
      </c>
      <c r="AT289" t="s">
        <v>63</v>
      </c>
      <c r="AU289" s="6">
        <v>48</v>
      </c>
      <c r="AW289">
        <v>1</v>
      </c>
      <c r="AX289" t="s">
        <v>1403</v>
      </c>
    </row>
    <row r="290" spans="3:50" x14ac:dyDescent="0.25">
      <c r="C290" s="200" t="s">
        <v>473</v>
      </c>
      <c r="D290" s="200" t="s">
        <v>473</v>
      </c>
      <c r="E290" s="111" t="s">
        <v>233</v>
      </c>
      <c r="F290" s="200">
        <v>43872</v>
      </c>
      <c r="G290" s="48">
        <v>1177000</v>
      </c>
      <c r="H290" s="200">
        <v>43872</v>
      </c>
      <c r="I290">
        <v>1</v>
      </c>
      <c r="R290" s="206" t="s">
        <v>157</v>
      </c>
      <c r="U290" s="34">
        <v>1</v>
      </c>
      <c r="V290">
        <v>1</v>
      </c>
      <c r="W290" s="199">
        <v>1103437.5</v>
      </c>
      <c r="Y290">
        <v>45</v>
      </c>
      <c r="Z290" t="s">
        <v>63</v>
      </c>
      <c r="AB290" s="165">
        <v>48</v>
      </c>
      <c r="AT290" t="s">
        <v>63</v>
      </c>
      <c r="AU290" s="6">
        <v>48</v>
      </c>
      <c r="AW290">
        <v>1</v>
      </c>
      <c r="AX290" t="s">
        <v>1403</v>
      </c>
    </row>
    <row r="291" spans="3:50" x14ac:dyDescent="0.25">
      <c r="C291" s="200" t="s">
        <v>474</v>
      </c>
      <c r="D291" s="200" t="s">
        <v>474</v>
      </c>
      <c r="E291" s="111" t="s">
        <v>233</v>
      </c>
      <c r="F291" s="200">
        <v>43872</v>
      </c>
      <c r="G291" s="48">
        <v>8800000</v>
      </c>
      <c r="H291" s="200">
        <v>43872</v>
      </c>
      <c r="I291">
        <v>1</v>
      </c>
      <c r="R291" s="206" t="s">
        <v>157</v>
      </c>
      <c r="U291" s="34">
        <v>1</v>
      </c>
      <c r="V291">
        <v>1</v>
      </c>
      <c r="W291" s="199">
        <v>8250000</v>
      </c>
      <c r="Y291">
        <v>45</v>
      </c>
      <c r="Z291" t="s">
        <v>63</v>
      </c>
      <c r="AB291" s="165">
        <v>48</v>
      </c>
      <c r="AT291" t="s">
        <v>63</v>
      </c>
      <c r="AU291" s="6">
        <v>48</v>
      </c>
      <c r="AW291">
        <v>1</v>
      </c>
      <c r="AX291" t="s">
        <v>1403</v>
      </c>
    </row>
    <row r="292" spans="3:50" x14ac:dyDescent="0.25">
      <c r="C292" s="200" t="s">
        <v>475</v>
      </c>
      <c r="D292" s="200" t="s">
        <v>475</v>
      </c>
      <c r="E292" s="111" t="s">
        <v>202</v>
      </c>
      <c r="F292" s="200">
        <v>43852</v>
      </c>
      <c r="G292" s="48">
        <v>1550000</v>
      </c>
      <c r="H292" s="200">
        <v>43852</v>
      </c>
      <c r="I292">
        <v>1</v>
      </c>
      <c r="R292" s="206" t="s">
        <v>157</v>
      </c>
      <c r="U292" s="34">
        <v>1</v>
      </c>
      <c r="V292">
        <v>1</v>
      </c>
      <c r="W292" s="199">
        <v>1485416.6666666667</v>
      </c>
      <c r="Y292">
        <v>46</v>
      </c>
      <c r="Z292" t="s">
        <v>63</v>
      </c>
      <c r="AB292" s="165">
        <v>48</v>
      </c>
      <c r="AT292" t="s">
        <v>63</v>
      </c>
      <c r="AU292" s="6">
        <v>48</v>
      </c>
      <c r="AW292">
        <v>1</v>
      </c>
      <c r="AX292" t="s">
        <v>1403</v>
      </c>
    </row>
    <row r="293" spans="3:50" x14ac:dyDescent="0.25">
      <c r="C293" s="163" t="s">
        <v>476</v>
      </c>
      <c r="D293" s="163" t="s">
        <v>476</v>
      </c>
      <c r="E293" s="111" t="s">
        <v>233</v>
      </c>
      <c r="F293" s="36">
        <v>43896</v>
      </c>
      <c r="G293" s="48">
        <v>15697000</v>
      </c>
      <c r="H293" s="36">
        <v>43896</v>
      </c>
      <c r="I293">
        <v>1</v>
      </c>
      <c r="R293" s="164" t="s">
        <v>157</v>
      </c>
      <c r="U293" s="34">
        <v>1</v>
      </c>
      <c r="V293">
        <v>1</v>
      </c>
      <c r="W293" s="199">
        <v>14388916.666666666</v>
      </c>
      <c r="Y293">
        <v>44</v>
      </c>
      <c r="Z293" t="s">
        <v>63</v>
      </c>
      <c r="AB293" s="165">
        <v>48</v>
      </c>
      <c r="AT293" t="s">
        <v>63</v>
      </c>
      <c r="AU293" s="6">
        <v>48</v>
      </c>
      <c r="AW293">
        <v>1</v>
      </c>
      <c r="AX293" t="s">
        <v>1403</v>
      </c>
    </row>
    <row r="294" spans="3:50" x14ac:dyDescent="0.25">
      <c r="C294" s="163" t="s">
        <v>477</v>
      </c>
      <c r="D294" s="163" t="s">
        <v>477</v>
      </c>
      <c r="E294" s="111" t="s">
        <v>170</v>
      </c>
      <c r="F294" s="36">
        <v>43905</v>
      </c>
      <c r="G294" s="48">
        <v>3477000</v>
      </c>
      <c r="H294" s="36">
        <v>43905</v>
      </c>
      <c r="I294">
        <v>1</v>
      </c>
      <c r="R294" s="164" t="s">
        <v>157</v>
      </c>
      <c r="U294" s="34">
        <v>4</v>
      </c>
      <c r="V294">
        <v>1</v>
      </c>
      <c r="W294" s="199">
        <v>3187250</v>
      </c>
      <c r="Y294">
        <v>44</v>
      </c>
      <c r="Z294" t="s">
        <v>63</v>
      </c>
      <c r="AB294" s="165">
        <v>48</v>
      </c>
      <c r="AT294" t="s">
        <v>63</v>
      </c>
      <c r="AU294" s="6">
        <v>48</v>
      </c>
      <c r="AW294">
        <v>1</v>
      </c>
      <c r="AX294" t="s">
        <v>1403</v>
      </c>
    </row>
    <row r="295" spans="3:50" x14ac:dyDescent="0.25">
      <c r="C295" s="111" t="s">
        <v>137</v>
      </c>
      <c r="D295" s="111" t="s">
        <v>137</v>
      </c>
      <c r="E295" s="111" t="s">
        <v>202</v>
      </c>
      <c r="F295" s="36">
        <v>43935</v>
      </c>
      <c r="G295" s="48">
        <v>25000000</v>
      </c>
      <c r="H295" s="36">
        <v>43935</v>
      </c>
      <c r="I295">
        <v>1</v>
      </c>
      <c r="R295" s="111" t="s">
        <v>157</v>
      </c>
      <c r="U295" s="34">
        <v>1</v>
      </c>
      <c r="V295">
        <v>1</v>
      </c>
      <c r="W295" s="199">
        <v>22395833.333333332</v>
      </c>
      <c r="Y295">
        <v>43</v>
      </c>
      <c r="Z295" t="s">
        <v>63</v>
      </c>
      <c r="AB295" s="165">
        <v>48</v>
      </c>
      <c r="AT295" t="s">
        <v>63</v>
      </c>
      <c r="AU295" s="6">
        <v>48</v>
      </c>
      <c r="AW295">
        <v>1</v>
      </c>
      <c r="AX295" t="s">
        <v>1403</v>
      </c>
    </row>
    <row r="296" spans="3:50" x14ac:dyDescent="0.25">
      <c r="C296" s="163" t="s">
        <v>478</v>
      </c>
      <c r="D296" s="163" t="s">
        <v>478</v>
      </c>
      <c r="E296" s="111" t="s">
        <v>277</v>
      </c>
      <c r="F296" s="36">
        <v>43956</v>
      </c>
      <c r="G296" s="48">
        <v>3100000</v>
      </c>
      <c r="H296" s="36">
        <v>43956</v>
      </c>
      <c r="I296">
        <v>1</v>
      </c>
      <c r="R296" s="164" t="s">
        <v>157</v>
      </c>
      <c r="U296" s="34">
        <v>7</v>
      </c>
      <c r="V296">
        <v>1</v>
      </c>
      <c r="W296" s="199">
        <v>2712500</v>
      </c>
      <c r="Y296">
        <v>42</v>
      </c>
      <c r="Z296" t="s">
        <v>63</v>
      </c>
      <c r="AB296" s="165">
        <v>48</v>
      </c>
      <c r="AT296" t="s">
        <v>63</v>
      </c>
      <c r="AU296" s="6">
        <v>48</v>
      </c>
      <c r="AW296">
        <v>1</v>
      </c>
      <c r="AX296" t="s">
        <v>1403</v>
      </c>
    </row>
    <row r="297" spans="3:50" x14ac:dyDescent="0.25">
      <c r="C297" s="163" t="s">
        <v>479</v>
      </c>
      <c r="D297" s="163" t="s">
        <v>479</v>
      </c>
      <c r="E297" s="111" t="s">
        <v>258</v>
      </c>
      <c r="F297" s="36">
        <v>43962</v>
      </c>
      <c r="G297" s="48">
        <v>2298000</v>
      </c>
      <c r="H297" s="36">
        <v>43962</v>
      </c>
      <c r="I297">
        <v>1</v>
      </c>
      <c r="R297" s="164" t="s">
        <v>157</v>
      </c>
      <c r="U297" s="34">
        <v>1</v>
      </c>
      <c r="V297">
        <v>1</v>
      </c>
      <c r="W297" s="199">
        <v>2010750</v>
      </c>
      <c r="Y297">
        <v>42</v>
      </c>
      <c r="Z297" t="s">
        <v>63</v>
      </c>
      <c r="AB297" s="165">
        <v>48</v>
      </c>
      <c r="AT297" t="s">
        <v>63</v>
      </c>
      <c r="AU297" s="6">
        <v>48</v>
      </c>
      <c r="AW297">
        <v>1</v>
      </c>
      <c r="AX297" t="s">
        <v>1403</v>
      </c>
    </row>
    <row r="298" spans="3:50" x14ac:dyDescent="0.25">
      <c r="C298" s="163" t="s">
        <v>480</v>
      </c>
      <c r="D298" s="163" t="s">
        <v>480</v>
      </c>
      <c r="E298" s="111" t="s">
        <v>181</v>
      </c>
      <c r="F298" s="36">
        <v>44006</v>
      </c>
      <c r="G298" s="48">
        <v>5500000</v>
      </c>
      <c r="H298" s="36">
        <v>44006</v>
      </c>
      <c r="I298">
        <v>1</v>
      </c>
      <c r="R298" s="164" t="s">
        <v>157</v>
      </c>
      <c r="U298" s="34">
        <v>5</v>
      </c>
      <c r="V298">
        <v>1</v>
      </c>
      <c r="W298" s="199">
        <v>4697916.666666666</v>
      </c>
      <c r="Y298">
        <v>41</v>
      </c>
      <c r="Z298" t="s">
        <v>63</v>
      </c>
      <c r="AB298" s="165">
        <v>48</v>
      </c>
      <c r="AT298" t="s">
        <v>63</v>
      </c>
      <c r="AU298" s="6">
        <v>48</v>
      </c>
      <c r="AW298">
        <v>1</v>
      </c>
      <c r="AX298" t="s">
        <v>1403</v>
      </c>
    </row>
    <row r="299" spans="3:50" x14ac:dyDescent="0.25">
      <c r="C299" s="163" t="s">
        <v>481</v>
      </c>
      <c r="D299" s="163" t="s">
        <v>481</v>
      </c>
      <c r="E299" s="111" t="s">
        <v>184</v>
      </c>
      <c r="F299" s="36">
        <v>44039</v>
      </c>
      <c r="G299" s="48">
        <v>4500000</v>
      </c>
      <c r="H299" s="36">
        <v>44039</v>
      </c>
      <c r="I299">
        <v>1</v>
      </c>
      <c r="R299" s="164" t="s">
        <v>157</v>
      </c>
      <c r="U299" s="34">
        <v>1</v>
      </c>
      <c r="V299">
        <v>1</v>
      </c>
      <c r="W299" s="199">
        <v>3750000</v>
      </c>
      <c r="Y299">
        <v>40</v>
      </c>
      <c r="Z299" t="s">
        <v>63</v>
      </c>
      <c r="AB299" s="165">
        <v>48</v>
      </c>
      <c r="AT299" t="s">
        <v>63</v>
      </c>
      <c r="AU299" s="6">
        <v>48</v>
      </c>
      <c r="AW299">
        <v>1</v>
      </c>
      <c r="AX299" t="s">
        <v>1403</v>
      </c>
    </row>
    <row r="300" spans="3:50" x14ac:dyDescent="0.25">
      <c r="C300" s="207" t="s">
        <v>482</v>
      </c>
      <c r="D300" s="207" t="s">
        <v>482</v>
      </c>
      <c r="E300" s="111" t="s">
        <v>202</v>
      </c>
      <c r="F300" s="36">
        <v>44067</v>
      </c>
      <c r="G300" s="48">
        <v>1090000</v>
      </c>
      <c r="H300" s="36">
        <v>44067</v>
      </c>
      <c r="I300">
        <v>1</v>
      </c>
      <c r="R300" s="208" t="s">
        <v>157</v>
      </c>
      <c r="U300" s="34">
        <v>1</v>
      </c>
      <c r="V300">
        <v>1</v>
      </c>
      <c r="W300" s="199">
        <v>885625</v>
      </c>
      <c r="Y300">
        <v>39</v>
      </c>
      <c r="Z300" t="s">
        <v>63</v>
      </c>
      <c r="AB300" s="165">
        <v>48</v>
      </c>
      <c r="AT300" t="s">
        <v>63</v>
      </c>
      <c r="AU300" s="6">
        <v>48</v>
      </c>
      <c r="AW300">
        <v>1</v>
      </c>
      <c r="AX300" t="s">
        <v>1403</v>
      </c>
    </row>
    <row r="301" spans="3:50" x14ac:dyDescent="0.25">
      <c r="C301" s="207" t="s">
        <v>483</v>
      </c>
      <c r="D301" s="207" t="s">
        <v>483</v>
      </c>
      <c r="E301" s="111" t="s">
        <v>202</v>
      </c>
      <c r="F301" s="36">
        <v>44068</v>
      </c>
      <c r="G301" s="48">
        <v>8369999.9900000002</v>
      </c>
      <c r="H301" s="36">
        <v>44068</v>
      </c>
      <c r="I301">
        <v>1</v>
      </c>
      <c r="R301" s="208" t="s">
        <v>157</v>
      </c>
      <c r="U301" s="34">
        <v>2</v>
      </c>
      <c r="V301">
        <v>1</v>
      </c>
      <c r="W301" s="199">
        <v>6800624.9918749994</v>
      </c>
      <c r="Y301">
        <v>39</v>
      </c>
      <c r="Z301" t="s">
        <v>63</v>
      </c>
      <c r="AB301" s="165">
        <v>48</v>
      </c>
      <c r="AT301" t="s">
        <v>63</v>
      </c>
      <c r="AU301" s="6">
        <v>48</v>
      </c>
      <c r="AW301">
        <v>1</v>
      </c>
      <c r="AX301" t="s">
        <v>1403</v>
      </c>
    </row>
    <row r="302" spans="3:50" x14ac:dyDescent="0.25">
      <c r="C302" s="207" t="s">
        <v>484</v>
      </c>
      <c r="D302" s="207" t="s">
        <v>484</v>
      </c>
      <c r="E302" s="111" t="s">
        <v>202</v>
      </c>
      <c r="F302" s="36">
        <v>44068</v>
      </c>
      <c r="G302" s="48">
        <v>17820000</v>
      </c>
      <c r="H302" s="36">
        <v>44068</v>
      </c>
      <c r="I302">
        <v>1</v>
      </c>
      <c r="R302" s="208" t="s">
        <v>157</v>
      </c>
      <c r="U302" s="34">
        <v>2</v>
      </c>
      <c r="V302">
        <v>1</v>
      </c>
      <c r="W302" s="199">
        <v>14478750</v>
      </c>
      <c r="Y302">
        <v>39</v>
      </c>
      <c r="Z302" t="s">
        <v>63</v>
      </c>
      <c r="AB302" s="165">
        <v>48</v>
      </c>
      <c r="AT302" t="s">
        <v>63</v>
      </c>
      <c r="AU302" s="6">
        <v>48</v>
      </c>
      <c r="AW302">
        <v>1</v>
      </c>
      <c r="AX302" t="s">
        <v>1403</v>
      </c>
    </row>
    <row r="303" spans="3:50" x14ac:dyDescent="0.25">
      <c r="C303" s="163" t="s">
        <v>485</v>
      </c>
      <c r="D303" s="163" t="s">
        <v>485</v>
      </c>
      <c r="E303" s="111" t="s">
        <v>184</v>
      </c>
      <c r="F303" s="36">
        <v>44124</v>
      </c>
      <c r="G303" s="48">
        <v>4500000</v>
      </c>
      <c r="H303" s="36">
        <v>44124</v>
      </c>
      <c r="I303">
        <v>1</v>
      </c>
      <c r="R303" s="164" t="s">
        <v>157</v>
      </c>
      <c r="U303" s="34">
        <v>2</v>
      </c>
      <c r="V303">
        <v>1</v>
      </c>
      <c r="W303" s="199">
        <v>3468750</v>
      </c>
      <c r="Y303">
        <v>37</v>
      </c>
      <c r="Z303" t="s">
        <v>63</v>
      </c>
      <c r="AB303" s="165">
        <v>48</v>
      </c>
      <c r="AT303" t="s">
        <v>63</v>
      </c>
      <c r="AU303" s="6">
        <v>48</v>
      </c>
      <c r="AW303">
        <v>1</v>
      </c>
      <c r="AX303" t="s">
        <v>1403</v>
      </c>
    </row>
    <row r="304" spans="3:50" x14ac:dyDescent="0.25">
      <c r="C304" s="163" t="s">
        <v>486</v>
      </c>
      <c r="D304" s="163" t="s">
        <v>486</v>
      </c>
      <c r="E304" s="111" t="s">
        <v>202</v>
      </c>
      <c r="F304" s="36">
        <v>44110</v>
      </c>
      <c r="G304" s="48">
        <v>1625000</v>
      </c>
      <c r="H304" s="36">
        <v>44110</v>
      </c>
      <c r="I304">
        <v>1</v>
      </c>
      <c r="R304" s="164" t="s">
        <v>157</v>
      </c>
      <c r="U304" s="34">
        <v>1</v>
      </c>
      <c r="V304">
        <v>1</v>
      </c>
      <c r="W304" s="199">
        <v>1252604.1666666665</v>
      </c>
      <c r="Y304">
        <v>37</v>
      </c>
      <c r="Z304" t="s">
        <v>63</v>
      </c>
      <c r="AB304" s="165">
        <v>48</v>
      </c>
      <c r="AT304" t="s">
        <v>63</v>
      </c>
      <c r="AU304" s="6">
        <v>48</v>
      </c>
      <c r="AW304">
        <v>1</v>
      </c>
      <c r="AX304" t="s">
        <v>1403</v>
      </c>
    </row>
    <row r="305" spans="3:50" x14ac:dyDescent="0.25">
      <c r="C305" s="163" t="s">
        <v>487</v>
      </c>
      <c r="D305" s="163" t="s">
        <v>487</v>
      </c>
      <c r="E305" s="111" t="s">
        <v>277</v>
      </c>
      <c r="F305" s="36">
        <v>44111</v>
      </c>
      <c r="G305" s="48">
        <v>6335000</v>
      </c>
      <c r="H305" s="36">
        <v>44111</v>
      </c>
      <c r="I305">
        <v>1</v>
      </c>
      <c r="R305" s="164" t="s">
        <v>157</v>
      </c>
      <c r="U305" s="34">
        <v>1</v>
      </c>
      <c r="V305">
        <v>1</v>
      </c>
      <c r="W305" s="199">
        <v>4883229.166666666</v>
      </c>
      <c r="Y305">
        <v>37</v>
      </c>
      <c r="Z305" t="s">
        <v>63</v>
      </c>
      <c r="AB305" s="165">
        <v>48</v>
      </c>
      <c r="AT305" t="s">
        <v>63</v>
      </c>
      <c r="AU305" s="6">
        <v>48</v>
      </c>
      <c r="AW305">
        <v>1</v>
      </c>
      <c r="AX305" t="s">
        <v>1403</v>
      </c>
    </row>
    <row r="306" spans="3:50" x14ac:dyDescent="0.25">
      <c r="C306" s="209" t="s">
        <v>488</v>
      </c>
      <c r="D306" s="209" t="s">
        <v>488</v>
      </c>
      <c r="E306" s="111" t="s">
        <v>202</v>
      </c>
      <c r="F306" s="36">
        <v>44156</v>
      </c>
      <c r="G306" s="48">
        <v>5655000</v>
      </c>
      <c r="H306" s="36">
        <v>44156</v>
      </c>
      <c r="I306">
        <v>1</v>
      </c>
      <c r="R306" s="210" t="s">
        <v>157</v>
      </c>
      <c r="U306" s="34">
        <v>3</v>
      </c>
      <c r="V306">
        <v>1</v>
      </c>
      <c r="W306" s="199">
        <v>4241250</v>
      </c>
      <c r="Y306">
        <v>36</v>
      </c>
      <c r="Z306" t="s">
        <v>63</v>
      </c>
      <c r="AB306" s="165">
        <v>48</v>
      </c>
      <c r="AT306" t="s">
        <v>63</v>
      </c>
      <c r="AU306" s="6">
        <v>48</v>
      </c>
      <c r="AW306">
        <v>1</v>
      </c>
      <c r="AX306" t="s">
        <v>1403</v>
      </c>
    </row>
    <row r="307" spans="3:50" x14ac:dyDescent="0.25">
      <c r="C307" s="111" t="s">
        <v>489</v>
      </c>
      <c r="D307" s="111" t="s">
        <v>489</v>
      </c>
      <c r="E307" s="111" t="s">
        <v>233</v>
      </c>
      <c r="F307" s="36">
        <v>44147</v>
      </c>
      <c r="G307" s="48">
        <v>7890000</v>
      </c>
      <c r="H307" s="36">
        <v>44147</v>
      </c>
      <c r="I307">
        <v>1</v>
      </c>
      <c r="R307" s="111" t="s">
        <v>157</v>
      </c>
      <c r="U307" s="34">
        <v>1</v>
      </c>
      <c r="V307">
        <v>1</v>
      </c>
      <c r="W307" s="199">
        <v>5917500</v>
      </c>
      <c r="Y307">
        <v>36</v>
      </c>
      <c r="Z307" t="s">
        <v>63</v>
      </c>
      <c r="AB307" s="165">
        <v>48</v>
      </c>
      <c r="AT307" t="s">
        <v>63</v>
      </c>
      <c r="AU307" s="6">
        <v>48</v>
      </c>
      <c r="AW307">
        <v>1</v>
      </c>
      <c r="AX307" t="s">
        <v>1403</v>
      </c>
    </row>
    <row r="308" spans="3:50" x14ac:dyDescent="0.25">
      <c r="C308" s="211" t="s">
        <v>490</v>
      </c>
      <c r="D308" s="211" t="s">
        <v>490</v>
      </c>
      <c r="E308" s="111" t="s">
        <v>202</v>
      </c>
      <c r="F308" s="36">
        <v>44167</v>
      </c>
      <c r="G308" s="48">
        <v>8565000</v>
      </c>
      <c r="H308" s="36">
        <v>44167</v>
      </c>
      <c r="I308">
        <v>1</v>
      </c>
      <c r="R308" s="211" t="s">
        <v>157</v>
      </c>
      <c r="U308" s="34">
        <v>3</v>
      </c>
      <c r="V308">
        <v>1</v>
      </c>
      <c r="W308" s="199">
        <v>6245312.5</v>
      </c>
      <c r="Y308">
        <v>35</v>
      </c>
      <c r="Z308" t="s">
        <v>63</v>
      </c>
      <c r="AB308" s="165">
        <v>48</v>
      </c>
      <c r="AT308" t="s">
        <v>63</v>
      </c>
      <c r="AU308" s="6">
        <v>48</v>
      </c>
      <c r="AW308">
        <v>1</v>
      </c>
      <c r="AX308" t="s">
        <v>1403</v>
      </c>
    </row>
    <row r="309" spans="3:50" x14ac:dyDescent="0.25">
      <c r="C309" s="211" t="s">
        <v>491</v>
      </c>
      <c r="D309" s="211" t="s">
        <v>491</v>
      </c>
      <c r="E309" s="111" t="s">
        <v>160</v>
      </c>
      <c r="F309" s="36">
        <v>44167</v>
      </c>
      <c r="G309" s="48">
        <v>3750000</v>
      </c>
      <c r="H309" s="36">
        <v>44167</v>
      </c>
      <c r="I309">
        <v>1</v>
      </c>
      <c r="R309" s="211" t="s">
        <v>157</v>
      </c>
      <c r="U309" s="34">
        <v>1</v>
      </c>
      <c r="V309">
        <v>1</v>
      </c>
      <c r="W309" s="199">
        <v>2734375</v>
      </c>
      <c r="Y309">
        <v>35</v>
      </c>
      <c r="Z309" t="s">
        <v>63</v>
      </c>
      <c r="AB309" s="165">
        <v>48</v>
      </c>
      <c r="AT309" t="s">
        <v>63</v>
      </c>
      <c r="AU309" s="6">
        <v>48</v>
      </c>
      <c r="AW309">
        <v>1</v>
      </c>
      <c r="AX309" t="s">
        <v>1403</v>
      </c>
    </row>
    <row r="310" spans="3:50" x14ac:dyDescent="0.25">
      <c r="C310" s="211" t="s">
        <v>492</v>
      </c>
      <c r="D310" s="211" t="s">
        <v>492</v>
      </c>
      <c r="E310" s="111" t="s">
        <v>184</v>
      </c>
      <c r="F310" s="36">
        <v>44183</v>
      </c>
      <c r="G310" s="48">
        <v>2800000</v>
      </c>
      <c r="H310" s="36">
        <v>44183</v>
      </c>
      <c r="I310">
        <v>1</v>
      </c>
      <c r="R310" s="211" t="s">
        <v>157</v>
      </c>
      <c r="U310" s="34">
        <v>1</v>
      </c>
      <c r="V310">
        <v>1</v>
      </c>
      <c r="W310" s="199">
        <v>2041666.6666666667</v>
      </c>
      <c r="Y310">
        <v>35</v>
      </c>
      <c r="Z310" t="s">
        <v>63</v>
      </c>
      <c r="AB310" s="165">
        <v>48</v>
      </c>
      <c r="AT310" t="s">
        <v>63</v>
      </c>
      <c r="AU310" s="6">
        <v>48</v>
      </c>
      <c r="AW310">
        <v>1</v>
      </c>
      <c r="AX310" t="s">
        <v>1403</v>
      </c>
    </row>
    <row r="311" spans="3:50" x14ac:dyDescent="0.25">
      <c r="C311" s="163" t="s">
        <v>493</v>
      </c>
      <c r="D311" s="163" t="s">
        <v>493</v>
      </c>
      <c r="E311" s="111" t="s">
        <v>233</v>
      </c>
      <c r="F311" s="36">
        <v>44219</v>
      </c>
      <c r="G311" s="48">
        <v>10300000</v>
      </c>
      <c r="H311" s="36">
        <v>44219</v>
      </c>
      <c r="I311">
        <v>1</v>
      </c>
      <c r="R311" s="164" t="s">
        <v>157</v>
      </c>
      <c r="U311" s="34">
        <v>4</v>
      </c>
      <c r="V311">
        <v>1</v>
      </c>
      <c r="W311" s="199">
        <v>7295833.333333334</v>
      </c>
      <c r="Y311">
        <v>34</v>
      </c>
      <c r="Z311" t="s">
        <v>63</v>
      </c>
      <c r="AB311" s="165">
        <v>48</v>
      </c>
      <c r="AT311" t="s">
        <v>63</v>
      </c>
      <c r="AU311" s="6">
        <v>48</v>
      </c>
      <c r="AW311">
        <v>1</v>
      </c>
      <c r="AX311" t="s">
        <v>1403</v>
      </c>
    </row>
    <row r="312" spans="3:50" x14ac:dyDescent="0.25">
      <c r="C312" s="163" t="s">
        <v>494</v>
      </c>
      <c r="D312" s="163" t="s">
        <v>494</v>
      </c>
      <c r="E312" s="111" t="s">
        <v>233</v>
      </c>
      <c r="F312" s="36">
        <v>44215</v>
      </c>
      <c r="G312" s="48">
        <v>2300000</v>
      </c>
      <c r="H312" s="36">
        <v>44215</v>
      </c>
      <c r="I312">
        <v>1</v>
      </c>
      <c r="R312" s="164" t="s">
        <v>157</v>
      </c>
      <c r="U312" s="34">
        <v>1</v>
      </c>
      <c r="V312">
        <v>1</v>
      </c>
      <c r="W312" s="199">
        <v>1629166.6666666665</v>
      </c>
      <c r="Y312">
        <v>34</v>
      </c>
      <c r="Z312" t="s">
        <v>63</v>
      </c>
      <c r="AB312" s="165">
        <v>48</v>
      </c>
      <c r="AT312" t="s">
        <v>63</v>
      </c>
      <c r="AU312" s="6">
        <v>48</v>
      </c>
      <c r="AW312">
        <v>1</v>
      </c>
      <c r="AX312" t="s">
        <v>1403</v>
      </c>
    </row>
    <row r="313" spans="3:50" x14ac:dyDescent="0.25">
      <c r="C313" s="163" t="s">
        <v>495</v>
      </c>
      <c r="D313" s="163" t="s">
        <v>495</v>
      </c>
      <c r="E313" s="111" t="s">
        <v>202</v>
      </c>
      <c r="F313" s="36">
        <v>44215</v>
      </c>
      <c r="G313" s="48">
        <v>2300000</v>
      </c>
      <c r="H313" s="36">
        <v>44215</v>
      </c>
      <c r="I313">
        <v>1</v>
      </c>
      <c r="R313" s="164" t="s">
        <v>157</v>
      </c>
      <c r="U313" s="34">
        <v>1</v>
      </c>
      <c r="V313">
        <v>1</v>
      </c>
      <c r="W313" s="199">
        <v>1629166.6666666665</v>
      </c>
      <c r="Y313">
        <v>34</v>
      </c>
      <c r="Z313" t="s">
        <v>63</v>
      </c>
      <c r="AB313" s="165">
        <v>48</v>
      </c>
      <c r="AT313" t="s">
        <v>63</v>
      </c>
      <c r="AU313" s="6">
        <v>48</v>
      </c>
      <c r="AW313">
        <v>1</v>
      </c>
      <c r="AX313" t="s">
        <v>1403</v>
      </c>
    </row>
    <row r="314" spans="3:50" x14ac:dyDescent="0.25">
      <c r="C314" s="163" t="s">
        <v>496</v>
      </c>
      <c r="D314" s="163" t="s">
        <v>496</v>
      </c>
      <c r="E314" s="111" t="s">
        <v>184</v>
      </c>
      <c r="F314" s="36">
        <v>44231</v>
      </c>
      <c r="G314" s="48">
        <v>5700000</v>
      </c>
      <c r="H314" s="36">
        <v>44231</v>
      </c>
      <c r="I314">
        <v>1</v>
      </c>
      <c r="R314" s="164" t="s">
        <v>157</v>
      </c>
      <c r="U314" s="34">
        <v>3</v>
      </c>
      <c r="V314">
        <v>1</v>
      </c>
      <c r="W314" s="199">
        <v>3918750</v>
      </c>
      <c r="Y314">
        <v>33</v>
      </c>
      <c r="Z314" t="s">
        <v>63</v>
      </c>
      <c r="AB314" s="165">
        <v>48</v>
      </c>
      <c r="AT314" t="s">
        <v>63</v>
      </c>
      <c r="AU314" s="6">
        <v>48</v>
      </c>
      <c r="AW314">
        <v>1</v>
      </c>
      <c r="AX314" t="s">
        <v>1403</v>
      </c>
    </row>
    <row r="315" spans="3:50" x14ac:dyDescent="0.25">
      <c r="C315" s="163" t="s">
        <v>497</v>
      </c>
      <c r="D315" s="163" t="s">
        <v>497</v>
      </c>
      <c r="E315" s="111" t="s">
        <v>184</v>
      </c>
      <c r="F315" s="36">
        <v>44246</v>
      </c>
      <c r="G315" s="48">
        <v>1625000</v>
      </c>
      <c r="H315" s="36">
        <v>44246</v>
      </c>
      <c r="I315">
        <v>1</v>
      </c>
      <c r="R315" s="164" t="s">
        <v>157</v>
      </c>
      <c r="U315" s="34">
        <v>1</v>
      </c>
      <c r="V315">
        <v>1</v>
      </c>
      <c r="W315" s="199">
        <v>1117187.5</v>
      </c>
      <c r="Y315">
        <v>33</v>
      </c>
      <c r="Z315" t="s">
        <v>63</v>
      </c>
      <c r="AB315" s="165">
        <v>48</v>
      </c>
      <c r="AT315" t="s">
        <v>63</v>
      </c>
      <c r="AU315" s="6">
        <v>48</v>
      </c>
      <c r="AW315">
        <v>1</v>
      </c>
      <c r="AX315" t="s">
        <v>1403</v>
      </c>
    </row>
    <row r="316" spans="3:50" x14ac:dyDescent="0.25">
      <c r="C316" s="111" t="s">
        <v>498</v>
      </c>
      <c r="D316" s="111" t="s">
        <v>498</v>
      </c>
      <c r="E316" s="111" t="s">
        <v>233</v>
      </c>
      <c r="F316" s="36">
        <v>44264</v>
      </c>
      <c r="G316" s="48">
        <v>2325000</v>
      </c>
      <c r="H316" s="36">
        <v>44264</v>
      </c>
      <c r="I316">
        <v>1</v>
      </c>
      <c r="R316" s="111" t="s">
        <v>157</v>
      </c>
      <c r="U316" s="34">
        <v>1</v>
      </c>
      <c r="V316">
        <v>1</v>
      </c>
      <c r="W316" s="199">
        <v>1550000</v>
      </c>
      <c r="Y316">
        <v>32</v>
      </c>
      <c r="Z316" t="s">
        <v>63</v>
      </c>
      <c r="AB316" s="165">
        <v>48</v>
      </c>
      <c r="AT316" t="s">
        <v>63</v>
      </c>
      <c r="AU316" s="6">
        <v>48</v>
      </c>
      <c r="AW316">
        <v>1</v>
      </c>
      <c r="AX316" t="s">
        <v>1403</v>
      </c>
    </row>
    <row r="317" spans="3:50" x14ac:dyDescent="0.25">
      <c r="C317" s="111" t="s">
        <v>499</v>
      </c>
      <c r="D317" s="111" t="s">
        <v>499</v>
      </c>
      <c r="E317" s="111" t="s">
        <v>233</v>
      </c>
      <c r="F317" s="36">
        <v>44293</v>
      </c>
      <c r="G317" s="48">
        <v>3100000</v>
      </c>
      <c r="H317" s="36">
        <v>44293</v>
      </c>
      <c r="I317">
        <v>1</v>
      </c>
      <c r="R317" s="111" t="s">
        <v>157</v>
      </c>
      <c r="U317" s="34">
        <v>2</v>
      </c>
      <c r="V317">
        <v>1</v>
      </c>
      <c r="W317" s="199">
        <v>2002083.3333333335</v>
      </c>
      <c r="Y317">
        <v>31</v>
      </c>
      <c r="Z317" t="s">
        <v>63</v>
      </c>
      <c r="AB317" s="165">
        <v>48</v>
      </c>
      <c r="AT317" t="s">
        <v>63</v>
      </c>
      <c r="AU317" s="6">
        <v>48</v>
      </c>
      <c r="AW317">
        <v>1</v>
      </c>
      <c r="AX317" t="s">
        <v>1403</v>
      </c>
    </row>
    <row r="318" spans="3:50" x14ac:dyDescent="0.25">
      <c r="C318" s="111" t="s">
        <v>500</v>
      </c>
      <c r="D318" s="111" t="s">
        <v>500</v>
      </c>
      <c r="E318" s="111" t="s">
        <v>277</v>
      </c>
      <c r="F318" s="36">
        <v>44312</v>
      </c>
      <c r="G318" s="48">
        <v>19250000</v>
      </c>
      <c r="H318" s="36">
        <v>44312</v>
      </c>
      <c r="I318">
        <v>1</v>
      </c>
      <c r="R318" s="111" t="s">
        <v>157</v>
      </c>
      <c r="U318" s="34">
        <v>1</v>
      </c>
      <c r="V318">
        <v>1</v>
      </c>
      <c r="W318" s="199">
        <v>12432291.666666668</v>
      </c>
      <c r="Y318">
        <v>31</v>
      </c>
      <c r="Z318" t="s">
        <v>63</v>
      </c>
      <c r="AB318" s="165">
        <v>48</v>
      </c>
      <c r="AT318" t="s">
        <v>63</v>
      </c>
      <c r="AU318" s="6">
        <v>48</v>
      </c>
      <c r="AW318">
        <v>1</v>
      </c>
      <c r="AX318" t="s">
        <v>1403</v>
      </c>
    </row>
    <row r="319" spans="3:50" x14ac:dyDescent="0.25">
      <c r="C319" s="111" t="s">
        <v>501</v>
      </c>
      <c r="D319" s="111" t="s">
        <v>501</v>
      </c>
      <c r="E319" s="111" t="s">
        <v>202</v>
      </c>
      <c r="F319" s="36">
        <v>44340</v>
      </c>
      <c r="G319" s="48">
        <v>5650000</v>
      </c>
      <c r="H319" s="36">
        <v>44340</v>
      </c>
      <c r="I319">
        <v>1</v>
      </c>
      <c r="R319" s="111" t="s">
        <v>157</v>
      </c>
      <c r="U319" s="34">
        <v>1</v>
      </c>
      <c r="V319">
        <v>1</v>
      </c>
      <c r="W319" s="199">
        <v>3531250</v>
      </c>
      <c r="Y319">
        <v>30</v>
      </c>
      <c r="Z319" t="s">
        <v>63</v>
      </c>
      <c r="AB319" s="165">
        <v>48</v>
      </c>
      <c r="AT319" t="s">
        <v>63</v>
      </c>
      <c r="AU319" s="6">
        <v>48</v>
      </c>
      <c r="AW319">
        <v>1</v>
      </c>
      <c r="AX319" t="s">
        <v>1403</v>
      </c>
    </row>
    <row r="320" spans="3:50" x14ac:dyDescent="0.25">
      <c r="C320" s="111" t="s">
        <v>502</v>
      </c>
      <c r="D320" s="111" t="s">
        <v>502</v>
      </c>
      <c r="E320" s="111" t="s">
        <v>181</v>
      </c>
      <c r="F320" s="36">
        <v>44354</v>
      </c>
      <c r="G320" s="48">
        <v>1850000</v>
      </c>
      <c r="H320" s="36">
        <v>44354</v>
      </c>
      <c r="I320">
        <v>1</v>
      </c>
      <c r="R320" s="111" t="s">
        <v>157</v>
      </c>
      <c r="U320" s="34">
        <v>1</v>
      </c>
      <c r="V320">
        <v>1</v>
      </c>
      <c r="W320" s="199">
        <v>1117708.3333333333</v>
      </c>
      <c r="Y320">
        <v>29</v>
      </c>
      <c r="Z320" t="s">
        <v>63</v>
      </c>
      <c r="AB320" s="165">
        <v>48</v>
      </c>
      <c r="AT320" t="s">
        <v>63</v>
      </c>
      <c r="AU320" s="6">
        <v>48</v>
      </c>
      <c r="AW320">
        <v>1</v>
      </c>
      <c r="AX320" t="s">
        <v>1403</v>
      </c>
    </row>
    <row r="321" spans="3:50" x14ac:dyDescent="0.25">
      <c r="C321" s="111" t="s">
        <v>503</v>
      </c>
      <c r="D321" s="111" t="s">
        <v>503</v>
      </c>
      <c r="E321" s="111" t="s">
        <v>233</v>
      </c>
      <c r="F321" s="36">
        <v>44369</v>
      </c>
      <c r="G321" s="48">
        <v>1890000</v>
      </c>
      <c r="H321" s="36">
        <v>44369</v>
      </c>
      <c r="I321">
        <v>1</v>
      </c>
      <c r="R321" s="111" t="s">
        <v>157</v>
      </c>
      <c r="U321" s="34">
        <v>1</v>
      </c>
      <c r="V321">
        <v>1</v>
      </c>
      <c r="W321" s="199">
        <v>1141875</v>
      </c>
      <c r="Y321">
        <v>29</v>
      </c>
      <c r="Z321" t="s">
        <v>63</v>
      </c>
      <c r="AB321" s="165">
        <v>48</v>
      </c>
      <c r="AT321" t="s">
        <v>63</v>
      </c>
      <c r="AU321" s="6">
        <v>48</v>
      </c>
      <c r="AW321">
        <v>1</v>
      </c>
      <c r="AX321" t="s">
        <v>1403</v>
      </c>
    </row>
    <row r="322" spans="3:50" x14ac:dyDescent="0.25">
      <c r="C322" s="163" t="s">
        <v>504</v>
      </c>
      <c r="D322" s="163" t="s">
        <v>504</v>
      </c>
      <c r="E322" s="111" t="s">
        <v>233</v>
      </c>
      <c r="F322" s="36">
        <v>44375</v>
      </c>
      <c r="G322" s="48">
        <v>1590000</v>
      </c>
      <c r="H322" s="36">
        <v>44375</v>
      </c>
      <c r="I322">
        <v>1</v>
      </c>
      <c r="R322" s="111" t="s">
        <v>157</v>
      </c>
      <c r="U322" s="34">
        <v>1</v>
      </c>
      <c r="V322">
        <v>1</v>
      </c>
      <c r="W322" s="199">
        <v>960625</v>
      </c>
      <c r="Y322">
        <v>29</v>
      </c>
      <c r="Z322" t="s">
        <v>63</v>
      </c>
      <c r="AB322" s="165">
        <v>48</v>
      </c>
      <c r="AT322" t="s">
        <v>63</v>
      </c>
      <c r="AU322" s="6">
        <v>48</v>
      </c>
      <c r="AW322">
        <v>1</v>
      </c>
      <c r="AX322" t="s">
        <v>1403</v>
      </c>
    </row>
    <row r="323" spans="3:50" x14ac:dyDescent="0.25">
      <c r="C323" s="163" t="s">
        <v>504</v>
      </c>
      <c r="D323" s="163" t="s">
        <v>504</v>
      </c>
      <c r="E323" s="111" t="s">
        <v>233</v>
      </c>
      <c r="F323" s="36">
        <v>44375</v>
      </c>
      <c r="G323" s="48">
        <v>1590000</v>
      </c>
      <c r="H323" s="36">
        <v>44375</v>
      </c>
      <c r="I323">
        <v>1</v>
      </c>
      <c r="R323" s="111" t="s">
        <v>157</v>
      </c>
      <c r="U323" s="34">
        <v>1</v>
      </c>
      <c r="V323">
        <v>1</v>
      </c>
      <c r="W323" s="199">
        <v>960625</v>
      </c>
      <c r="Y323">
        <v>29</v>
      </c>
      <c r="Z323" t="s">
        <v>63</v>
      </c>
      <c r="AB323" s="165">
        <v>48</v>
      </c>
      <c r="AT323" t="s">
        <v>63</v>
      </c>
      <c r="AU323" s="6">
        <v>48</v>
      </c>
      <c r="AW323">
        <v>1</v>
      </c>
      <c r="AX323" t="s">
        <v>1403</v>
      </c>
    </row>
    <row r="324" spans="3:50" x14ac:dyDescent="0.25">
      <c r="C324" s="212" t="s">
        <v>492</v>
      </c>
      <c r="D324" s="212" t="s">
        <v>492</v>
      </c>
      <c r="E324" s="111" t="s">
        <v>184</v>
      </c>
      <c r="F324" s="36">
        <v>44385</v>
      </c>
      <c r="G324" s="48">
        <v>3600000</v>
      </c>
      <c r="H324" s="36">
        <v>44385</v>
      </c>
      <c r="I324">
        <v>1</v>
      </c>
      <c r="R324" s="111" t="s">
        <v>157</v>
      </c>
      <c r="U324" s="34">
        <v>1</v>
      </c>
      <c r="V324">
        <v>1</v>
      </c>
      <c r="W324" s="199">
        <v>2100000</v>
      </c>
      <c r="Y324">
        <v>28</v>
      </c>
      <c r="Z324" t="s">
        <v>63</v>
      </c>
      <c r="AB324" s="165">
        <v>48</v>
      </c>
      <c r="AT324" t="s">
        <v>63</v>
      </c>
      <c r="AU324" s="6">
        <v>48</v>
      </c>
      <c r="AW324">
        <v>1</v>
      </c>
      <c r="AX324" t="s">
        <v>1403</v>
      </c>
    </row>
    <row r="325" spans="3:50" x14ac:dyDescent="0.25">
      <c r="C325" s="213" t="s">
        <v>505</v>
      </c>
      <c r="D325" s="213" t="s">
        <v>505</v>
      </c>
      <c r="E325" s="111" t="s">
        <v>277</v>
      </c>
      <c r="F325" s="36">
        <v>44390</v>
      </c>
      <c r="G325" s="48">
        <v>9550000</v>
      </c>
      <c r="H325" s="36">
        <v>44390</v>
      </c>
      <c r="I325">
        <v>1</v>
      </c>
      <c r="R325" s="111" t="s">
        <v>157</v>
      </c>
      <c r="U325" s="34">
        <v>1</v>
      </c>
      <c r="V325">
        <v>1</v>
      </c>
      <c r="W325" s="199">
        <v>5570833.333333334</v>
      </c>
      <c r="Y325">
        <v>28</v>
      </c>
      <c r="Z325" t="s">
        <v>63</v>
      </c>
      <c r="AB325" s="165">
        <v>48</v>
      </c>
      <c r="AT325" t="s">
        <v>63</v>
      </c>
      <c r="AU325" s="6">
        <v>48</v>
      </c>
      <c r="AW325">
        <v>1</v>
      </c>
      <c r="AX325" t="s">
        <v>1403</v>
      </c>
    </row>
    <row r="326" spans="3:50" x14ac:dyDescent="0.25">
      <c r="C326" s="111" t="s">
        <v>506</v>
      </c>
      <c r="D326" s="111" t="s">
        <v>506</v>
      </c>
      <c r="E326" s="111" t="s">
        <v>277</v>
      </c>
      <c r="F326" s="36">
        <v>44398</v>
      </c>
      <c r="G326" s="48">
        <v>10150000</v>
      </c>
      <c r="H326" s="36">
        <v>44398</v>
      </c>
      <c r="I326">
        <v>1</v>
      </c>
      <c r="R326" s="111" t="s">
        <v>157</v>
      </c>
      <c r="U326" s="34">
        <v>1</v>
      </c>
      <c r="V326">
        <v>1</v>
      </c>
      <c r="W326" s="199">
        <v>5920833.333333334</v>
      </c>
      <c r="Y326">
        <v>28</v>
      </c>
      <c r="Z326" t="s">
        <v>63</v>
      </c>
      <c r="AB326" s="165">
        <v>48</v>
      </c>
      <c r="AT326" t="s">
        <v>63</v>
      </c>
      <c r="AU326" s="6">
        <v>48</v>
      </c>
      <c r="AW326">
        <v>1</v>
      </c>
      <c r="AX326" t="s">
        <v>1403</v>
      </c>
    </row>
    <row r="327" spans="3:50" x14ac:dyDescent="0.25">
      <c r="C327" s="213" t="s">
        <v>507</v>
      </c>
      <c r="D327" s="213" t="s">
        <v>507</v>
      </c>
      <c r="E327" s="111" t="s">
        <v>233</v>
      </c>
      <c r="F327" s="36">
        <v>44413</v>
      </c>
      <c r="G327" s="48">
        <v>2350000</v>
      </c>
      <c r="H327" s="36">
        <v>44413</v>
      </c>
      <c r="I327">
        <v>1</v>
      </c>
      <c r="R327" s="111" t="s">
        <v>157</v>
      </c>
      <c r="U327" s="34">
        <v>1</v>
      </c>
      <c r="V327">
        <v>1</v>
      </c>
      <c r="W327" s="199">
        <v>1321875</v>
      </c>
      <c r="Y327">
        <v>27</v>
      </c>
      <c r="Z327" t="s">
        <v>63</v>
      </c>
      <c r="AB327" s="165">
        <v>48</v>
      </c>
      <c r="AT327" t="s">
        <v>63</v>
      </c>
      <c r="AU327" s="6">
        <v>48</v>
      </c>
      <c r="AW327">
        <v>1</v>
      </c>
      <c r="AX327" t="s">
        <v>1403</v>
      </c>
    </row>
    <row r="328" spans="3:50" x14ac:dyDescent="0.25">
      <c r="C328" s="214" t="s">
        <v>508</v>
      </c>
      <c r="D328" s="214" t="s">
        <v>508</v>
      </c>
      <c r="E328" s="111" t="s">
        <v>233</v>
      </c>
      <c r="F328" s="36">
        <v>44412</v>
      </c>
      <c r="G328" s="48">
        <v>2461600</v>
      </c>
      <c r="H328" s="36">
        <v>44412</v>
      </c>
      <c r="I328">
        <v>1</v>
      </c>
      <c r="R328" s="111" t="s">
        <v>157</v>
      </c>
      <c r="U328" s="34">
        <v>1</v>
      </c>
      <c r="V328">
        <v>1</v>
      </c>
      <c r="W328" s="199">
        <v>1384650</v>
      </c>
      <c r="Y328">
        <v>27</v>
      </c>
      <c r="Z328" t="s">
        <v>63</v>
      </c>
      <c r="AB328" s="165">
        <v>48</v>
      </c>
      <c r="AT328" t="s">
        <v>63</v>
      </c>
      <c r="AU328" s="6">
        <v>48</v>
      </c>
      <c r="AW328">
        <v>1</v>
      </c>
      <c r="AX328" t="s">
        <v>1403</v>
      </c>
    </row>
    <row r="329" spans="3:50" x14ac:dyDescent="0.25">
      <c r="C329" s="111" t="s">
        <v>509</v>
      </c>
      <c r="D329" s="111" t="s">
        <v>509</v>
      </c>
      <c r="E329" s="111" t="s">
        <v>184</v>
      </c>
      <c r="F329" s="36">
        <v>44450</v>
      </c>
      <c r="G329" s="48">
        <v>2005000</v>
      </c>
      <c r="H329" s="36">
        <v>44450</v>
      </c>
      <c r="I329">
        <v>1</v>
      </c>
      <c r="R329" s="111" t="s">
        <v>157</v>
      </c>
      <c r="U329" s="34">
        <v>1</v>
      </c>
      <c r="V329">
        <v>1</v>
      </c>
      <c r="W329" s="199">
        <v>1086041.6666666667</v>
      </c>
      <c r="Y329">
        <v>26</v>
      </c>
      <c r="Z329" t="s">
        <v>63</v>
      </c>
      <c r="AB329" s="165">
        <v>48</v>
      </c>
      <c r="AT329" t="s">
        <v>63</v>
      </c>
      <c r="AU329" s="6">
        <v>48</v>
      </c>
      <c r="AW329">
        <v>1</v>
      </c>
      <c r="AX329" t="s">
        <v>1403</v>
      </c>
    </row>
    <row r="330" spans="3:50" x14ac:dyDescent="0.25">
      <c r="C330" s="164" t="s">
        <v>510</v>
      </c>
      <c r="D330" s="164" t="s">
        <v>510</v>
      </c>
      <c r="E330" s="111" t="s">
        <v>511</v>
      </c>
      <c r="F330" s="36">
        <v>44450</v>
      </c>
      <c r="G330" s="48">
        <v>2005000</v>
      </c>
      <c r="H330" s="36">
        <v>44450</v>
      </c>
      <c r="I330">
        <v>1</v>
      </c>
      <c r="R330" s="111" t="s">
        <v>157</v>
      </c>
      <c r="U330" s="34">
        <v>1</v>
      </c>
      <c r="V330">
        <v>1</v>
      </c>
      <c r="W330" s="199">
        <v>1086041.6666666667</v>
      </c>
      <c r="Y330">
        <v>26</v>
      </c>
      <c r="Z330" t="s">
        <v>63</v>
      </c>
      <c r="AB330" s="165">
        <v>48</v>
      </c>
      <c r="AT330" t="s">
        <v>63</v>
      </c>
      <c r="AU330" s="6">
        <v>48</v>
      </c>
      <c r="AW330">
        <v>1</v>
      </c>
      <c r="AX330" t="s">
        <v>1403</v>
      </c>
    </row>
    <row r="331" spans="3:50" x14ac:dyDescent="0.25">
      <c r="C331" s="213" t="s">
        <v>512</v>
      </c>
      <c r="D331" s="213" t="s">
        <v>512</v>
      </c>
      <c r="E331" s="111" t="s">
        <v>184</v>
      </c>
      <c r="F331" s="36">
        <v>44491</v>
      </c>
      <c r="G331" s="48">
        <v>2700000</v>
      </c>
      <c r="H331" s="36">
        <v>44491</v>
      </c>
      <c r="I331">
        <v>1</v>
      </c>
      <c r="R331" s="111" t="s">
        <v>157</v>
      </c>
      <c r="U331" s="34">
        <v>1</v>
      </c>
      <c r="V331">
        <v>1</v>
      </c>
      <c r="W331" s="199">
        <v>1406250</v>
      </c>
      <c r="Y331">
        <v>25</v>
      </c>
      <c r="Z331" t="s">
        <v>63</v>
      </c>
      <c r="AB331" s="165">
        <v>48</v>
      </c>
      <c r="AT331" t="s">
        <v>63</v>
      </c>
      <c r="AU331" s="6">
        <v>48</v>
      </c>
      <c r="AW331">
        <v>1</v>
      </c>
      <c r="AX331" t="s">
        <v>1403</v>
      </c>
    </row>
    <row r="332" spans="3:50" x14ac:dyDescent="0.25">
      <c r="C332" s="213" t="s">
        <v>513</v>
      </c>
      <c r="D332" s="213" t="s">
        <v>513</v>
      </c>
      <c r="E332" s="111" t="s">
        <v>233</v>
      </c>
      <c r="F332" s="36">
        <v>44475</v>
      </c>
      <c r="G332" s="48">
        <v>2461600</v>
      </c>
      <c r="H332" s="36">
        <v>44475</v>
      </c>
      <c r="I332">
        <v>1</v>
      </c>
      <c r="R332" s="111" t="s">
        <v>157</v>
      </c>
      <c r="U332" s="34">
        <v>1</v>
      </c>
      <c r="V332">
        <v>1</v>
      </c>
      <c r="W332" s="199">
        <v>1282083.3333333335</v>
      </c>
      <c r="Y332">
        <v>25</v>
      </c>
      <c r="Z332" t="s">
        <v>63</v>
      </c>
      <c r="AB332" s="165">
        <v>48</v>
      </c>
      <c r="AT332" t="s">
        <v>63</v>
      </c>
      <c r="AU332" s="6">
        <v>48</v>
      </c>
      <c r="AW332">
        <v>1</v>
      </c>
      <c r="AX332" t="s">
        <v>1403</v>
      </c>
    </row>
    <row r="333" spans="3:50" x14ac:dyDescent="0.25">
      <c r="C333" s="214" t="s">
        <v>514</v>
      </c>
      <c r="D333" s="214" t="s">
        <v>514</v>
      </c>
      <c r="E333" s="111" t="s">
        <v>233</v>
      </c>
      <c r="F333" s="36">
        <v>44492</v>
      </c>
      <c r="G333" s="48">
        <v>3250000</v>
      </c>
      <c r="H333" s="36">
        <v>44492</v>
      </c>
      <c r="I333">
        <v>1</v>
      </c>
      <c r="R333" s="111" t="s">
        <v>157</v>
      </c>
      <c r="U333" s="34">
        <v>1</v>
      </c>
      <c r="V333">
        <v>1</v>
      </c>
      <c r="W333" s="199">
        <v>1692708.3333333333</v>
      </c>
      <c r="Y333">
        <v>25</v>
      </c>
      <c r="Z333" t="s">
        <v>63</v>
      </c>
      <c r="AB333" s="165">
        <v>48</v>
      </c>
      <c r="AT333" t="s">
        <v>63</v>
      </c>
      <c r="AU333" s="6">
        <v>48</v>
      </c>
      <c r="AW333">
        <v>1</v>
      </c>
      <c r="AX333" t="s">
        <v>1403</v>
      </c>
    </row>
    <row r="334" spans="3:50" x14ac:dyDescent="0.25">
      <c r="C334" s="164" t="s">
        <v>515</v>
      </c>
      <c r="D334" s="164" t="s">
        <v>515</v>
      </c>
      <c r="E334" s="111" t="s">
        <v>202</v>
      </c>
      <c r="F334" s="215">
        <v>44506</v>
      </c>
      <c r="G334" s="48">
        <v>3500000</v>
      </c>
      <c r="H334" s="215">
        <v>44506</v>
      </c>
      <c r="I334">
        <v>1</v>
      </c>
      <c r="R334" s="111" t="s">
        <v>157</v>
      </c>
      <c r="U334" s="34">
        <v>2</v>
      </c>
      <c r="V334">
        <v>1</v>
      </c>
      <c r="W334" s="199">
        <v>1750000</v>
      </c>
      <c r="Y334">
        <v>24</v>
      </c>
      <c r="Z334" t="s">
        <v>63</v>
      </c>
      <c r="AB334" s="165">
        <v>48</v>
      </c>
      <c r="AT334" t="s">
        <v>63</v>
      </c>
      <c r="AU334" s="6">
        <v>48</v>
      </c>
      <c r="AW334">
        <v>1</v>
      </c>
      <c r="AX334" t="s">
        <v>1403</v>
      </c>
    </row>
    <row r="335" spans="3:50" x14ac:dyDescent="0.25">
      <c r="C335" s="111" t="s">
        <v>516</v>
      </c>
      <c r="D335" s="111" t="s">
        <v>516</v>
      </c>
      <c r="E335" s="111" t="s">
        <v>233</v>
      </c>
      <c r="F335" s="215">
        <v>44506</v>
      </c>
      <c r="G335" s="48">
        <v>3500000</v>
      </c>
      <c r="H335" s="215">
        <v>44506</v>
      </c>
      <c r="I335">
        <v>1</v>
      </c>
      <c r="R335" s="111" t="s">
        <v>157</v>
      </c>
      <c r="U335" s="34">
        <v>2</v>
      </c>
      <c r="V335">
        <v>1</v>
      </c>
      <c r="W335" s="199">
        <v>1750000</v>
      </c>
      <c r="Y335">
        <v>24</v>
      </c>
      <c r="Z335" t="s">
        <v>63</v>
      </c>
      <c r="AB335" s="165">
        <v>48</v>
      </c>
      <c r="AT335" t="s">
        <v>63</v>
      </c>
      <c r="AU335" s="6">
        <v>48</v>
      </c>
      <c r="AW335">
        <v>1</v>
      </c>
      <c r="AX335" t="s">
        <v>1403</v>
      </c>
    </row>
    <row r="336" spans="3:50" x14ac:dyDescent="0.25">
      <c r="C336" s="111" t="s">
        <v>517</v>
      </c>
      <c r="D336" s="111" t="s">
        <v>517</v>
      </c>
      <c r="E336" s="111" t="s">
        <v>202</v>
      </c>
      <c r="F336" s="215">
        <v>44510</v>
      </c>
      <c r="G336" s="48">
        <v>5990000</v>
      </c>
      <c r="H336" s="215">
        <v>44510</v>
      </c>
      <c r="I336">
        <v>1</v>
      </c>
      <c r="R336" s="111" t="s">
        <v>157</v>
      </c>
      <c r="U336" s="34">
        <v>1</v>
      </c>
      <c r="V336">
        <v>1</v>
      </c>
      <c r="W336" s="199">
        <v>2995000</v>
      </c>
      <c r="Y336">
        <v>24</v>
      </c>
      <c r="Z336" t="s">
        <v>63</v>
      </c>
      <c r="AB336" s="165">
        <v>48</v>
      </c>
      <c r="AT336" t="s">
        <v>63</v>
      </c>
      <c r="AU336" s="6">
        <v>48</v>
      </c>
      <c r="AW336">
        <v>1</v>
      </c>
      <c r="AX336" t="s">
        <v>1403</v>
      </c>
    </row>
    <row r="337" spans="3:50" x14ac:dyDescent="0.25">
      <c r="C337" s="111" t="s">
        <v>518</v>
      </c>
      <c r="D337" s="111" t="s">
        <v>518</v>
      </c>
      <c r="E337" s="111" t="s">
        <v>184</v>
      </c>
      <c r="F337" s="215">
        <v>44510</v>
      </c>
      <c r="G337" s="48">
        <v>2700000</v>
      </c>
      <c r="H337" s="215">
        <v>44510</v>
      </c>
      <c r="I337">
        <v>1</v>
      </c>
      <c r="R337" s="111" t="s">
        <v>157</v>
      </c>
      <c r="U337" s="34">
        <v>1</v>
      </c>
      <c r="V337">
        <v>1</v>
      </c>
      <c r="W337" s="199">
        <v>1350000</v>
      </c>
      <c r="Y337">
        <v>24</v>
      </c>
      <c r="Z337" t="s">
        <v>63</v>
      </c>
      <c r="AB337" s="165">
        <v>48</v>
      </c>
      <c r="AT337" t="s">
        <v>63</v>
      </c>
      <c r="AU337" s="6">
        <v>48</v>
      </c>
      <c r="AW337">
        <v>1</v>
      </c>
      <c r="AX337" t="s">
        <v>1403</v>
      </c>
    </row>
    <row r="338" spans="3:50" x14ac:dyDescent="0.25">
      <c r="C338" s="111" t="s">
        <v>519</v>
      </c>
      <c r="D338" s="111" t="s">
        <v>519</v>
      </c>
      <c r="E338" s="111" t="s">
        <v>233</v>
      </c>
      <c r="F338" s="215">
        <v>44510</v>
      </c>
      <c r="G338" s="48">
        <v>10300000</v>
      </c>
      <c r="H338" s="215">
        <v>44510</v>
      </c>
      <c r="I338">
        <v>1</v>
      </c>
      <c r="R338" s="111" t="s">
        <v>157</v>
      </c>
      <c r="U338" s="34">
        <v>1</v>
      </c>
      <c r="V338">
        <v>1</v>
      </c>
      <c r="W338" s="199">
        <v>5150000</v>
      </c>
      <c r="Y338">
        <v>24</v>
      </c>
      <c r="Z338" t="s">
        <v>63</v>
      </c>
      <c r="AB338" s="165">
        <v>48</v>
      </c>
      <c r="AT338" t="s">
        <v>63</v>
      </c>
      <c r="AU338" s="6">
        <v>48</v>
      </c>
      <c r="AW338">
        <v>1</v>
      </c>
      <c r="AX338" t="s">
        <v>1403</v>
      </c>
    </row>
    <row r="339" spans="3:50" x14ac:dyDescent="0.25">
      <c r="C339" s="111" t="s">
        <v>520</v>
      </c>
      <c r="D339" s="111" t="s">
        <v>520</v>
      </c>
      <c r="E339" s="111" t="s">
        <v>277</v>
      </c>
      <c r="F339" s="215">
        <v>44513</v>
      </c>
      <c r="G339" s="48">
        <v>11450000</v>
      </c>
      <c r="H339" s="215">
        <v>44513</v>
      </c>
      <c r="I339">
        <v>1</v>
      </c>
      <c r="R339" s="111" t="s">
        <v>157</v>
      </c>
      <c r="U339" s="34">
        <v>1</v>
      </c>
      <c r="V339">
        <v>1</v>
      </c>
      <c r="W339" s="199">
        <v>5725000</v>
      </c>
      <c r="Y339">
        <v>24</v>
      </c>
      <c r="Z339" t="s">
        <v>63</v>
      </c>
      <c r="AB339" s="165">
        <v>48</v>
      </c>
      <c r="AT339" t="s">
        <v>63</v>
      </c>
      <c r="AU339" s="6">
        <v>48</v>
      </c>
      <c r="AW339">
        <v>1</v>
      </c>
      <c r="AX339" t="s">
        <v>1403</v>
      </c>
    </row>
    <row r="340" spans="3:50" x14ac:dyDescent="0.25">
      <c r="C340" s="111" t="s">
        <v>521</v>
      </c>
      <c r="D340" s="111" t="s">
        <v>521</v>
      </c>
      <c r="E340" s="111" t="s">
        <v>181</v>
      </c>
      <c r="F340" s="36">
        <v>44531</v>
      </c>
      <c r="G340" s="48">
        <v>9230000</v>
      </c>
      <c r="H340" s="36">
        <v>44531</v>
      </c>
      <c r="I340">
        <v>1</v>
      </c>
      <c r="R340" s="111" t="s">
        <v>157</v>
      </c>
      <c r="U340" s="34">
        <v>2</v>
      </c>
      <c r="V340">
        <v>1</v>
      </c>
      <c r="W340" s="199">
        <v>4422708.333333333</v>
      </c>
      <c r="Y340">
        <v>23</v>
      </c>
      <c r="Z340" t="s">
        <v>63</v>
      </c>
      <c r="AB340" s="165">
        <v>48</v>
      </c>
      <c r="AT340" t="s">
        <v>63</v>
      </c>
      <c r="AU340" s="6">
        <v>48</v>
      </c>
      <c r="AW340">
        <v>1</v>
      </c>
      <c r="AX340" t="s">
        <v>1403</v>
      </c>
    </row>
    <row r="341" spans="3:50" x14ac:dyDescent="0.25">
      <c r="C341" s="111" t="s">
        <v>516</v>
      </c>
      <c r="D341" s="111" t="s">
        <v>516</v>
      </c>
      <c r="E341" s="111" t="s">
        <v>233</v>
      </c>
      <c r="F341" s="36">
        <v>44547</v>
      </c>
      <c r="G341" s="48">
        <v>1875000</v>
      </c>
      <c r="H341" s="36">
        <v>44547</v>
      </c>
      <c r="I341">
        <v>1</v>
      </c>
      <c r="R341" s="111" t="s">
        <v>157</v>
      </c>
      <c r="U341" s="34">
        <v>1</v>
      </c>
      <c r="V341">
        <v>1</v>
      </c>
      <c r="W341" s="199">
        <v>898437.5</v>
      </c>
      <c r="Y341">
        <v>23</v>
      </c>
      <c r="Z341" t="s">
        <v>63</v>
      </c>
      <c r="AB341" s="165">
        <v>48</v>
      </c>
      <c r="AT341" t="s">
        <v>63</v>
      </c>
      <c r="AU341" s="6">
        <v>48</v>
      </c>
      <c r="AW341">
        <v>1</v>
      </c>
      <c r="AX341" t="s">
        <v>1403</v>
      </c>
    </row>
    <row r="342" spans="3:50" x14ac:dyDescent="0.25">
      <c r="C342" s="111" t="s">
        <v>522</v>
      </c>
      <c r="D342" s="111" t="s">
        <v>522</v>
      </c>
      <c r="E342" s="111" t="s">
        <v>233</v>
      </c>
      <c r="F342" s="36">
        <v>44604</v>
      </c>
      <c r="G342" s="48">
        <v>4075000</v>
      </c>
      <c r="H342" s="36">
        <v>44604</v>
      </c>
      <c r="I342">
        <v>1</v>
      </c>
      <c r="R342" s="111" t="s">
        <v>157</v>
      </c>
      <c r="U342" s="34">
        <v>1</v>
      </c>
      <c r="V342">
        <v>1</v>
      </c>
      <c r="W342" s="199">
        <v>1782812.5</v>
      </c>
      <c r="Y342">
        <v>21</v>
      </c>
      <c r="Z342" t="s">
        <v>63</v>
      </c>
      <c r="AB342" s="165">
        <v>48</v>
      </c>
      <c r="AT342" t="s">
        <v>63</v>
      </c>
      <c r="AU342" s="6">
        <v>48</v>
      </c>
      <c r="AW342">
        <v>1</v>
      </c>
      <c r="AX342" t="s">
        <v>1403</v>
      </c>
    </row>
    <row r="343" spans="3:50" x14ac:dyDescent="0.25">
      <c r="C343" s="111" t="s">
        <v>523</v>
      </c>
      <c r="D343" s="111" t="s">
        <v>523</v>
      </c>
      <c r="E343" s="111" t="s">
        <v>184</v>
      </c>
      <c r="F343" s="36">
        <v>44609</v>
      </c>
      <c r="G343" s="48">
        <v>3550000</v>
      </c>
      <c r="H343" s="36">
        <v>44609</v>
      </c>
      <c r="I343">
        <v>1</v>
      </c>
      <c r="R343" s="111" t="s">
        <v>157</v>
      </c>
      <c r="U343" s="34">
        <v>1</v>
      </c>
      <c r="V343">
        <v>1</v>
      </c>
      <c r="W343" s="199">
        <v>1553125</v>
      </c>
      <c r="Y343">
        <v>21</v>
      </c>
      <c r="Z343" t="s">
        <v>63</v>
      </c>
      <c r="AB343" s="165">
        <v>48</v>
      </c>
      <c r="AT343" t="s">
        <v>63</v>
      </c>
      <c r="AU343" s="6">
        <v>48</v>
      </c>
      <c r="AW343">
        <v>1</v>
      </c>
      <c r="AX343" t="s">
        <v>1403</v>
      </c>
    </row>
    <row r="344" spans="3:50" x14ac:dyDescent="0.25">
      <c r="C344" s="111" t="s">
        <v>524</v>
      </c>
      <c r="D344" s="111" t="s">
        <v>524</v>
      </c>
      <c r="E344" s="111" t="s">
        <v>202</v>
      </c>
      <c r="F344" s="36">
        <v>44607</v>
      </c>
      <c r="G344" s="48">
        <v>53700000</v>
      </c>
      <c r="H344" s="36">
        <v>44607</v>
      </c>
      <c r="I344">
        <v>1</v>
      </c>
      <c r="R344" s="111" t="s">
        <v>157</v>
      </c>
      <c r="U344" s="34">
        <v>1</v>
      </c>
      <c r="V344">
        <v>1</v>
      </c>
      <c r="W344" s="199">
        <v>23493750</v>
      </c>
      <c r="Y344">
        <v>21</v>
      </c>
      <c r="Z344" t="s">
        <v>63</v>
      </c>
      <c r="AB344" s="165">
        <v>48</v>
      </c>
      <c r="AT344" t="s">
        <v>63</v>
      </c>
      <c r="AU344" s="6">
        <v>48</v>
      </c>
      <c r="AW344">
        <v>1</v>
      </c>
      <c r="AX344" t="s">
        <v>1403</v>
      </c>
    </row>
    <row r="345" spans="3:50" x14ac:dyDescent="0.25">
      <c r="C345" s="111" t="s">
        <v>525</v>
      </c>
      <c r="D345" s="111" t="s">
        <v>525</v>
      </c>
      <c r="E345" s="111" t="s">
        <v>184</v>
      </c>
      <c r="F345" s="36">
        <v>44610</v>
      </c>
      <c r="G345" s="48">
        <v>2000000</v>
      </c>
      <c r="H345" s="36">
        <v>44610</v>
      </c>
      <c r="I345">
        <v>1</v>
      </c>
      <c r="R345" s="111" t="s">
        <v>157</v>
      </c>
      <c r="U345" s="34">
        <v>1</v>
      </c>
      <c r="V345">
        <v>1</v>
      </c>
      <c r="W345" s="199">
        <v>875000</v>
      </c>
      <c r="Y345">
        <v>21</v>
      </c>
      <c r="Z345" t="s">
        <v>63</v>
      </c>
      <c r="AB345" s="165">
        <v>48</v>
      </c>
      <c r="AT345" t="s">
        <v>63</v>
      </c>
      <c r="AU345" s="6">
        <v>48</v>
      </c>
      <c r="AW345">
        <v>1</v>
      </c>
      <c r="AX345" t="s">
        <v>1403</v>
      </c>
    </row>
    <row r="346" spans="3:50" x14ac:dyDescent="0.25">
      <c r="C346" s="111" t="s">
        <v>526</v>
      </c>
      <c r="D346" s="111" t="s">
        <v>526</v>
      </c>
      <c r="E346" s="111" t="s">
        <v>202</v>
      </c>
      <c r="F346" s="200">
        <v>44608</v>
      </c>
      <c r="G346" s="48">
        <v>1574100</v>
      </c>
      <c r="H346" s="200">
        <v>44608</v>
      </c>
      <c r="I346">
        <v>1</v>
      </c>
      <c r="R346" s="111" t="s">
        <v>157</v>
      </c>
      <c r="U346" s="34">
        <v>1</v>
      </c>
      <c r="V346">
        <v>1</v>
      </c>
      <c r="W346" s="199">
        <v>688668.75</v>
      </c>
      <c r="Y346">
        <v>21</v>
      </c>
      <c r="Z346" t="s">
        <v>63</v>
      </c>
      <c r="AB346" s="165">
        <v>48</v>
      </c>
      <c r="AT346" t="s">
        <v>63</v>
      </c>
      <c r="AU346" s="6">
        <v>48</v>
      </c>
      <c r="AW346">
        <v>1</v>
      </c>
      <c r="AX346" t="s">
        <v>1403</v>
      </c>
    </row>
    <row r="347" spans="3:50" x14ac:dyDescent="0.25">
      <c r="C347" s="111" t="s">
        <v>527</v>
      </c>
      <c r="D347" s="111" t="s">
        <v>527</v>
      </c>
      <c r="E347" s="111" t="s">
        <v>184</v>
      </c>
      <c r="F347" s="36">
        <v>44627</v>
      </c>
      <c r="G347" s="48">
        <v>2400000</v>
      </c>
      <c r="H347" s="36">
        <v>44627</v>
      </c>
      <c r="I347">
        <v>1</v>
      </c>
      <c r="R347" s="111" t="s">
        <v>157</v>
      </c>
      <c r="U347" s="34">
        <v>1</v>
      </c>
      <c r="V347">
        <v>1</v>
      </c>
      <c r="W347" s="199">
        <v>1000000</v>
      </c>
      <c r="Y347">
        <v>20</v>
      </c>
      <c r="Z347" t="s">
        <v>63</v>
      </c>
      <c r="AB347" s="165">
        <v>48</v>
      </c>
      <c r="AT347" t="s">
        <v>63</v>
      </c>
      <c r="AU347" s="6">
        <v>48</v>
      </c>
      <c r="AW347">
        <v>1</v>
      </c>
      <c r="AX347" t="s">
        <v>1403</v>
      </c>
    </row>
    <row r="348" spans="3:50" x14ac:dyDescent="0.25">
      <c r="C348" s="111" t="s">
        <v>528</v>
      </c>
      <c r="D348" s="111" t="s">
        <v>528</v>
      </c>
      <c r="E348" s="111" t="s">
        <v>233</v>
      </c>
      <c r="F348" s="36">
        <v>44638</v>
      </c>
      <c r="G348" s="48">
        <v>1075000</v>
      </c>
      <c r="H348" s="36">
        <v>44638</v>
      </c>
      <c r="I348">
        <v>1</v>
      </c>
      <c r="R348" s="111" t="s">
        <v>157</v>
      </c>
      <c r="U348" s="34">
        <v>1</v>
      </c>
      <c r="V348">
        <v>1</v>
      </c>
      <c r="W348" s="199">
        <v>447916.66666666663</v>
      </c>
      <c r="Y348">
        <v>20</v>
      </c>
      <c r="Z348" t="s">
        <v>63</v>
      </c>
      <c r="AB348" s="165">
        <v>48</v>
      </c>
      <c r="AT348" t="s">
        <v>63</v>
      </c>
      <c r="AU348" s="6">
        <v>48</v>
      </c>
      <c r="AW348">
        <v>1</v>
      </c>
      <c r="AX348" t="s">
        <v>1403</v>
      </c>
    </row>
    <row r="349" spans="3:50" x14ac:dyDescent="0.25">
      <c r="C349" s="111" t="s">
        <v>529</v>
      </c>
      <c r="D349" s="111" t="s">
        <v>529</v>
      </c>
      <c r="E349" s="111" t="s">
        <v>233</v>
      </c>
      <c r="F349" s="36">
        <v>44641</v>
      </c>
      <c r="G349" s="48">
        <v>2650000</v>
      </c>
      <c r="H349" s="36">
        <v>44641</v>
      </c>
      <c r="I349">
        <v>1</v>
      </c>
      <c r="R349" s="111" t="s">
        <v>157</v>
      </c>
      <c r="U349" s="34">
        <v>1</v>
      </c>
      <c r="V349">
        <v>1</v>
      </c>
      <c r="W349" s="199">
        <v>1104166.6666666667</v>
      </c>
      <c r="Y349">
        <v>20</v>
      </c>
      <c r="Z349" t="s">
        <v>63</v>
      </c>
      <c r="AB349" s="165">
        <v>48</v>
      </c>
      <c r="AT349" t="s">
        <v>63</v>
      </c>
      <c r="AU349" s="6">
        <v>48</v>
      </c>
      <c r="AW349">
        <v>1</v>
      </c>
      <c r="AX349" t="s">
        <v>1403</v>
      </c>
    </row>
    <row r="350" spans="3:50" x14ac:dyDescent="0.25">
      <c r="C350" s="111" t="s">
        <v>529</v>
      </c>
      <c r="D350" s="111" t="s">
        <v>529</v>
      </c>
      <c r="E350" s="111" t="s">
        <v>233</v>
      </c>
      <c r="F350" s="36">
        <v>44641</v>
      </c>
      <c r="G350" s="48">
        <v>2650000</v>
      </c>
      <c r="H350" s="36">
        <v>44641</v>
      </c>
      <c r="I350">
        <v>1</v>
      </c>
      <c r="R350" s="111" t="s">
        <v>157</v>
      </c>
      <c r="U350" s="34">
        <v>1</v>
      </c>
      <c r="V350">
        <v>1</v>
      </c>
      <c r="W350" s="199">
        <v>1104166.6666666667</v>
      </c>
      <c r="Y350">
        <v>20</v>
      </c>
      <c r="Z350" t="s">
        <v>63</v>
      </c>
      <c r="AB350" s="165">
        <v>48</v>
      </c>
      <c r="AT350" t="s">
        <v>63</v>
      </c>
      <c r="AU350" s="6">
        <v>48</v>
      </c>
      <c r="AW350">
        <v>1</v>
      </c>
      <c r="AX350" t="s">
        <v>1403</v>
      </c>
    </row>
    <row r="351" spans="3:50" x14ac:dyDescent="0.25">
      <c r="C351" s="111" t="s">
        <v>529</v>
      </c>
      <c r="D351" s="111" t="s">
        <v>529</v>
      </c>
      <c r="E351" s="111" t="s">
        <v>233</v>
      </c>
      <c r="F351" s="36">
        <v>44641</v>
      </c>
      <c r="G351" s="48">
        <v>2650000</v>
      </c>
      <c r="H351" s="36">
        <v>44641</v>
      </c>
      <c r="I351">
        <v>1</v>
      </c>
      <c r="R351" s="111" t="s">
        <v>157</v>
      </c>
      <c r="U351" s="34">
        <v>1</v>
      </c>
      <c r="V351">
        <v>1</v>
      </c>
      <c r="W351" s="199">
        <v>1104166.6666666667</v>
      </c>
      <c r="Y351">
        <v>20</v>
      </c>
      <c r="Z351" t="s">
        <v>63</v>
      </c>
      <c r="AB351" s="165">
        <v>48</v>
      </c>
      <c r="AT351" t="s">
        <v>63</v>
      </c>
      <c r="AU351" s="6">
        <v>48</v>
      </c>
      <c r="AW351">
        <v>1</v>
      </c>
      <c r="AX351" t="s">
        <v>1403</v>
      </c>
    </row>
    <row r="352" spans="3:50" x14ac:dyDescent="0.25">
      <c r="C352" s="111" t="s">
        <v>530</v>
      </c>
      <c r="D352" s="111" t="s">
        <v>530</v>
      </c>
      <c r="E352" s="111" t="s">
        <v>202</v>
      </c>
      <c r="F352" s="36">
        <v>44645</v>
      </c>
      <c r="G352" s="48">
        <v>10000000</v>
      </c>
      <c r="H352" s="36">
        <v>44645</v>
      </c>
      <c r="I352">
        <v>1</v>
      </c>
      <c r="R352" s="111" t="s">
        <v>157</v>
      </c>
      <c r="U352" s="34">
        <v>1</v>
      </c>
      <c r="V352">
        <v>1</v>
      </c>
      <c r="W352" s="199">
        <v>4166666.666666667</v>
      </c>
      <c r="Y352">
        <v>20</v>
      </c>
      <c r="Z352" t="s">
        <v>63</v>
      </c>
      <c r="AB352" s="165">
        <v>48</v>
      </c>
      <c r="AT352" t="s">
        <v>63</v>
      </c>
      <c r="AU352" s="6">
        <v>48</v>
      </c>
      <c r="AW352">
        <v>1</v>
      </c>
      <c r="AX352" t="s">
        <v>1403</v>
      </c>
    </row>
    <row r="353" spans="3:50" x14ac:dyDescent="0.25">
      <c r="C353" s="111" t="s">
        <v>531</v>
      </c>
      <c r="D353" s="111" t="s">
        <v>531</v>
      </c>
      <c r="E353" s="111" t="s">
        <v>184</v>
      </c>
      <c r="F353" s="36">
        <v>44660</v>
      </c>
      <c r="G353" s="48">
        <v>7350000</v>
      </c>
      <c r="H353" s="36">
        <v>44660</v>
      </c>
      <c r="I353">
        <v>1</v>
      </c>
      <c r="R353" s="111" t="s">
        <v>157</v>
      </c>
      <c r="U353" s="34">
        <v>1</v>
      </c>
      <c r="V353">
        <v>1</v>
      </c>
      <c r="W353" s="199">
        <v>2909375</v>
      </c>
      <c r="Y353">
        <v>19</v>
      </c>
      <c r="Z353" t="s">
        <v>63</v>
      </c>
      <c r="AB353" s="165">
        <v>48</v>
      </c>
      <c r="AT353" t="s">
        <v>63</v>
      </c>
      <c r="AU353" s="6">
        <v>48</v>
      </c>
      <c r="AW353">
        <v>1</v>
      </c>
      <c r="AX353" t="s">
        <v>1403</v>
      </c>
    </row>
    <row r="354" spans="3:50" x14ac:dyDescent="0.25">
      <c r="C354" s="111" t="s">
        <v>532</v>
      </c>
      <c r="D354" s="111" t="s">
        <v>532</v>
      </c>
      <c r="E354" s="111" t="s">
        <v>233</v>
      </c>
      <c r="F354" s="216">
        <v>44723</v>
      </c>
      <c r="G354" s="48">
        <v>4350000</v>
      </c>
      <c r="H354" s="216">
        <v>44723</v>
      </c>
      <c r="I354">
        <v>1</v>
      </c>
      <c r="R354" s="111" t="s">
        <v>157</v>
      </c>
      <c r="U354" s="34">
        <v>1</v>
      </c>
      <c r="V354">
        <v>1</v>
      </c>
      <c r="W354" s="199">
        <v>1540625</v>
      </c>
      <c r="Y354">
        <v>17</v>
      </c>
      <c r="Z354" t="s">
        <v>63</v>
      </c>
      <c r="AB354" s="165">
        <v>48</v>
      </c>
      <c r="AT354" t="s">
        <v>63</v>
      </c>
      <c r="AU354" s="6">
        <v>48</v>
      </c>
      <c r="AW354">
        <v>1</v>
      </c>
      <c r="AX354" t="s">
        <v>1403</v>
      </c>
    </row>
    <row r="355" spans="3:50" x14ac:dyDescent="0.25">
      <c r="C355" s="111" t="s">
        <v>533</v>
      </c>
      <c r="D355" s="111" t="s">
        <v>533</v>
      </c>
      <c r="E355" s="111" t="s">
        <v>233</v>
      </c>
      <c r="F355" s="216">
        <v>44723</v>
      </c>
      <c r="G355" s="48">
        <v>4350000</v>
      </c>
      <c r="H355" s="216">
        <v>44723</v>
      </c>
      <c r="I355">
        <v>1</v>
      </c>
      <c r="R355" s="111" t="s">
        <v>157</v>
      </c>
      <c r="U355" s="34">
        <v>1</v>
      </c>
      <c r="V355">
        <v>1</v>
      </c>
      <c r="W355" s="199">
        <v>1540625</v>
      </c>
      <c r="Y355">
        <v>17</v>
      </c>
      <c r="Z355" t="s">
        <v>63</v>
      </c>
      <c r="AB355" s="165">
        <v>48</v>
      </c>
      <c r="AT355" t="s">
        <v>63</v>
      </c>
      <c r="AU355" s="6">
        <v>48</v>
      </c>
      <c r="AW355">
        <v>1</v>
      </c>
      <c r="AX355" t="s">
        <v>1403</v>
      </c>
    </row>
    <row r="356" spans="3:50" x14ac:dyDescent="0.25">
      <c r="C356" s="111" t="s">
        <v>534</v>
      </c>
      <c r="D356" s="111" t="s">
        <v>534</v>
      </c>
      <c r="E356" s="111" t="s">
        <v>233</v>
      </c>
      <c r="F356" s="216">
        <v>44723</v>
      </c>
      <c r="G356" s="48">
        <v>6475000</v>
      </c>
      <c r="H356" s="216">
        <v>44723</v>
      </c>
      <c r="I356">
        <v>1</v>
      </c>
      <c r="R356" s="111" t="s">
        <v>157</v>
      </c>
      <c r="U356" s="34">
        <v>1</v>
      </c>
      <c r="V356">
        <v>1</v>
      </c>
      <c r="W356" s="199">
        <v>2293229.166666667</v>
      </c>
      <c r="Y356">
        <v>17</v>
      </c>
      <c r="Z356" t="s">
        <v>63</v>
      </c>
      <c r="AB356" s="165">
        <v>48</v>
      </c>
      <c r="AT356" t="s">
        <v>63</v>
      </c>
      <c r="AU356" s="6">
        <v>48</v>
      </c>
      <c r="AW356">
        <v>1</v>
      </c>
      <c r="AX356" t="s">
        <v>1403</v>
      </c>
    </row>
    <row r="357" spans="3:50" x14ac:dyDescent="0.25">
      <c r="C357" s="111" t="s">
        <v>535</v>
      </c>
      <c r="D357" s="111" t="s">
        <v>535</v>
      </c>
      <c r="E357" s="111" t="s">
        <v>233</v>
      </c>
      <c r="F357" s="36">
        <v>44723</v>
      </c>
      <c r="G357" s="48">
        <v>10500000</v>
      </c>
      <c r="H357" s="36">
        <v>44723</v>
      </c>
      <c r="I357">
        <v>1</v>
      </c>
      <c r="R357" s="111" t="s">
        <v>157</v>
      </c>
      <c r="U357" s="34">
        <v>1</v>
      </c>
      <c r="V357">
        <v>1</v>
      </c>
      <c r="W357" s="199">
        <v>3718750</v>
      </c>
      <c r="Y357">
        <v>17</v>
      </c>
      <c r="Z357" t="s">
        <v>63</v>
      </c>
      <c r="AB357" s="165">
        <v>48</v>
      </c>
      <c r="AT357" t="s">
        <v>63</v>
      </c>
      <c r="AU357" s="6">
        <v>48</v>
      </c>
      <c r="AW357">
        <v>1</v>
      </c>
      <c r="AX357" t="s">
        <v>1403</v>
      </c>
    </row>
    <row r="358" spans="3:50" x14ac:dyDescent="0.25">
      <c r="C358" s="111" t="s">
        <v>536</v>
      </c>
      <c r="D358" s="111" t="s">
        <v>536</v>
      </c>
      <c r="E358" s="111" t="s">
        <v>233</v>
      </c>
      <c r="F358" s="36">
        <v>44723</v>
      </c>
      <c r="G358" s="48">
        <v>5550000</v>
      </c>
      <c r="H358" s="36">
        <v>44723</v>
      </c>
      <c r="I358">
        <v>1</v>
      </c>
      <c r="R358" s="111" t="s">
        <v>157</v>
      </c>
      <c r="U358" s="34">
        <v>1</v>
      </c>
      <c r="V358">
        <v>1</v>
      </c>
      <c r="W358" s="199">
        <v>1965625</v>
      </c>
      <c r="Y358">
        <v>17</v>
      </c>
      <c r="Z358" t="s">
        <v>63</v>
      </c>
      <c r="AB358" s="165">
        <v>48</v>
      </c>
      <c r="AT358" t="s">
        <v>63</v>
      </c>
      <c r="AU358" s="6">
        <v>48</v>
      </c>
      <c r="AW358">
        <v>1</v>
      </c>
      <c r="AX358" t="s">
        <v>1403</v>
      </c>
    </row>
    <row r="359" spans="3:50" x14ac:dyDescent="0.25">
      <c r="C359" s="111" t="s">
        <v>537</v>
      </c>
      <c r="D359" s="111" t="s">
        <v>537</v>
      </c>
      <c r="E359" s="111" t="s">
        <v>184</v>
      </c>
      <c r="F359" s="36">
        <v>44722</v>
      </c>
      <c r="G359" s="48">
        <v>1850000</v>
      </c>
      <c r="H359" s="36">
        <v>44722</v>
      </c>
      <c r="I359">
        <v>1</v>
      </c>
      <c r="R359" s="111" t="s">
        <v>157</v>
      </c>
      <c r="U359" s="34">
        <v>1</v>
      </c>
      <c r="V359">
        <v>1</v>
      </c>
      <c r="W359" s="199">
        <v>655208.33333333326</v>
      </c>
      <c r="Y359">
        <v>17</v>
      </c>
      <c r="Z359" t="s">
        <v>63</v>
      </c>
      <c r="AB359" s="165">
        <v>48</v>
      </c>
      <c r="AT359" t="s">
        <v>63</v>
      </c>
      <c r="AU359" s="6">
        <v>48</v>
      </c>
      <c r="AW359">
        <v>1</v>
      </c>
      <c r="AX359" t="s">
        <v>1403</v>
      </c>
    </row>
    <row r="360" spans="3:50" x14ac:dyDescent="0.25">
      <c r="C360" s="111" t="s">
        <v>537</v>
      </c>
      <c r="D360" s="111" t="s">
        <v>537</v>
      </c>
      <c r="E360" s="111" t="s">
        <v>184</v>
      </c>
      <c r="F360" s="36">
        <v>44722</v>
      </c>
      <c r="G360" s="48">
        <v>1850000</v>
      </c>
      <c r="H360" s="36">
        <v>44722</v>
      </c>
      <c r="I360">
        <v>1</v>
      </c>
      <c r="R360" s="111" t="s">
        <v>157</v>
      </c>
      <c r="U360" s="34">
        <v>1</v>
      </c>
      <c r="V360">
        <v>1</v>
      </c>
      <c r="W360" s="199">
        <v>655208.33333333326</v>
      </c>
      <c r="Y360">
        <v>17</v>
      </c>
      <c r="Z360" t="s">
        <v>63</v>
      </c>
      <c r="AB360" s="165">
        <v>48</v>
      </c>
      <c r="AT360" t="s">
        <v>63</v>
      </c>
      <c r="AU360" s="6">
        <v>48</v>
      </c>
      <c r="AW360">
        <v>1</v>
      </c>
      <c r="AX360" t="s">
        <v>1403</v>
      </c>
    </row>
    <row r="361" spans="3:50" x14ac:dyDescent="0.25">
      <c r="C361" s="111" t="s">
        <v>537</v>
      </c>
      <c r="D361" s="111" t="s">
        <v>537</v>
      </c>
      <c r="E361" s="111" t="s">
        <v>184</v>
      </c>
      <c r="F361" s="36">
        <v>44722</v>
      </c>
      <c r="G361" s="48">
        <v>1850000</v>
      </c>
      <c r="H361" s="36">
        <v>44722</v>
      </c>
      <c r="I361">
        <v>1</v>
      </c>
      <c r="R361" s="111" t="s">
        <v>157</v>
      </c>
      <c r="U361" s="34">
        <v>1</v>
      </c>
      <c r="V361">
        <v>1</v>
      </c>
      <c r="W361" s="199">
        <v>655208.33333333326</v>
      </c>
      <c r="Y361">
        <v>17</v>
      </c>
      <c r="Z361" t="s">
        <v>63</v>
      </c>
      <c r="AB361" s="165">
        <v>48</v>
      </c>
      <c r="AT361" t="s">
        <v>63</v>
      </c>
      <c r="AU361" s="6">
        <v>48</v>
      </c>
      <c r="AW361">
        <v>1</v>
      </c>
      <c r="AX361" t="s">
        <v>1403</v>
      </c>
    </row>
    <row r="362" spans="3:50" x14ac:dyDescent="0.25">
      <c r="C362" s="111" t="s">
        <v>538</v>
      </c>
      <c r="D362" s="111" t="s">
        <v>538</v>
      </c>
      <c r="E362" s="111" t="s">
        <v>181</v>
      </c>
      <c r="F362" s="36">
        <v>44713</v>
      </c>
      <c r="G362" s="48">
        <v>1900000</v>
      </c>
      <c r="H362" s="36">
        <v>44713</v>
      </c>
      <c r="I362">
        <v>1</v>
      </c>
      <c r="R362" s="111" t="s">
        <v>157</v>
      </c>
      <c r="U362" s="34">
        <v>1</v>
      </c>
      <c r="V362">
        <v>1</v>
      </c>
      <c r="W362" s="199">
        <v>672916.66666666674</v>
      </c>
      <c r="Y362">
        <v>17</v>
      </c>
      <c r="Z362" t="s">
        <v>63</v>
      </c>
      <c r="AB362" s="165">
        <v>48</v>
      </c>
      <c r="AT362" t="s">
        <v>63</v>
      </c>
      <c r="AU362" s="6">
        <v>48</v>
      </c>
      <c r="AW362">
        <v>1</v>
      </c>
      <c r="AX362" t="s">
        <v>1403</v>
      </c>
    </row>
    <row r="363" spans="3:50" x14ac:dyDescent="0.25">
      <c r="C363" s="111" t="s">
        <v>539</v>
      </c>
      <c r="D363" s="111" t="s">
        <v>539</v>
      </c>
      <c r="E363" s="111" t="s">
        <v>233</v>
      </c>
      <c r="F363" s="36">
        <v>44718</v>
      </c>
      <c r="G363" s="48">
        <v>1899000</v>
      </c>
      <c r="H363" s="36">
        <v>44718</v>
      </c>
      <c r="I363">
        <v>1</v>
      </c>
      <c r="R363" s="111" t="s">
        <v>157</v>
      </c>
      <c r="U363" s="34">
        <v>1</v>
      </c>
      <c r="V363">
        <v>1</v>
      </c>
      <c r="W363" s="199">
        <v>672562.5</v>
      </c>
      <c r="Y363">
        <v>17</v>
      </c>
      <c r="Z363" t="s">
        <v>63</v>
      </c>
      <c r="AB363" s="165">
        <v>48</v>
      </c>
      <c r="AT363" t="s">
        <v>63</v>
      </c>
      <c r="AU363" s="6">
        <v>48</v>
      </c>
      <c r="AW363">
        <v>1</v>
      </c>
      <c r="AX363" t="s">
        <v>1403</v>
      </c>
    </row>
    <row r="364" spans="3:50" x14ac:dyDescent="0.25">
      <c r="C364" s="111" t="s">
        <v>540</v>
      </c>
      <c r="D364" s="111" t="s">
        <v>540</v>
      </c>
      <c r="E364" s="111" t="s">
        <v>184</v>
      </c>
      <c r="F364" s="36">
        <v>44718</v>
      </c>
      <c r="G364" s="48">
        <v>1899000</v>
      </c>
      <c r="H364" s="36">
        <v>44718</v>
      </c>
      <c r="I364">
        <v>1</v>
      </c>
      <c r="R364" s="111" t="s">
        <v>157</v>
      </c>
      <c r="U364" s="34">
        <v>1</v>
      </c>
      <c r="V364">
        <v>1</v>
      </c>
      <c r="W364" s="199">
        <v>672562.5</v>
      </c>
      <c r="Y364">
        <v>17</v>
      </c>
      <c r="Z364" t="s">
        <v>63</v>
      </c>
      <c r="AB364" s="165">
        <v>48</v>
      </c>
      <c r="AT364" t="s">
        <v>63</v>
      </c>
      <c r="AU364" s="6">
        <v>48</v>
      </c>
      <c r="AW364">
        <v>1</v>
      </c>
      <c r="AX364" t="s">
        <v>1403</v>
      </c>
    </row>
    <row r="365" spans="3:50" x14ac:dyDescent="0.25">
      <c r="C365" s="52" t="s">
        <v>541</v>
      </c>
      <c r="D365" s="52" t="s">
        <v>541</v>
      </c>
      <c r="E365" s="52" t="s">
        <v>184</v>
      </c>
      <c r="F365" s="36">
        <v>44733</v>
      </c>
      <c r="G365" s="48">
        <v>1274000</v>
      </c>
      <c r="H365" s="36">
        <v>44733</v>
      </c>
      <c r="I365">
        <v>1</v>
      </c>
      <c r="R365" s="52" t="s">
        <v>157</v>
      </c>
      <c r="U365" s="34">
        <v>1</v>
      </c>
      <c r="V365">
        <v>1</v>
      </c>
      <c r="W365" s="199">
        <v>451208.33333333337</v>
      </c>
      <c r="Y365">
        <v>17</v>
      </c>
      <c r="Z365" t="s">
        <v>63</v>
      </c>
      <c r="AB365" s="165">
        <v>48</v>
      </c>
      <c r="AT365" t="s">
        <v>63</v>
      </c>
      <c r="AU365" s="6">
        <v>48</v>
      </c>
      <c r="AW365">
        <v>1</v>
      </c>
      <c r="AX365" t="s">
        <v>1403</v>
      </c>
    </row>
    <row r="366" spans="3:50" x14ac:dyDescent="0.25">
      <c r="C366" s="52" t="s">
        <v>492</v>
      </c>
      <c r="D366" s="52" t="s">
        <v>492</v>
      </c>
      <c r="E366" s="52" t="s">
        <v>184</v>
      </c>
      <c r="F366" s="36">
        <v>44755</v>
      </c>
      <c r="G366" s="48">
        <v>2850000</v>
      </c>
      <c r="H366" s="36">
        <v>44755</v>
      </c>
      <c r="I366">
        <v>1</v>
      </c>
      <c r="R366" s="52" t="s">
        <v>157</v>
      </c>
      <c r="U366" s="34">
        <v>1</v>
      </c>
      <c r="V366">
        <v>1</v>
      </c>
      <c r="W366" s="199">
        <v>950000</v>
      </c>
      <c r="Y366">
        <v>16</v>
      </c>
      <c r="Z366" t="s">
        <v>63</v>
      </c>
      <c r="AB366" s="165">
        <v>48</v>
      </c>
      <c r="AT366" t="s">
        <v>63</v>
      </c>
      <c r="AU366" s="6">
        <v>48</v>
      </c>
      <c r="AW366">
        <v>1</v>
      </c>
      <c r="AX366" t="s">
        <v>1403</v>
      </c>
    </row>
    <row r="367" spans="3:50" x14ac:dyDescent="0.25">
      <c r="C367" s="52" t="s">
        <v>542</v>
      </c>
      <c r="D367" s="52" t="s">
        <v>542</v>
      </c>
      <c r="E367" s="52" t="s">
        <v>181</v>
      </c>
      <c r="F367" s="36">
        <v>44762</v>
      </c>
      <c r="G367" s="48">
        <v>1900000</v>
      </c>
      <c r="H367" s="36">
        <v>44762</v>
      </c>
      <c r="I367">
        <v>1</v>
      </c>
      <c r="R367" s="52" t="s">
        <v>157</v>
      </c>
      <c r="U367" s="34">
        <v>1</v>
      </c>
      <c r="V367">
        <v>1</v>
      </c>
      <c r="W367" s="199">
        <v>633333.33333333337</v>
      </c>
      <c r="Y367">
        <v>16</v>
      </c>
      <c r="Z367" t="s">
        <v>63</v>
      </c>
      <c r="AB367" s="165">
        <v>48</v>
      </c>
      <c r="AT367" t="s">
        <v>63</v>
      </c>
      <c r="AU367" s="6">
        <v>48</v>
      </c>
      <c r="AW367">
        <v>1</v>
      </c>
      <c r="AX367" t="s">
        <v>1403</v>
      </c>
    </row>
    <row r="368" spans="3:50" x14ac:dyDescent="0.25">
      <c r="C368" s="52" t="s">
        <v>543</v>
      </c>
      <c r="D368" s="52" t="s">
        <v>543</v>
      </c>
      <c r="E368" s="52" t="s">
        <v>184</v>
      </c>
      <c r="F368" s="36">
        <v>44765</v>
      </c>
      <c r="G368" s="48">
        <v>12825000</v>
      </c>
      <c r="H368" s="36">
        <v>44765</v>
      </c>
      <c r="I368">
        <v>1</v>
      </c>
      <c r="R368" s="52" t="s">
        <v>157</v>
      </c>
      <c r="U368" s="34">
        <v>3</v>
      </c>
      <c r="V368">
        <v>1</v>
      </c>
      <c r="W368" s="199">
        <v>4275000</v>
      </c>
      <c r="Y368">
        <v>16</v>
      </c>
      <c r="Z368" t="s">
        <v>63</v>
      </c>
      <c r="AB368" s="165">
        <v>48</v>
      </c>
      <c r="AT368" t="s">
        <v>63</v>
      </c>
      <c r="AU368" s="6">
        <v>48</v>
      </c>
      <c r="AW368">
        <v>1</v>
      </c>
      <c r="AX368" t="s">
        <v>1403</v>
      </c>
    </row>
    <row r="369" spans="3:50" x14ac:dyDescent="0.25">
      <c r="C369" s="52" t="s">
        <v>544</v>
      </c>
      <c r="D369" s="52" t="s">
        <v>544</v>
      </c>
      <c r="E369" s="52" t="s">
        <v>184</v>
      </c>
      <c r="F369" s="36">
        <v>44765</v>
      </c>
      <c r="G369" s="48">
        <v>1750000</v>
      </c>
      <c r="H369" s="36">
        <v>44765</v>
      </c>
      <c r="I369">
        <v>1</v>
      </c>
      <c r="R369" s="52" t="s">
        <v>157</v>
      </c>
      <c r="U369" s="34">
        <v>1</v>
      </c>
      <c r="V369">
        <v>1</v>
      </c>
      <c r="W369" s="199">
        <v>583333.33333333337</v>
      </c>
      <c r="Y369">
        <v>16</v>
      </c>
      <c r="Z369" t="s">
        <v>63</v>
      </c>
      <c r="AB369" s="165">
        <v>48</v>
      </c>
      <c r="AT369" t="s">
        <v>63</v>
      </c>
      <c r="AU369" s="6">
        <v>48</v>
      </c>
      <c r="AW369">
        <v>1</v>
      </c>
      <c r="AX369" t="s">
        <v>1403</v>
      </c>
    </row>
    <row r="370" spans="3:50" x14ac:dyDescent="0.25">
      <c r="C370" s="52" t="s">
        <v>545</v>
      </c>
      <c r="D370" s="52" t="s">
        <v>545</v>
      </c>
      <c r="E370" s="52" t="s">
        <v>184</v>
      </c>
      <c r="F370" s="36">
        <v>44765</v>
      </c>
      <c r="G370" s="48">
        <v>1750000</v>
      </c>
      <c r="H370" s="36">
        <v>44765</v>
      </c>
      <c r="I370">
        <v>1</v>
      </c>
      <c r="R370" s="52" t="s">
        <v>157</v>
      </c>
      <c r="U370" s="34">
        <v>1</v>
      </c>
      <c r="V370">
        <v>1</v>
      </c>
      <c r="W370" s="199">
        <v>583333.33333333337</v>
      </c>
      <c r="Y370">
        <v>16</v>
      </c>
      <c r="Z370" t="s">
        <v>63</v>
      </c>
      <c r="AB370" s="165">
        <v>48</v>
      </c>
      <c r="AT370" t="s">
        <v>63</v>
      </c>
      <c r="AU370" s="6">
        <v>48</v>
      </c>
      <c r="AW370">
        <v>1</v>
      </c>
      <c r="AX370" t="s">
        <v>1403</v>
      </c>
    </row>
    <row r="371" spans="3:50" x14ac:dyDescent="0.25">
      <c r="C371" s="52" t="s">
        <v>546</v>
      </c>
      <c r="D371" s="52" t="s">
        <v>546</v>
      </c>
      <c r="E371" s="52" t="s">
        <v>181</v>
      </c>
      <c r="F371" s="36">
        <v>44785</v>
      </c>
      <c r="G371" s="48">
        <v>4450000</v>
      </c>
      <c r="H371" s="36">
        <v>44785</v>
      </c>
      <c r="I371">
        <v>1</v>
      </c>
      <c r="R371" s="52" t="s">
        <v>157</v>
      </c>
      <c r="U371" s="34">
        <v>1</v>
      </c>
      <c r="V371">
        <v>1</v>
      </c>
      <c r="W371" s="199">
        <v>1390625</v>
      </c>
      <c r="Y371">
        <v>15</v>
      </c>
      <c r="Z371" t="s">
        <v>63</v>
      </c>
      <c r="AB371" s="165">
        <v>48</v>
      </c>
      <c r="AT371" t="s">
        <v>63</v>
      </c>
      <c r="AU371" s="6">
        <v>48</v>
      </c>
      <c r="AW371">
        <v>1</v>
      </c>
      <c r="AX371" t="s">
        <v>1403</v>
      </c>
    </row>
    <row r="372" spans="3:50" x14ac:dyDescent="0.25">
      <c r="C372" s="52" t="s">
        <v>547</v>
      </c>
      <c r="D372" s="52" t="s">
        <v>547</v>
      </c>
      <c r="E372" s="52" t="s">
        <v>184</v>
      </c>
      <c r="F372" s="36">
        <v>44785</v>
      </c>
      <c r="G372" s="48">
        <v>11365000</v>
      </c>
      <c r="H372" s="36">
        <v>44785</v>
      </c>
      <c r="I372">
        <v>1</v>
      </c>
      <c r="R372" s="52" t="s">
        <v>157</v>
      </c>
      <c r="U372" s="34">
        <v>1</v>
      </c>
      <c r="V372">
        <v>1</v>
      </c>
      <c r="W372" s="199">
        <v>3551562.5</v>
      </c>
      <c r="Y372">
        <v>15</v>
      </c>
      <c r="Z372" t="s">
        <v>63</v>
      </c>
      <c r="AB372" s="165">
        <v>48</v>
      </c>
      <c r="AT372" t="s">
        <v>63</v>
      </c>
      <c r="AU372" s="6">
        <v>48</v>
      </c>
      <c r="AW372">
        <v>1</v>
      </c>
      <c r="AX372" t="s">
        <v>1403</v>
      </c>
    </row>
    <row r="373" spans="3:50" x14ac:dyDescent="0.25">
      <c r="C373" s="52" t="s">
        <v>548</v>
      </c>
      <c r="D373" s="52" t="s">
        <v>548</v>
      </c>
      <c r="E373" s="52" t="s">
        <v>233</v>
      </c>
      <c r="F373" s="36">
        <v>44785</v>
      </c>
      <c r="G373" s="48">
        <v>1900000</v>
      </c>
      <c r="H373" s="36">
        <v>44785</v>
      </c>
      <c r="I373">
        <v>1</v>
      </c>
      <c r="R373" s="52" t="s">
        <v>157</v>
      </c>
      <c r="U373" s="34">
        <v>1</v>
      </c>
      <c r="V373">
        <v>1</v>
      </c>
      <c r="W373" s="199">
        <v>593750</v>
      </c>
      <c r="Y373">
        <v>15</v>
      </c>
      <c r="Z373" t="s">
        <v>63</v>
      </c>
      <c r="AB373" s="165">
        <v>48</v>
      </c>
      <c r="AT373" t="s">
        <v>63</v>
      </c>
      <c r="AU373" s="6">
        <v>48</v>
      </c>
      <c r="AW373">
        <v>1</v>
      </c>
      <c r="AX373" t="s">
        <v>1403</v>
      </c>
    </row>
    <row r="374" spans="3:50" x14ac:dyDescent="0.25">
      <c r="C374" s="52" t="s">
        <v>549</v>
      </c>
      <c r="D374" s="52" t="s">
        <v>549</v>
      </c>
      <c r="E374" s="52" t="s">
        <v>277</v>
      </c>
      <c r="F374" s="36">
        <v>44802</v>
      </c>
      <c r="G374" s="48">
        <v>5860000</v>
      </c>
      <c r="H374" s="36">
        <v>44802</v>
      </c>
      <c r="I374">
        <v>1</v>
      </c>
      <c r="R374" s="52" t="s">
        <v>157</v>
      </c>
      <c r="U374" s="34">
        <v>1</v>
      </c>
      <c r="V374">
        <v>1</v>
      </c>
      <c r="W374" s="199">
        <v>1831250</v>
      </c>
      <c r="Y374">
        <v>15</v>
      </c>
      <c r="Z374" t="s">
        <v>63</v>
      </c>
      <c r="AB374" s="165">
        <v>48</v>
      </c>
      <c r="AT374" t="s">
        <v>63</v>
      </c>
      <c r="AU374" s="6">
        <v>48</v>
      </c>
      <c r="AW374">
        <v>1</v>
      </c>
      <c r="AX374" t="s">
        <v>1403</v>
      </c>
    </row>
    <row r="375" spans="3:50" x14ac:dyDescent="0.25">
      <c r="C375" s="52" t="s">
        <v>550</v>
      </c>
      <c r="D375" s="52" t="s">
        <v>550</v>
      </c>
      <c r="E375" s="52" t="s">
        <v>181</v>
      </c>
      <c r="F375" s="36">
        <v>44828</v>
      </c>
      <c r="G375" s="48">
        <v>4000000</v>
      </c>
      <c r="H375" s="36">
        <v>44828</v>
      </c>
      <c r="I375">
        <v>1</v>
      </c>
      <c r="R375" s="52" t="s">
        <v>157</v>
      </c>
      <c r="U375" s="34">
        <v>1</v>
      </c>
      <c r="V375">
        <v>1</v>
      </c>
      <c r="W375" s="199">
        <v>1166666.6666666665</v>
      </c>
      <c r="Y375">
        <v>14</v>
      </c>
      <c r="Z375" t="s">
        <v>63</v>
      </c>
      <c r="AB375" s="165">
        <v>48</v>
      </c>
      <c r="AT375" t="s">
        <v>63</v>
      </c>
      <c r="AU375" s="6">
        <v>48</v>
      </c>
      <c r="AW375">
        <v>1</v>
      </c>
      <c r="AX375" t="s">
        <v>1403</v>
      </c>
    </row>
    <row r="376" spans="3:50" x14ac:dyDescent="0.25">
      <c r="C376" s="52" t="s">
        <v>551</v>
      </c>
      <c r="D376" s="52" t="s">
        <v>551</v>
      </c>
      <c r="E376" s="52" t="s">
        <v>233</v>
      </c>
      <c r="F376" s="36">
        <v>44823</v>
      </c>
      <c r="G376" s="48">
        <v>8658000</v>
      </c>
      <c r="H376" s="36">
        <v>44823</v>
      </c>
      <c r="I376">
        <v>1</v>
      </c>
      <c r="R376" s="52" t="s">
        <v>157</v>
      </c>
      <c r="U376" s="34">
        <v>1</v>
      </c>
      <c r="V376">
        <v>1</v>
      </c>
      <c r="W376" s="199">
        <v>2525250</v>
      </c>
      <c r="Y376">
        <v>14</v>
      </c>
      <c r="Z376" t="s">
        <v>63</v>
      </c>
      <c r="AB376" s="165">
        <v>48</v>
      </c>
      <c r="AT376" t="s">
        <v>63</v>
      </c>
      <c r="AU376" s="6">
        <v>48</v>
      </c>
      <c r="AW376">
        <v>1</v>
      </c>
      <c r="AX376" t="s">
        <v>1403</v>
      </c>
    </row>
    <row r="377" spans="3:50" x14ac:dyDescent="0.25">
      <c r="C377" s="52" t="s">
        <v>552</v>
      </c>
      <c r="D377" s="52" t="s">
        <v>552</v>
      </c>
      <c r="E377" s="52" t="s">
        <v>202</v>
      </c>
      <c r="F377" s="36">
        <v>44831</v>
      </c>
      <c r="G377" s="48">
        <v>33360000</v>
      </c>
      <c r="H377" s="36">
        <v>44831</v>
      </c>
      <c r="I377">
        <v>1</v>
      </c>
      <c r="R377" s="52" t="s">
        <v>157</v>
      </c>
      <c r="U377" s="34">
        <v>8</v>
      </c>
      <c r="V377">
        <v>1</v>
      </c>
      <c r="W377" s="199">
        <v>9730000</v>
      </c>
      <c r="Y377">
        <v>14</v>
      </c>
      <c r="Z377" t="s">
        <v>63</v>
      </c>
      <c r="AB377" s="165">
        <v>48</v>
      </c>
      <c r="AT377" t="s">
        <v>63</v>
      </c>
      <c r="AU377" s="6">
        <v>48</v>
      </c>
      <c r="AW377">
        <v>1</v>
      </c>
      <c r="AX377" t="s">
        <v>1403</v>
      </c>
    </row>
    <row r="378" spans="3:50" x14ac:dyDescent="0.25">
      <c r="C378" s="52" t="s">
        <v>553</v>
      </c>
      <c r="D378" s="52" t="s">
        <v>553</v>
      </c>
      <c r="E378" s="52" t="s">
        <v>511</v>
      </c>
      <c r="F378" s="36">
        <v>44831</v>
      </c>
      <c r="G378" s="48">
        <v>4170000</v>
      </c>
      <c r="H378" s="36">
        <v>44831</v>
      </c>
      <c r="I378">
        <v>1</v>
      </c>
      <c r="R378" s="52" t="s">
        <v>157</v>
      </c>
      <c r="U378" s="34">
        <v>1</v>
      </c>
      <c r="V378">
        <v>1</v>
      </c>
      <c r="W378" s="199">
        <v>1216250</v>
      </c>
      <c r="Y378">
        <v>14</v>
      </c>
      <c r="Z378" t="s">
        <v>63</v>
      </c>
      <c r="AB378" s="165">
        <v>48</v>
      </c>
      <c r="AT378" t="s">
        <v>63</v>
      </c>
      <c r="AU378" s="6">
        <v>48</v>
      </c>
      <c r="AW378">
        <v>1</v>
      </c>
      <c r="AX378" t="s">
        <v>1403</v>
      </c>
    </row>
    <row r="379" spans="3:50" x14ac:dyDescent="0.25">
      <c r="C379" s="52" t="s">
        <v>554</v>
      </c>
      <c r="D379" s="52" t="s">
        <v>554</v>
      </c>
      <c r="E379" s="52" t="s">
        <v>233</v>
      </c>
      <c r="F379" s="36">
        <v>44834</v>
      </c>
      <c r="G379" s="48">
        <v>3450000</v>
      </c>
      <c r="H379" s="36">
        <v>44834</v>
      </c>
      <c r="I379">
        <v>1</v>
      </c>
      <c r="R379" s="52" t="s">
        <v>157</v>
      </c>
      <c r="U379" s="34">
        <v>1</v>
      </c>
      <c r="V379">
        <v>1</v>
      </c>
      <c r="W379" s="199">
        <v>1006250</v>
      </c>
      <c r="Y379">
        <v>14</v>
      </c>
      <c r="Z379" t="s">
        <v>63</v>
      </c>
      <c r="AB379" s="165">
        <v>48</v>
      </c>
      <c r="AT379" t="s">
        <v>63</v>
      </c>
      <c r="AU379" s="6">
        <v>48</v>
      </c>
      <c r="AW379">
        <v>1</v>
      </c>
      <c r="AX379" t="s">
        <v>1403</v>
      </c>
    </row>
    <row r="380" spans="3:50" x14ac:dyDescent="0.25">
      <c r="C380" s="52" t="s">
        <v>555</v>
      </c>
      <c r="D380" s="52" t="s">
        <v>555</v>
      </c>
      <c r="E380" s="52" t="s">
        <v>181</v>
      </c>
      <c r="F380" s="107">
        <v>44860</v>
      </c>
      <c r="G380" s="48">
        <v>16539000</v>
      </c>
      <c r="H380" s="107">
        <v>44860</v>
      </c>
      <c r="I380">
        <v>1</v>
      </c>
      <c r="R380" s="52" t="s">
        <v>157</v>
      </c>
      <c r="U380" s="34">
        <v>2</v>
      </c>
      <c r="V380">
        <v>1</v>
      </c>
      <c r="W380" s="199">
        <v>4479312.5</v>
      </c>
      <c r="Y380">
        <v>13</v>
      </c>
      <c r="Z380" t="s">
        <v>63</v>
      </c>
      <c r="AB380" s="165">
        <v>48</v>
      </c>
      <c r="AT380" t="s">
        <v>63</v>
      </c>
      <c r="AU380" s="6">
        <v>48</v>
      </c>
      <c r="AW380">
        <v>1</v>
      </c>
      <c r="AX380" t="s">
        <v>1403</v>
      </c>
    </row>
    <row r="381" spans="3:50" x14ac:dyDescent="0.25">
      <c r="C381" s="52" t="s">
        <v>556</v>
      </c>
      <c r="D381" s="52" t="s">
        <v>556</v>
      </c>
      <c r="E381" s="52" t="s">
        <v>184</v>
      </c>
      <c r="F381" s="217">
        <v>44838</v>
      </c>
      <c r="G381" s="48">
        <v>2560000</v>
      </c>
      <c r="H381" s="217">
        <v>44838</v>
      </c>
      <c r="I381">
        <v>1</v>
      </c>
      <c r="R381" s="52" t="s">
        <v>157</v>
      </c>
      <c r="U381" s="34">
        <v>1</v>
      </c>
      <c r="V381">
        <v>1</v>
      </c>
      <c r="W381" s="199">
        <v>693333.33333333337</v>
      </c>
      <c r="Y381">
        <v>13</v>
      </c>
      <c r="Z381" t="s">
        <v>63</v>
      </c>
      <c r="AB381" s="165">
        <v>48</v>
      </c>
      <c r="AT381" t="s">
        <v>63</v>
      </c>
      <c r="AU381" s="6">
        <v>48</v>
      </c>
      <c r="AW381">
        <v>1</v>
      </c>
      <c r="AX381" t="s">
        <v>1403</v>
      </c>
    </row>
    <row r="382" spans="3:50" x14ac:dyDescent="0.25">
      <c r="C382" s="52" t="s">
        <v>557</v>
      </c>
      <c r="D382" s="52" t="s">
        <v>557</v>
      </c>
      <c r="E382" s="52" t="s">
        <v>184</v>
      </c>
      <c r="F382" s="217">
        <v>44853</v>
      </c>
      <c r="G382" s="48">
        <v>2275000</v>
      </c>
      <c r="H382" s="217">
        <v>44853</v>
      </c>
      <c r="I382">
        <v>1</v>
      </c>
      <c r="R382" s="52" t="s">
        <v>157</v>
      </c>
      <c r="U382" s="34">
        <v>1</v>
      </c>
      <c r="V382">
        <v>1</v>
      </c>
      <c r="W382" s="199">
        <v>616145.83333333337</v>
      </c>
      <c r="Y382">
        <v>13</v>
      </c>
      <c r="Z382" t="s">
        <v>63</v>
      </c>
      <c r="AB382" s="165">
        <v>48</v>
      </c>
      <c r="AT382" t="s">
        <v>63</v>
      </c>
      <c r="AU382" s="6">
        <v>48</v>
      </c>
      <c r="AW382">
        <v>1</v>
      </c>
      <c r="AX382" t="s">
        <v>1403</v>
      </c>
    </row>
    <row r="383" spans="3:50" x14ac:dyDescent="0.25">
      <c r="C383" s="52" t="s">
        <v>558</v>
      </c>
      <c r="D383" s="52" t="s">
        <v>558</v>
      </c>
      <c r="E383" s="52" t="s">
        <v>184</v>
      </c>
      <c r="F383" s="217">
        <v>44853</v>
      </c>
      <c r="G383" s="48">
        <v>2275000</v>
      </c>
      <c r="H383" s="217">
        <v>44853</v>
      </c>
      <c r="I383">
        <v>1</v>
      </c>
      <c r="R383" s="52" t="s">
        <v>157</v>
      </c>
      <c r="U383" s="34">
        <v>1</v>
      </c>
      <c r="V383">
        <v>1</v>
      </c>
      <c r="W383" s="199">
        <v>616145.83333333337</v>
      </c>
      <c r="Y383">
        <v>13</v>
      </c>
      <c r="Z383" t="s">
        <v>63</v>
      </c>
      <c r="AB383" s="165">
        <v>48</v>
      </c>
      <c r="AT383" t="s">
        <v>63</v>
      </c>
      <c r="AU383" s="6">
        <v>48</v>
      </c>
      <c r="AW383">
        <v>1</v>
      </c>
      <c r="AX383" t="s">
        <v>1403</v>
      </c>
    </row>
    <row r="384" spans="3:50" x14ac:dyDescent="0.25">
      <c r="C384" s="52" t="s">
        <v>559</v>
      </c>
      <c r="D384" s="52" t="s">
        <v>559</v>
      </c>
      <c r="E384" s="52" t="s">
        <v>181</v>
      </c>
      <c r="F384" s="217">
        <v>44858</v>
      </c>
      <c r="G384" s="48">
        <v>1850000</v>
      </c>
      <c r="H384" s="217">
        <v>44858</v>
      </c>
      <c r="I384">
        <v>1</v>
      </c>
      <c r="R384" s="52" t="s">
        <v>157</v>
      </c>
      <c r="U384" s="34">
        <v>1</v>
      </c>
      <c r="V384">
        <v>1</v>
      </c>
      <c r="W384" s="199">
        <v>501041.66666666663</v>
      </c>
      <c r="Y384">
        <v>13</v>
      </c>
      <c r="Z384" t="s">
        <v>63</v>
      </c>
      <c r="AB384" s="165">
        <v>48</v>
      </c>
      <c r="AT384" t="s">
        <v>63</v>
      </c>
      <c r="AU384" s="6">
        <v>48</v>
      </c>
      <c r="AW384">
        <v>1</v>
      </c>
      <c r="AX384" t="s">
        <v>1403</v>
      </c>
    </row>
    <row r="385" spans="3:50" x14ac:dyDescent="0.25">
      <c r="C385" s="52" t="s">
        <v>560</v>
      </c>
      <c r="D385" s="52" t="s">
        <v>560</v>
      </c>
      <c r="E385" s="52" t="s">
        <v>233</v>
      </c>
      <c r="F385" s="36">
        <v>44877</v>
      </c>
      <c r="G385" s="48">
        <v>14350000</v>
      </c>
      <c r="H385" s="36">
        <v>44877</v>
      </c>
      <c r="I385">
        <v>1</v>
      </c>
      <c r="R385" s="52" t="s">
        <v>157</v>
      </c>
      <c r="U385" s="34">
        <v>1</v>
      </c>
      <c r="V385">
        <v>1</v>
      </c>
      <c r="W385" s="199">
        <v>3587500</v>
      </c>
      <c r="Y385">
        <v>12</v>
      </c>
      <c r="Z385" t="s">
        <v>63</v>
      </c>
      <c r="AB385" s="165">
        <v>48</v>
      </c>
      <c r="AT385" t="s">
        <v>63</v>
      </c>
      <c r="AU385" s="6">
        <v>48</v>
      </c>
      <c r="AW385">
        <v>1</v>
      </c>
      <c r="AX385" t="s">
        <v>1403</v>
      </c>
    </row>
    <row r="386" spans="3:50" x14ac:dyDescent="0.25">
      <c r="C386" s="52" t="s">
        <v>543</v>
      </c>
      <c r="D386" s="52" t="s">
        <v>543</v>
      </c>
      <c r="E386" s="52" t="s">
        <v>184</v>
      </c>
      <c r="F386" s="36">
        <v>44886</v>
      </c>
      <c r="G386" s="48">
        <v>4170000</v>
      </c>
      <c r="H386" s="36">
        <v>44886</v>
      </c>
      <c r="I386">
        <v>1</v>
      </c>
      <c r="R386" s="52" t="s">
        <v>157</v>
      </c>
      <c r="U386" s="34">
        <v>1</v>
      </c>
      <c r="V386">
        <v>1</v>
      </c>
      <c r="W386" s="199">
        <v>1042500</v>
      </c>
      <c r="Y386">
        <v>12</v>
      </c>
      <c r="Z386" t="s">
        <v>63</v>
      </c>
      <c r="AB386" s="165">
        <v>48</v>
      </c>
      <c r="AT386" t="s">
        <v>63</v>
      </c>
      <c r="AU386" s="6">
        <v>48</v>
      </c>
      <c r="AW386">
        <v>1</v>
      </c>
      <c r="AX386" t="s">
        <v>1403</v>
      </c>
    </row>
    <row r="387" spans="3:50" x14ac:dyDescent="0.25">
      <c r="C387" s="52" t="s">
        <v>561</v>
      </c>
      <c r="D387" s="52" t="s">
        <v>561</v>
      </c>
      <c r="E387" s="52" t="s">
        <v>184</v>
      </c>
      <c r="F387" s="36">
        <v>44886</v>
      </c>
      <c r="G387" s="48">
        <v>4170000</v>
      </c>
      <c r="H387" s="36">
        <v>44886</v>
      </c>
      <c r="I387">
        <v>1</v>
      </c>
      <c r="R387" s="52" t="s">
        <v>157</v>
      </c>
      <c r="U387" s="34">
        <v>1</v>
      </c>
      <c r="V387">
        <v>1</v>
      </c>
      <c r="W387" s="199">
        <v>1042500</v>
      </c>
      <c r="Y387">
        <v>12</v>
      </c>
      <c r="Z387" t="s">
        <v>63</v>
      </c>
      <c r="AB387" s="165">
        <v>48</v>
      </c>
      <c r="AT387" t="s">
        <v>63</v>
      </c>
      <c r="AU387" s="6">
        <v>48</v>
      </c>
      <c r="AW387">
        <v>1</v>
      </c>
      <c r="AX387" t="s">
        <v>1403</v>
      </c>
    </row>
    <row r="388" spans="3:50" x14ac:dyDescent="0.25">
      <c r="C388" s="52" t="s">
        <v>562</v>
      </c>
      <c r="D388" s="52" t="s">
        <v>562</v>
      </c>
      <c r="E388" s="52" t="s">
        <v>184</v>
      </c>
      <c r="F388" s="36">
        <v>44904</v>
      </c>
      <c r="G388" s="48">
        <v>18045000</v>
      </c>
      <c r="H388" s="36">
        <v>44904</v>
      </c>
      <c r="I388">
        <v>1</v>
      </c>
      <c r="R388" s="52" t="s">
        <v>157</v>
      </c>
      <c r="U388" s="34">
        <v>3</v>
      </c>
      <c r="V388">
        <v>1</v>
      </c>
      <c r="W388" s="199">
        <v>4135312.5</v>
      </c>
      <c r="Y388">
        <v>11</v>
      </c>
      <c r="Z388" t="s">
        <v>63</v>
      </c>
      <c r="AB388" s="165">
        <v>48</v>
      </c>
      <c r="AT388" t="s">
        <v>63</v>
      </c>
      <c r="AU388" s="6">
        <v>48</v>
      </c>
      <c r="AW388">
        <v>1</v>
      </c>
      <c r="AX388" t="s">
        <v>1403</v>
      </c>
    </row>
    <row r="389" spans="3:50" x14ac:dyDescent="0.25">
      <c r="C389" s="52" t="s">
        <v>563</v>
      </c>
      <c r="D389" s="52" t="s">
        <v>563</v>
      </c>
      <c r="E389" s="52" t="s">
        <v>184</v>
      </c>
      <c r="F389" s="36">
        <v>44904</v>
      </c>
      <c r="G389" s="48">
        <v>3399997</v>
      </c>
      <c r="H389" s="36">
        <v>44904</v>
      </c>
      <c r="I389">
        <v>1</v>
      </c>
      <c r="R389" s="52" t="s">
        <v>157</v>
      </c>
      <c r="U389" s="34">
        <v>1</v>
      </c>
      <c r="V389">
        <v>1</v>
      </c>
      <c r="W389" s="199">
        <v>779165.97916666663</v>
      </c>
      <c r="Y389">
        <v>11</v>
      </c>
      <c r="Z389" t="s">
        <v>63</v>
      </c>
      <c r="AB389" s="165">
        <v>48</v>
      </c>
      <c r="AT389" t="s">
        <v>63</v>
      </c>
      <c r="AU389" s="6">
        <v>48</v>
      </c>
      <c r="AW389">
        <v>1</v>
      </c>
      <c r="AX389" t="s">
        <v>1403</v>
      </c>
    </row>
    <row r="390" spans="3:50" x14ac:dyDescent="0.25">
      <c r="C390" s="52" t="s">
        <v>564</v>
      </c>
      <c r="D390" s="52" t="s">
        <v>564</v>
      </c>
      <c r="E390" s="52" t="s">
        <v>277</v>
      </c>
      <c r="F390" s="36">
        <v>44905</v>
      </c>
      <c r="G390" s="48">
        <v>12800000</v>
      </c>
      <c r="H390" s="36">
        <v>44905</v>
      </c>
      <c r="I390">
        <v>1</v>
      </c>
      <c r="R390" s="52" t="s">
        <v>157</v>
      </c>
      <c r="U390" s="34">
        <v>1</v>
      </c>
      <c r="V390">
        <v>1</v>
      </c>
      <c r="W390" s="199">
        <v>2933333.3333333335</v>
      </c>
      <c r="Y390">
        <v>11</v>
      </c>
      <c r="Z390" t="s">
        <v>63</v>
      </c>
      <c r="AB390" s="165">
        <v>48</v>
      </c>
      <c r="AT390" t="s">
        <v>63</v>
      </c>
      <c r="AU390" s="6">
        <v>48</v>
      </c>
      <c r="AW390">
        <v>1</v>
      </c>
      <c r="AX390" t="s">
        <v>1403</v>
      </c>
    </row>
    <row r="391" spans="3:50" x14ac:dyDescent="0.25">
      <c r="C391" s="52" t="s">
        <v>565</v>
      </c>
      <c r="D391" s="52" t="s">
        <v>565</v>
      </c>
      <c r="E391" s="52" t="s">
        <v>233</v>
      </c>
      <c r="F391" s="36">
        <v>44915</v>
      </c>
      <c r="G391" s="48">
        <v>243090000</v>
      </c>
      <c r="H391" s="36">
        <v>44915</v>
      </c>
      <c r="I391">
        <v>1</v>
      </c>
      <c r="R391" s="52" t="s">
        <v>157</v>
      </c>
      <c r="U391" s="34">
        <v>1</v>
      </c>
      <c r="V391">
        <v>1</v>
      </c>
      <c r="W391" s="199">
        <v>27854062.5</v>
      </c>
      <c r="Y391">
        <v>11</v>
      </c>
      <c r="Z391" t="s">
        <v>63</v>
      </c>
      <c r="AB391" s="165">
        <v>96</v>
      </c>
      <c r="AT391" t="s">
        <v>63</v>
      </c>
      <c r="AU391" s="6">
        <v>48</v>
      </c>
      <c r="AW391">
        <v>1</v>
      </c>
      <c r="AX391" t="s">
        <v>1403</v>
      </c>
    </row>
    <row r="392" spans="3:50" x14ac:dyDescent="0.25">
      <c r="C392" s="52" t="s">
        <v>566</v>
      </c>
      <c r="D392" s="52" t="s">
        <v>566</v>
      </c>
      <c r="E392" s="52" t="s">
        <v>160</v>
      </c>
      <c r="F392" s="36">
        <v>44908</v>
      </c>
      <c r="G392" s="48">
        <v>1725000</v>
      </c>
      <c r="H392" s="36">
        <v>44908</v>
      </c>
      <c r="I392">
        <v>1</v>
      </c>
      <c r="R392" s="52" t="s">
        <v>157</v>
      </c>
      <c r="U392" s="34">
        <v>1</v>
      </c>
      <c r="V392">
        <v>1</v>
      </c>
      <c r="W392" s="199">
        <v>395312.5</v>
      </c>
      <c r="Y392">
        <v>11</v>
      </c>
      <c r="Z392" t="s">
        <v>63</v>
      </c>
      <c r="AB392" s="165">
        <v>48</v>
      </c>
      <c r="AT392" t="s">
        <v>63</v>
      </c>
      <c r="AU392" s="6">
        <v>48</v>
      </c>
      <c r="AW392">
        <v>1</v>
      </c>
      <c r="AX392" t="s">
        <v>1403</v>
      </c>
    </row>
    <row r="393" spans="3:50" x14ac:dyDescent="0.25">
      <c r="C393" s="52" t="s">
        <v>567</v>
      </c>
      <c r="D393" s="52" t="s">
        <v>567</v>
      </c>
      <c r="E393" s="52" t="s">
        <v>233</v>
      </c>
      <c r="F393" s="36">
        <v>44936</v>
      </c>
      <c r="G393" s="48">
        <v>12945000</v>
      </c>
      <c r="H393" s="36">
        <v>44936</v>
      </c>
      <c r="I393">
        <v>1</v>
      </c>
      <c r="R393" s="52" t="s">
        <v>157</v>
      </c>
      <c r="U393" s="34">
        <v>3</v>
      </c>
      <c r="V393">
        <v>1</v>
      </c>
      <c r="W393" s="199">
        <v>2696875</v>
      </c>
      <c r="Y393">
        <v>10</v>
      </c>
      <c r="Z393" t="s">
        <v>63</v>
      </c>
      <c r="AB393" s="165">
        <v>48</v>
      </c>
      <c r="AT393" t="s">
        <v>63</v>
      </c>
      <c r="AU393" s="6">
        <v>48</v>
      </c>
      <c r="AW393">
        <v>1</v>
      </c>
      <c r="AX393" t="s">
        <v>1403</v>
      </c>
    </row>
    <row r="394" spans="3:50" x14ac:dyDescent="0.25">
      <c r="C394" s="52" t="s">
        <v>568</v>
      </c>
      <c r="D394" s="52" t="s">
        <v>568</v>
      </c>
      <c r="E394" s="52" t="s">
        <v>184</v>
      </c>
      <c r="F394" s="36">
        <v>44936</v>
      </c>
      <c r="G394" s="48">
        <v>4025000</v>
      </c>
      <c r="H394" s="36">
        <v>44936</v>
      </c>
      <c r="I394">
        <v>1</v>
      </c>
      <c r="R394" s="52" t="s">
        <v>157</v>
      </c>
      <c r="U394" s="34">
        <v>1</v>
      </c>
      <c r="V394">
        <v>1</v>
      </c>
      <c r="W394" s="199">
        <v>838541.66666666674</v>
      </c>
      <c r="Y394">
        <v>10</v>
      </c>
      <c r="Z394" t="s">
        <v>63</v>
      </c>
      <c r="AB394" s="165">
        <v>48</v>
      </c>
      <c r="AT394" t="s">
        <v>63</v>
      </c>
      <c r="AU394" s="6">
        <v>48</v>
      </c>
      <c r="AW394">
        <v>1</v>
      </c>
      <c r="AX394" t="s">
        <v>1403</v>
      </c>
    </row>
    <row r="395" spans="3:50" x14ac:dyDescent="0.25">
      <c r="C395" s="52" t="s">
        <v>569</v>
      </c>
      <c r="D395" s="52" t="s">
        <v>569</v>
      </c>
      <c r="E395" s="52" t="s">
        <v>184</v>
      </c>
      <c r="F395" s="36">
        <v>44936</v>
      </c>
      <c r="G395" s="48">
        <v>1745000</v>
      </c>
      <c r="H395" s="36">
        <v>44936</v>
      </c>
      <c r="I395">
        <v>1</v>
      </c>
      <c r="R395" s="52" t="s">
        <v>157</v>
      </c>
      <c r="U395" s="34">
        <v>1</v>
      </c>
      <c r="V395">
        <v>1</v>
      </c>
      <c r="W395" s="199">
        <v>363541.66666666663</v>
      </c>
      <c r="Y395">
        <v>10</v>
      </c>
      <c r="Z395" t="s">
        <v>63</v>
      </c>
      <c r="AB395" s="165">
        <v>48</v>
      </c>
      <c r="AT395" t="s">
        <v>63</v>
      </c>
      <c r="AU395" s="6">
        <v>48</v>
      </c>
      <c r="AW395">
        <v>1</v>
      </c>
      <c r="AX395" t="s">
        <v>1403</v>
      </c>
    </row>
    <row r="396" spans="3:50" x14ac:dyDescent="0.25">
      <c r="C396" s="52" t="s">
        <v>570</v>
      </c>
      <c r="D396" s="52" t="s">
        <v>570</v>
      </c>
      <c r="E396" s="52" t="s">
        <v>202</v>
      </c>
      <c r="F396" s="36">
        <v>44937</v>
      </c>
      <c r="G396" s="48">
        <v>3580000</v>
      </c>
      <c r="H396" s="36">
        <v>44937</v>
      </c>
      <c r="I396">
        <v>1</v>
      </c>
      <c r="R396" s="52" t="s">
        <v>157</v>
      </c>
      <c r="U396" s="34">
        <v>2</v>
      </c>
      <c r="V396">
        <v>1</v>
      </c>
      <c r="W396" s="199">
        <v>745833.33333333326</v>
      </c>
      <c r="Y396">
        <v>10</v>
      </c>
      <c r="Z396" t="s">
        <v>63</v>
      </c>
      <c r="AB396" s="165">
        <v>48</v>
      </c>
      <c r="AT396" t="s">
        <v>63</v>
      </c>
      <c r="AU396" s="6">
        <v>48</v>
      </c>
      <c r="AW396">
        <v>1</v>
      </c>
      <c r="AX396" t="s">
        <v>1403</v>
      </c>
    </row>
    <row r="397" spans="3:50" x14ac:dyDescent="0.25">
      <c r="C397" s="52" t="s">
        <v>571</v>
      </c>
      <c r="D397" s="52" t="s">
        <v>571</v>
      </c>
      <c r="E397" s="52" t="s">
        <v>184</v>
      </c>
      <c r="F397" s="36">
        <v>44943</v>
      </c>
      <c r="G397" s="48">
        <v>6750000</v>
      </c>
      <c r="H397" s="36">
        <v>44943</v>
      </c>
      <c r="I397">
        <v>1</v>
      </c>
      <c r="R397" s="52" t="s">
        <v>157</v>
      </c>
      <c r="U397" s="34">
        <v>1</v>
      </c>
      <c r="V397">
        <v>1</v>
      </c>
      <c r="W397" s="199">
        <v>1406250</v>
      </c>
      <c r="Y397">
        <v>10</v>
      </c>
      <c r="Z397" t="s">
        <v>63</v>
      </c>
      <c r="AB397" s="165">
        <v>48</v>
      </c>
      <c r="AT397" t="s">
        <v>63</v>
      </c>
      <c r="AU397" s="6">
        <v>48</v>
      </c>
      <c r="AW397">
        <v>1</v>
      </c>
      <c r="AX397" t="s">
        <v>1403</v>
      </c>
    </row>
    <row r="398" spans="3:50" x14ac:dyDescent="0.25">
      <c r="C398" s="52" t="s">
        <v>572</v>
      </c>
      <c r="D398" s="52" t="s">
        <v>572</v>
      </c>
      <c r="E398" s="52" t="s">
        <v>184</v>
      </c>
      <c r="F398" s="36">
        <v>44937</v>
      </c>
      <c r="G398" s="48">
        <v>1273000</v>
      </c>
      <c r="H398" s="36">
        <v>44937</v>
      </c>
      <c r="I398">
        <v>1</v>
      </c>
      <c r="R398" s="52" t="s">
        <v>157</v>
      </c>
      <c r="U398" s="34">
        <v>2</v>
      </c>
      <c r="V398">
        <v>1</v>
      </c>
      <c r="W398" s="199">
        <v>265208.33333333331</v>
      </c>
      <c r="Y398">
        <v>10</v>
      </c>
      <c r="Z398" t="s">
        <v>63</v>
      </c>
      <c r="AB398" s="165">
        <v>48</v>
      </c>
      <c r="AT398" t="s">
        <v>63</v>
      </c>
      <c r="AU398" s="6">
        <v>48</v>
      </c>
      <c r="AW398">
        <v>1</v>
      </c>
      <c r="AX398" t="s">
        <v>1403</v>
      </c>
    </row>
    <row r="399" spans="3:50" x14ac:dyDescent="0.25">
      <c r="C399" s="52" t="s">
        <v>573</v>
      </c>
      <c r="D399" s="52" t="s">
        <v>573</v>
      </c>
      <c r="E399" s="52" t="s">
        <v>184</v>
      </c>
      <c r="F399" s="36">
        <v>44937</v>
      </c>
      <c r="G399" s="48">
        <v>6858000</v>
      </c>
      <c r="H399" s="36">
        <v>44937</v>
      </c>
      <c r="I399">
        <v>1</v>
      </c>
      <c r="R399" s="52" t="s">
        <v>157</v>
      </c>
      <c r="U399" s="34">
        <v>4</v>
      </c>
      <c r="V399">
        <v>1</v>
      </c>
      <c r="W399" s="199">
        <v>1428750</v>
      </c>
      <c r="Y399">
        <v>10</v>
      </c>
      <c r="Z399" t="s">
        <v>63</v>
      </c>
      <c r="AB399" s="165">
        <v>48</v>
      </c>
      <c r="AT399" t="s">
        <v>63</v>
      </c>
      <c r="AU399" s="6">
        <v>48</v>
      </c>
      <c r="AW399">
        <v>1</v>
      </c>
      <c r="AX399" t="s">
        <v>1403</v>
      </c>
    </row>
    <row r="400" spans="3:50" x14ac:dyDescent="0.25">
      <c r="C400" s="52" t="s">
        <v>574</v>
      </c>
      <c r="D400" s="52" t="s">
        <v>574</v>
      </c>
      <c r="E400" s="52" t="s">
        <v>233</v>
      </c>
      <c r="F400" s="36">
        <v>44953</v>
      </c>
      <c r="G400" s="48">
        <v>8214000</v>
      </c>
      <c r="H400" s="36">
        <v>44953</v>
      </c>
      <c r="I400">
        <v>1</v>
      </c>
      <c r="R400" s="52" t="s">
        <v>157</v>
      </c>
      <c r="U400" s="34">
        <v>4</v>
      </c>
      <c r="V400">
        <v>1</v>
      </c>
      <c r="W400" s="199">
        <v>1711250</v>
      </c>
      <c r="Y400">
        <v>10</v>
      </c>
      <c r="Z400" t="s">
        <v>63</v>
      </c>
      <c r="AB400" s="165">
        <v>48</v>
      </c>
      <c r="AT400" t="s">
        <v>63</v>
      </c>
      <c r="AU400" s="6">
        <v>48</v>
      </c>
      <c r="AW400">
        <v>1</v>
      </c>
      <c r="AX400" t="s">
        <v>1403</v>
      </c>
    </row>
    <row r="401" spans="3:50" x14ac:dyDescent="0.25">
      <c r="C401" s="52" t="s">
        <v>536</v>
      </c>
      <c r="D401" s="52" t="s">
        <v>536</v>
      </c>
      <c r="E401" s="52" t="s">
        <v>233</v>
      </c>
      <c r="F401" s="36">
        <v>44959</v>
      </c>
      <c r="G401" s="48">
        <v>1285000</v>
      </c>
      <c r="H401" s="36">
        <v>44959</v>
      </c>
      <c r="I401">
        <v>1</v>
      </c>
      <c r="R401" s="52" t="s">
        <v>157</v>
      </c>
      <c r="U401" s="34">
        <v>1</v>
      </c>
      <c r="V401">
        <v>1</v>
      </c>
      <c r="W401" s="199">
        <v>240937.5</v>
      </c>
      <c r="Y401">
        <v>9</v>
      </c>
      <c r="Z401" t="s">
        <v>63</v>
      </c>
      <c r="AB401" s="165">
        <v>48</v>
      </c>
      <c r="AT401" t="s">
        <v>63</v>
      </c>
      <c r="AU401" s="6">
        <v>48</v>
      </c>
      <c r="AW401">
        <v>1</v>
      </c>
      <c r="AX401" t="s">
        <v>1403</v>
      </c>
    </row>
    <row r="402" spans="3:50" x14ac:dyDescent="0.25">
      <c r="C402" s="52" t="s">
        <v>568</v>
      </c>
      <c r="D402" s="52" t="s">
        <v>568</v>
      </c>
      <c r="E402" s="52" t="s">
        <v>184</v>
      </c>
      <c r="F402" s="36">
        <v>44959</v>
      </c>
      <c r="G402" s="48">
        <v>3985000</v>
      </c>
      <c r="H402" s="36">
        <v>44959</v>
      </c>
      <c r="I402">
        <v>1</v>
      </c>
      <c r="R402" s="52" t="s">
        <v>157</v>
      </c>
      <c r="U402" s="34">
        <v>1</v>
      </c>
      <c r="V402">
        <v>1</v>
      </c>
      <c r="W402" s="199">
        <v>747187.5</v>
      </c>
      <c r="Y402">
        <v>9</v>
      </c>
      <c r="Z402" t="s">
        <v>63</v>
      </c>
      <c r="AB402" s="165">
        <v>48</v>
      </c>
      <c r="AT402" t="s">
        <v>63</v>
      </c>
      <c r="AU402" s="6">
        <v>48</v>
      </c>
      <c r="AW402">
        <v>1</v>
      </c>
      <c r="AX402" t="s">
        <v>1403</v>
      </c>
    </row>
    <row r="403" spans="3:50" x14ac:dyDescent="0.25">
      <c r="C403" s="52" t="s">
        <v>575</v>
      </c>
      <c r="D403" s="52" t="s">
        <v>575</v>
      </c>
      <c r="E403" s="52" t="s">
        <v>202</v>
      </c>
      <c r="F403" s="36">
        <v>44984</v>
      </c>
      <c r="G403" s="48">
        <v>1690000</v>
      </c>
      <c r="H403" s="36">
        <v>44984</v>
      </c>
      <c r="I403">
        <v>1</v>
      </c>
      <c r="R403" s="52" t="s">
        <v>157</v>
      </c>
      <c r="U403" s="34">
        <v>1</v>
      </c>
      <c r="V403">
        <v>1</v>
      </c>
      <c r="W403" s="199">
        <v>316875</v>
      </c>
      <c r="Y403">
        <v>9</v>
      </c>
      <c r="Z403" t="s">
        <v>63</v>
      </c>
      <c r="AB403" s="165">
        <v>48</v>
      </c>
      <c r="AT403" t="s">
        <v>63</v>
      </c>
      <c r="AU403" s="6">
        <v>48</v>
      </c>
      <c r="AW403">
        <v>1</v>
      </c>
      <c r="AX403" t="s">
        <v>1403</v>
      </c>
    </row>
    <row r="404" spans="3:50" x14ac:dyDescent="0.25">
      <c r="C404" s="52" t="s">
        <v>548</v>
      </c>
      <c r="D404" s="52" t="s">
        <v>548</v>
      </c>
      <c r="E404" s="52" t="s">
        <v>233</v>
      </c>
      <c r="F404" s="36">
        <v>44984</v>
      </c>
      <c r="G404" s="48">
        <v>1770000</v>
      </c>
      <c r="H404" s="36">
        <v>44984</v>
      </c>
      <c r="I404">
        <v>1</v>
      </c>
      <c r="R404" s="52" t="s">
        <v>157</v>
      </c>
      <c r="U404" s="34">
        <v>1</v>
      </c>
      <c r="V404">
        <v>1</v>
      </c>
      <c r="W404" s="199">
        <v>331875</v>
      </c>
      <c r="Y404">
        <v>9</v>
      </c>
      <c r="Z404" t="s">
        <v>63</v>
      </c>
      <c r="AB404" s="165">
        <v>48</v>
      </c>
      <c r="AT404" t="s">
        <v>63</v>
      </c>
      <c r="AU404" s="6">
        <v>48</v>
      </c>
      <c r="AW404">
        <v>1</v>
      </c>
      <c r="AX404" t="s">
        <v>1403</v>
      </c>
    </row>
    <row r="405" spans="3:50" x14ac:dyDescent="0.25">
      <c r="C405" s="52" t="s">
        <v>576</v>
      </c>
      <c r="D405" s="52" t="s">
        <v>576</v>
      </c>
      <c r="E405" s="52" t="s">
        <v>233</v>
      </c>
      <c r="F405" s="36">
        <v>45006</v>
      </c>
      <c r="G405" s="48">
        <v>4162500</v>
      </c>
      <c r="H405" s="36">
        <v>45006</v>
      </c>
      <c r="I405">
        <v>1</v>
      </c>
      <c r="R405" s="52" t="s">
        <v>157</v>
      </c>
      <c r="U405" s="34">
        <v>3</v>
      </c>
      <c r="V405">
        <v>1</v>
      </c>
      <c r="W405" s="199">
        <v>693750</v>
      </c>
      <c r="Y405">
        <v>8</v>
      </c>
      <c r="Z405" t="s">
        <v>63</v>
      </c>
      <c r="AB405" s="165">
        <v>48</v>
      </c>
      <c r="AT405" t="s">
        <v>63</v>
      </c>
      <c r="AU405" s="6">
        <v>48</v>
      </c>
      <c r="AW405">
        <v>1</v>
      </c>
      <c r="AX405" t="s">
        <v>1403</v>
      </c>
    </row>
    <row r="406" spans="3:50" x14ac:dyDescent="0.25">
      <c r="C406" s="52" t="s">
        <v>577</v>
      </c>
      <c r="D406" s="52" t="s">
        <v>577</v>
      </c>
      <c r="E406" s="52" t="s">
        <v>184</v>
      </c>
      <c r="F406" s="36">
        <v>45022</v>
      </c>
      <c r="G406" s="48">
        <v>3675000</v>
      </c>
      <c r="H406" s="36">
        <v>45022</v>
      </c>
      <c r="I406">
        <v>1</v>
      </c>
      <c r="R406" s="52" t="s">
        <v>157</v>
      </c>
      <c r="U406" s="34">
        <v>1</v>
      </c>
      <c r="V406">
        <v>1</v>
      </c>
      <c r="W406" s="199">
        <v>535937.5</v>
      </c>
      <c r="Y406">
        <v>7</v>
      </c>
      <c r="Z406" t="s">
        <v>63</v>
      </c>
      <c r="AB406" s="165">
        <v>48</v>
      </c>
      <c r="AT406" t="s">
        <v>63</v>
      </c>
      <c r="AU406" s="6">
        <v>48</v>
      </c>
      <c r="AW406">
        <v>1</v>
      </c>
      <c r="AX406" t="s">
        <v>1403</v>
      </c>
    </row>
    <row r="407" spans="3:50" x14ac:dyDescent="0.25">
      <c r="C407" s="52" t="s">
        <v>570</v>
      </c>
      <c r="D407" s="52" t="s">
        <v>570</v>
      </c>
      <c r="E407" s="52" t="s">
        <v>202</v>
      </c>
      <c r="F407" s="36">
        <v>45022</v>
      </c>
      <c r="G407" s="48">
        <v>3400000</v>
      </c>
      <c r="H407" s="36">
        <v>45022</v>
      </c>
      <c r="I407">
        <v>1</v>
      </c>
      <c r="R407" s="52" t="s">
        <v>157</v>
      </c>
      <c r="U407" s="34">
        <v>2</v>
      </c>
      <c r="V407">
        <v>1</v>
      </c>
      <c r="W407" s="199">
        <v>495833.33333333331</v>
      </c>
      <c r="Y407">
        <v>7</v>
      </c>
      <c r="Z407" t="s">
        <v>63</v>
      </c>
      <c r="AB407" s="165">
        <v>48</v>
      </c>
      <c r="AT407" t="s">
        <v>63</v>
      </c>
      <c r="AU407" s="6">
        <v>48</v>
      </c>
      <c r="AW407">
        <v>1</v>
      </c>
      <c r="AX407" t="s">
        <v>1403</v>
      </c>
    </row>
    <row r="408" spans="3:50" x14ac:dyDescent="0.25">
      <c r="C408" s="52" t="s">
        <v>578</v>
      </c>
      <c r="D408" s="52" t="s">
        <v>578</v>
      </c>
      <c r="E408" s="52" t="s">
        <v>233</v>
      </c>
      <c r="F408" s="36">
        <v>45083</v>
      </c>
      <c r="G408" s="48">
        <v>2390000</v>
      </c>
      <c r="H408" s="36">
        <v>45083</v>
      </c>
      <c r="I408">
        <v>1</v>
      </c>
      <c r="R408" s="52" t="s">
        <v>157</v>
      </c>
      <c r="U408" s="34">
        <v>1</v>
      </c>
      <c r="V408">
        <v>1</v>
      </c>
      <c r="W408" s="199">
        <v>248958.33333333331</v>
      </c>
      <c r="Y408">
        <v>5</v>
      </c>
      <c r="Z408" t="s">
        <v>63</v>
      </c>
      <c r="AB408" s="165">
        <v>48</v>
      </c>
      <c r="AT408" t="s">
        <v>63</v>
      </c>
      <c r="AU408" s="6">
        <v>48</v>
      </c>
      <c r="AW408">
        <v>1</v>
      </c>
      <c r="AX408" t="s">
        <v>1403</v>
      </c>
    </row>
    <row r="409" spans="3:50" x14ac:dyDescent="0.25">
      <c r="C409" s="52" t="s">
        <v>579</v>
      </c>
      <c r="D409" s="52" t="s">
        <v>579</v>
      </c>
      <c r="E409" s="52" t="s">
        <v>233</v>
      </c>
      <c r="F409" s="36">
        <v>45083</v>
      </c>
      <c r="G409" s="48">
        <v>1200000</v>
      </c>
      <c r="H409" s="36">
        <v>45083</v>
      </c>
      <c r="I409">
        <v>1</v>
      </c>
      <c r="R409" s="52" t="s">
        <v>157</v>
      </c>
      <c r="U409" s="34">
        <v>1</v>
      </c>
      <c r="V409">
        <v>1</v>
      </c>
      <c r="W409" s="199">
        <v>125000</v>
      </c>
      <c r="Y409">
        <v>5</v>
      </c>
      <c r="Z409" t="s">
        <v>63</v>
      </c>
      <c r="AB409" s="165">
        <v>48</v>
      </c>
      <c r="AT409" t="s">
        <v>63</v>
      </c>
      <c r="AU409" s="6">
        <v>48</v>
      </c>
      <c r="AW409">
        <v>1</v>
      </c>
      <c r="AX409" t="s">
        <v>1403</v>
      </c>
    </row>
    <row r="410" spans="3:50" x14ac:dyDescent="0.25">
      <c r="C410" s="52" t="s">
        <v>580</v>
      </c>
      <c r="D410" s="52" t="s">
        <v>580</v>
      </c>
      <c r="E410" s="52" t="s">
        <v>233</v>
      </c>
      <c r="F410" s="36">
        <v>45120</v>
      </c>
      <c r="G410" s="48">
        <v>2160060</v>
      </c>
      <c r="H410" s="36">
        <v>45120</v>
      </c>
      <c r="I410">
        <v>1</v>
      </c>
      <c r="R410" s="52" t="s">
        <v>157</v>
      </c>
      <c r="U410" s="34">
        <v>1</v>
      </c>
      <c r="V410">
        <v>1</v>
      </c>
      <c r="W410" s="199">
        <v>180005</v>
      </c>
      <c r="Y410">
        <v>4</v>
      </c>
      <c r="Z410" t="s">
        <v>63</v>
      </c>
      <c r="AB410" s="165">
        <v>48</v>
      </c>
      <c r="AT410" t="s">
        <v>63</v>
      </c>
      <c r="AU410" s="6">
        <v>48</v>
      </c>
      <c r="AW410">
        <v>1</v>
      </c>
      <c r="AX410" t="s">
        <v>1403</v>
      </c>
    </row>
    <row r="411" spans="3:50" x14ac:dyDescent="0.25">
      <c r="C411" s="52" t="s">
        <v>581</v>
      </c>
      <c r="D411" s="52" t="s">
        <v>581</v>
      </c>
      <c r="E411" s="52" t="s">
        <v>277</v>
      </c>
      <c r="F411" s="36">
        <v>45131</v>
      </c>
      <c r="G411" s="48">
        <v>1695000</v>
      </c>
      <c r="H411" s="36">
        <v>45131</v>
      </c>
      <c r="I411">
        <v>1</v>
      </c>
      <c r="R411" s="52" t="s">
        <v>157</v>
      </c>
      <c r="U411" s="34">
        <v>1</v>
      </c>
      <c r="V411">
        <v>1</v>
      </c>
      <c r="W411" s="199">
        <v>141250</v>
      </c>
      <c r="Y411">
        <v>4</v>
      </c>
      <c r="Z411" t="s">
        <v>63</v>
      </c>
      <c r="AB411" s="165">
        <v>48</v>
      </c>
      <c r="AT411" t="s">
        <v>63</v>
      </c>
      <c r="AU411" s="6">
        <v>48</v>
      </c>
      <c r="AW411">
        <v>1</v>
      </c>
      <c r="AX411" t="s">
        <v>1403</v>
      </c>
    </row>
    <row r="412" spans="3:50" x14ac:dyDescent="0.25">
      <c r="C412" s="52" t="s">
        <v>582</v>
      </c>
      <c r="D412" s="52" t="s">
        <v>582</v>
      </c>
      <c r="E412" s="52" t="s">
        <v>233</v>
      </c>
      <c r="F412" s="36">
        <v>45132</v>
      </c>
      <c r="G412" s="48">
        <v>9850000</v>
      </c>
      <c r="H412" s="36">
        <v>45132</v>
      </c>
      <c r="I412">
        <v>1</v>
      </c>
      <c r="R412" s="52" t="s">
        <v>157</v>
      </c>
      <c r="U412" s="34">
        <v>1</v>
      </c>
      <c r="V412">
        <v>1</v>
      </c>
      <c r="W412" s="199">
        <v>820833.33333333337</v>
      </c>
      <c r="Y412">
        <v>4</v>
      </c>
      <c r="Z412" t="s">
        <v>63</v>
      </c>
      <c r="AB412" s="165">
        <v>48</v>
      </c>
      <c r="AT412" t="s">
        <v>63</v>
      </c>
      <c r="AU412" s="6">
        <v>48</v>
      </c>
      <c r="AW412">
        <v>1</v>
      </c>
      <c r="AX412" t="s">
        <v>1403</v>
      </c>
    </row>
    <row r="413" spans="3:50" x14ac:dyDescent="0.25">
      <c r="C413" s="52" t="s">
        <v>583</v>
      </c>
      <c r="D413" s="52" t="s">
        <v>583</v>
      </c>
      <c r="E413" s="52" t="s">
        <v>202</v>
      </c>
      <c r="F413" s="36">
        <v>45140</v>
      </c>
      <c r="G413" s="48">
        <v>3975000</v>
      </c>
      <c r="H413" s="36">
        <v>45140</v>
      </c>
      <c r="I413">
        <v>1</v>
      </c>
      <c r="R413" s="52" t="s">
        <v>157</v>
      </c>
      <c r="U413" s="34">
        <v>1</v>
      </c>
      <c r="V413">
        <v>1</v>
      </c>
      <c r="W413" s="199">
        <v>248437.5</v>
      </c>
      <c r="Y413">
        <v>3</v>
      </c>
      <c r="Z413" t="s">
        <v>63</v>
      </c>
      <c r="AB413" s="165">
        <v>48</v>
      </c>
      <c r="AT413" t="s">
        <v>63</v>
      </c>
      <c r="AU413" s="6">
        <v>48</v>
      </c>
      <c r="AW413">
        <v>1</v>
      </c>
      <c r="AX413" t="s">
        <v>1403</v>
      </c>
    </row>
    <row r="414" spans="3:50" x14ac:dyDescent="0.25">
      <c r="C414" s="52" t="s">
        <v>584</v>
      </c>
      <c r="D414" s="52" t="s">
        <v>584</v>
      </c>
      <c r="E414" s="52" t="s">
        <v>202</v>
      </c>
      <c r="F414" s="36">
        <v>45140</v>
      </c>
      <c r="G414" s="48">
        <v>1200000</v>
      </c>
      <c r="H414" s="36">
        <v>45140</v>
      </c>
      <c r="I414">
        <v>1</v>
      </c>
      <c r="R414" s="52" t="s">
        <v>157</v>
      </c>
      <c r="U414" s="34">
        <v>1</v>
      </c>
      <c r="V414">
        <v>1</v>
      </c>
      <c r="W414" s="199">
        <v>75000</v>
      </c>
      <c r="Y414">
        <v>3</v>
      </c>
      <c r="Z414" t="s">
        <v>63</v>
      </c>
      <c r="AB414" s="165">
        <v>48</v>
      </c>
      <c r="AT414" t="s">
        <v>63</v>
      </c>
      <c r="AU414" s="6">
        <v>48</v>
      </c>
      <c r="AW414">
        <v>1</v>
      </c>
      <c r="AX414" t="s">
        <v>1403</v>
      </c>
    </row>
    <row r="415" spans="3:50" x14ac:dyDescent="0.25">
      <c r="C415" s="52" t="s">
        <v>585</v>
      </c>
      <c r="D415" s="52" t="s">
        <v>585</v>
      </c>
      <c r="E415" s="52" t="s">
        <v>184</v>
      </c>
      <c r="F415" s="36">
        <v>45150</v>
      </c>
      <c r="G415" s="48">
        <v>3362000</v>
      </c>
      <c r="H415" s="36">
        <v>45150</v>
      </c>
      <c r="I415">
        <v>1</v>
      </c>
      <c r="R415" s="52" t="s">
        <v>157</v>
      </c>
      <c r="U415" s="34">
        <v>2</v>
      </c>
      <c r="V415">
        <v>1</v>
      </c>
      <c r="W415" s="199">
        <v>210125</v>
      </c>
      <c r="Y415">
        <v>3</v>
      </c>
      <c r="Z415" t="s">
        <v>63</v>
      </c>
      <c r="AB415" s="165">
        <v>48</v>
      </c>
      <c r="AT415" t="s">
        <v>63</v>
      </c>
      <c r="AU415" s="6">
        <v>48</v>
      </c>
      <c r="AW415">
        <v>1</v>
      </c>
      <c r="AX415" t="s">
        <v>1403</v>
      </c>
    </row>
    <row r="416" spans="3:50" x14ac:dyDescent="0.25">
      <c r="C416" s="52" t="s">
        <v>586</v>
      </c>
      <c r="D416" s="52" t="s">
        <v>586</v>
      </c>
      <c r="E416" s="52" t="s">
        <v>511</v>
      </c>
      <c r="F416" s="36">
        <v>45161</v>
      </c>
      <c r="G416" s="48">
        <v>1180000</v>
      </c>
      <c r="H416" s="36">
        <v>45161</v>
      </c>
      <c r="I416">
        <v>1</v>
      </c>
      <c r="R416" s="52" t="s">
        <v>157</v>
      </c>
      <c r="U416" s="34">
        <v>1</v>
      </c>
      <c r="V416">
        <v>1</v>
      </c>
      <c r="W416" s="199">
        <v>73750</v>
      </c>
      <c r="Y416">
        <v>3</v>
      </c>
      <c r="Z416" t="s">
        <v>63</v>
      </c>
      <c r="AB416" s="165">
        <v>48</v>
      </c>
      <c r="AT416" t="s">
        <v>63</v>
      </c>
      <c r="AU416" s="6">
        <v>48</v>
      </c>
      <c r="AW416">
        <v>1</v>
      </c>
      <c r="AX416" t="s">
        <v>1403</v>
      </c>
    </row>
    <row r="417" spans="3:50" x14ac:dyDescent="0.25">
      <c r="C417" s="52" t="s">
        <v>587</v>
      </c>
      <c r="D417" s="52" t="s">
        <v>587</v>
      </c>
      <c r="E417" s="52" t="s">
        <v>202</v>
      </c>
      <c r="F417" s="36">
        <v>45162</v>
      </c>
      <c r="G417" s="48">
        <v>1681000</v>
      </c>
      <c r="H417" s="36">
        <v>45162</v>
      </c>
      <c r="I417">
        <v>1</v>
      </c>
      <c r="R417" s="52" t="s">
        <v>157</v>
      </c>
      <c r="U417" s="34">
        <v>1</v>
      </c>
      <c r="V417">
        <v>1</v>
      </c>
      <c r="W417" s="199">
        <v>105062.5</v>
      </c>
      <c r="Y417">
        <v>3</v>
      </c>
      <c r="Z417" t="s">
        <v>63</v>
      </c>
      <c r="AB417" s="165">
        <v>48</v>
      </c>
      <c r="AT417" t="s">
        <v>63</v>
      </c>
      <c r="AU417" s="6">
        <v>48</v>
      </c>
      <c r="AW417">
        <v>1</v>
      </c>
      <c r="AX417" t="s">
        <v>1403</v>
      </c>
    </row>
    <row r="418" spans="3:50" x14ac:dyDescent="0.25">
      <c r="C418" s="52" t="s">
        <v>588</v>
      </c>
      <c r="D418" s="52" t="s">
        <v>588</v>
      </c>
      <c r="E418" s="52" t="s">
        <v>184</v>
      </c>
      <c r="F418" s="36">
        <v>45168</v>
      </c>
      <c r="G418" s="48">
        <v>1150000</v>
      </c>
      <c r="H418" s="36">
        <v>45168</v>
      </c>
      <c r="I418">
        <v>1</v>
      </c>
      <c r="R418" s="52" t="s">
        <v>157</v>
      </c>
      <c r="U418" s="34">
        <v>1</v>
      </c>
      <c r="V418">
        <v>1</v>
      </c>
      <c r="W418" s="199">
        <v>71875</v>
      </c>
      <c r="Y418">
        <v>3</v>
      </c>
      <c r="Z418" t="s">
        <v>63</v>
      </c>
      <c r="AB418" s="165">
        <v>48</v>
      </c>
      <c r="AT418" t="s">
        <v>63</v>
      </c>
      <c r="AU418" s="6">
        <v>48</v>
      </c>
      <c r="AW418">
        <v>1</v>
      </c>
      <c r="AX418" t="s">
        <v>1403</v>
      </c>
    </row>
    <row r="419" spans="3:50" x14ac:dyDescent="0.25">
      <c r="C419" s="52" t="s">
        <v>589</v>
      </c>
      <c r="D419" s="52" t="s">
        <v>589</v>
      </c>
      <c r="E419" s="52" t="s">
        <v>202</v>
      </c>
      <c r="F419" s="36">
        <v>45168</v>
      </c>
      <c r="G419" s="48">
        <v>1150000</v>
      </c>
      <c r="H419" s="36">
        <v>45168</v>
      </c>
      <c r="I419">
        <v>1</v>
      </c>
      <c r="R419" s="52" t="s">
        <v>157</v>
      </c>
      <c r="U419" s="34">
        <v>1</v>
      </c>
      <c r="V419">
        <v>1</v>
      </c>
      <c r="W419" s="199">
        <v>71875</v>
      </c>
      <c r="Y419">
        <v>3</v>
      </c>
      <c r="Z419" t="s">
        <v>63</v>
      </c>
      <c r="AB419" s="165">
        <v>48</v>
      </c>
      <c r="AT419" t="s">
        <v>63</v>
      </c>
      <c r="AU419" s="6">
        <v>48</v>
      </c>
      <c r="AW419">
        <v>1</v>
      </c>
      <c r="AX419" t="s">
        <v>1403</v>
      </c>
    </row>
    <row r="420" spans="3:50" x14ac:dyDescent="0.25">
      <c r="C420" s="52" t="s">
        <v>590</v>
      </c>
      <c r="D420" s="52" t="s">
        <v>590</v>
      </c>
      <c r="E420" s="52" t="s">
        <v>202</v>
      </c>
      <c r="F420" s="36">
        <v>45176</v>
      </c>
      <c r="G420" s="48">
        <v>15900000</v>
      </c>
      <c r="H420" s="36">
        <v>45176</v>
      </c>
      <c r="I420">
        <v>1</v>
      </c>
      <c r="R420" s="52" t="s">
        <v>157</v>
      </c>
      <c r="U420" s="34">
        <v>1</v>
      </c>
      <c r="V420">
        <v>1</v>
      </c>
      <c r="W420" s="199">
        <v>662500</v>
      </c>
      <c r="Y420">
        <v>2</v>
      </c>
      <c r="Z420" t="s">
        <v>63</v>
      </c>
      <c r="AB420" s="165">
        <v>48</v>
      </c>
      <c r="AT420" t="s">
        <v>63</v>
      </c>
      <c r="AU420" s="6">
        <v>48</v>
      </c>
      <c r="AW420">
        <v>1</v>
      </c>
      <c r="AX420" t="s">
        <v>1403</v>
      </c>
    </row>
    <row r="421" spans="3:50" x14ac:dyDescent="0.25">
      <c r="C421" s="52" t="s">
        <v>492</v>
      </c>
      <c r="D421" s="52" t="s">
        <v>492</v>
      </c>
      <c r="E421" s="52" t="s">
        <v>184</v>
      </c>
      <c r="F421" s="36">
        <v>45225</v>
      </c>
      <c r="G421" s="48">
        <v>2725000</v>
      </c>
      <c r="H421" s="36">
        <v>45225</v>
      </c>
      <c r="I421">
        <v>1</v>
      </c>
      <c r="R421" s="52" t="s">
        <v>157</v>
      </c>
      <c r="U421" s="34">
        <v>1</v>
      </c>
      <c r="V421">
        <v>1</v>
      </c>
      <c r="W421" s="199">
        <v>56770.833333333336</v>
      </c>
      <c r="Y421">
        <v>1</v>
      </c>
      <c r="Z421" t="s">
        <v>63</v>
      </c>
      <c r="AB421" s="165">
        <v>48</v>
      </c>
      <c r="AT421" t="s">
        <v>63</v>
      </c>
      <c r="AU421" s="6">
        <v>48</v>
      </c>
      <c r="AW421">
        <v>1</v>
      </c>
      <c r="AX421" t="s">
        <v>1403</v>
      </c>
    </row>
    <row r="422" spans="3:50" x14ac:dyDescent="0.25">
      <c r="C422" s="52" t="s">
        <v>591</v>
      </c>
      <c r="D422" s="52" t="s">
        <v>591</v>
      </c>
      <c r="E422" s="246" t="s">
        <v>443</v>
      </c>
      <c r="F422" s="36">
        <v>45226</v>
      </c>
      <c r="G422" s="48">
        <v>16000000</v>
      </c>
      <c r="H422" s="36">
        <v>45226</v>
      </c>
      <c r="I422">
        <v>1</v>
      </c>
      <c r="R422" s="52" t="s">
        <v>157</v>
      </c>
      <c r="U422" s="34">
        <v>1</v>
      </c>
      <c r="V422">
        <v>1</v>
      </c>
      <c r="W422" s="199">
        <v>333333.33333333331</v>
      </c>
      <c r="Y422">
        <v>1</v>
      </c>
      <c r="Z422" t="s">
        <v>63</v>
      </c>
      <c r="AB422" s="165">
        <v>48</v>
      </c>
      <c r="AT422" t="s">
        <v>63</v>
      </c>
      <c r="AU422" s="6">
        <v>48</v>
      </c>
      <c r="AW422">
        <v>1</v>
      </c>
      <c r="AX422" t="s">
        <v>1403</v>
      </c>
    </row>
    <row r="423" spans="3:50" x14ac:dyDescent="0.25">
      <c r="C423" s="111" t="s">
        <v>1372</v>
      </c>
      <c r="D423" s="111" t="s">
        <v>1372</v>
      </c>
      <c r="E423" s="111" t="s">
        <v>170</v>
      </c>
      <c r="F423" s="36">
        <v>43286</v>
      </c>
      <c r="G423" s="220">
        <v>4260000</v>
      </c>
      <c r="H423" s="36">
        <v>43286</v>
      </c>
      <c r="I423">
        <v>1</v>
      </c>
      <c r="J423" s="36"/>
      <c r="K423" s="220"/>
      <c r="R423" s="111" t="s">
        <v>157</v>
      </c>
      <c r="U423" s="34">
        <v>4</v>
      </c>
      <c r="V423">
        <v>0</v>
      </c>
      <c r="W423" s="199">
        <v>4260000</v>
      </c>
      <c r="Y423" s="165">
        <v>48</v>
      </c>
      <c r="Z423" t="s">
        <v>63</v>
      </c>
      <c r="AB423" s="165">
        <v>48</v>
      </c>
      <c r="AU423" s="165"/>
    </row>
    <row r="424" spans="3:50" x14ac:dyDescent="0.25">
      <c r="C424" s="52" t="s">
        <v>1373</v>
      </c>
      <c r="D424" s="52" t="s">
        <v>1373</v>
      </c>
      <c r="E424" s="52" t="s">
        <v>170</v>
      </c>
      <c r="F424" s="36">
        <v>43298</v>
      </c>
      <c r="G424" s="220">
        <v>1998000</v>
      </c>
      <c r="H424" s="36">
        <v>43298</v>
      </c>
      <c r="I424">
        <v>1</v>
      </c>
      <c r="J424" s="36"/>
      <c r="K424" s="220"/>
      <c r="R424" s="111" t="s">
        <v>157</v>
      </c>
      <c r="U424" s="34">
        <v>2</v>
      </c>
      <c r="V424">
        <v>0</v>
      </c>
      <c r="W424" s="199">
        <v>1998000</v>
      </c>
      <c r="Y424" s="165">
        <v>48</v>
      </c>
      <c r="Z424" t="s">
        <v>63</v>
      </c>
      <c r="AB424" s="165">
        <v>48</v>
      </c>
      <c r="AU424" s="165"/>
    </row>
    <row r="425" spans="3:50" x14ac:dyDescent="0.25">
      <c r="C425" s="118" t="s">
        <v>1374</v>
      </c>
      <c r="D425" s="118" t="s">
        <v>1374</v>
      </c>
      <c r="E425" s="118" t="s">
        <v>170</v>
      </c>
      <c r="F425" s="36">
        <v>43298</v>
      </c>
      <c r="G425" s="220">
        <v>2400000</v>
      </c>
      <c r="H425" s="36">
        <v>43298</v>
      </c>
      <c r="I425">
        <v>1</v>
      </c>
      <c r="J425" s="36"/>
      <c r="K425" s="220"/>
      <c r="R425" s="111" t="s">
        <v>157</v>
      </c>
      <c r="U425" s="34">
        <v>12</v>
      </c>
      <c r="V425">
        <v>0</v>
      </c>
      <c r="W425" s="199">
        <v>2400000</v>
      </c>
      <c r="Y425" s="165">
        <v>48</v>
      </c>
      <c r="Z425" t="s">
        <v>63</v>
      </c>
      <c r="AB425" s="165">
        <v>48</v>
      </c>
      <c r="AU425" s="165"/>
    </row>
    <row r="426" spans="3:50" x14ac:dyDescent="0.25">
      <c r="C426" s="118" t="s">
        <v>1374</v>
      </c>
      <c r="D426" s="118" t="s">
        <v>1374</v>
      </c>
      <c r="E426" s="118" t="s">
        <v>170</v>
      </c>
      <c r="F426" s="36">
        <v>43298</v>
      </c>
      <c r="G426" s="220">
        <v>2992500</v>
      </c>
      <c r="H426" s="36">
        <v>43298</v>
      </c>
      <c r="I426">
        <v>1</v>
      </c>
      <c r="J426" s="36"/>
      <c r="K426" s="220"/>
      <c r="R426" s="111" t="s">
        <v>157</v>
      </c>
      <c r="U426" s="34">
        <v>15</v>
      </c>
      <c r="V426">
        <v>0</v>
      </c>
      <c r="W426" s="199">
        <v>2992500</v>
      </c>
      <c r="Y426" s="165">
        <v>48</v>
      </c>
      <c r="Z426" t="s">
        <v>63</v>
      </c>
      <c r="AB426" s="165">
        <v>48</v>
      </c>
      <c r="AU426" s="165"/>
    </row>
    <row r="427" spans="3:50" x14ac:dyDescent="0.25">
      <c r="C427" s="118" t="s">
        <v>1374</v>
      </c>
      <c r="D427" s="118" t="s">
        <v>1374</v>
      </c>
      <c r="E427" s="118" t="s">
        <v>170</v>
      </c>
      <c r="F427" s="36">
        <v>43298</v>
      </c>
      <c r="G427" s="220">
        <v>2601500</v>
      </c>
      <c r="H427" s="36">
        <v>43298</v>
      </c>
      <c r="I427">
        <v>1</v>
      </c>
      <c r="J427" s="36"/>
      <c r="K427" s="220"/>
      <c r="R427" s="111" t="s">
        <v>157</v>
      </c>
      <c r="U427" s="34">
        <v>13</v>
      </c>
      <c r="V427">
        <v>0</v>
      </c>
      <c r="W427" s="199">
        <v>2601500</v>
      </c>
      <c r="Y427" s="165">
        <v>48</v>
      </c>
      <c r="Z427" t="s">
        <v>63</v>
      </c>
      <c r="AB427" s="165">
        <v>48</v>
      </c>
      <c r="AU427" s="165"/>
    </row>
    <row r="428" spans="3:50" x14ac:dyDescent="0.25">
      <c r="C428" s="118" t="s">
        <v>1375</v>
      </c>
      <c r="D428" s="118" t="s">
        <v>1375</v>
      </c>
      <c r="E428" s="118" t="s">
        <v>170</v>
      </c>
      <c r="F428" s="36">
        <v>43298</v>
      </c>
      <c r="G428" s="220">
        <v>1519200</v>
      </c>
      <c r="H428" s="36">
        <v>43298</v>
      </c>
      <c r="I428">
        <v>1</v>
      </c>
      <c r="J428" s="36"/>
      <c r="K428" s="220"/>
      <c r="R428" s="111" t="s">
        <v>157</v>
      </c>
      <c r="U428" s="34">
        <v>1</v>
      </c>
      <c r="V428">
        <v>0</v>
      </c>
      <c r="W428" s="199">
        <v>1519200</v>
      </c>
      <c r="Y428" s="165">
        <v>48</v>
      </c>
      <c r="Z428" t="s">
        <v>63</v>
      </c>
      <c r="AB428" s="165">
        <v>48</v>
      </c>
      <c r="AU428" s="165"/>
    </row>
    <row r="429" spans="3:50" x14ac:dyDescent="0.25">
      <c r="C429" s="118" t="s">
        <v>1374</v>
      </c>
      <c r="D429" s="118" t="s">
        <v>1374</v>
      </c>
      <c r="E429" s="118" t="s">
        <v>170</v>
      </c>
      <c r="F429" s="36">
        <v>43298</v>
      </c>
      <c r="G429" s="220">
        <v>1995000</v>
      </c>
      <c r="H429" s="36">
        <v>43298</v>
      </c>
      <c r="I429">
        <v>1</v>
      </c>
      <c r="J429" s="36"/>
      <c r="K429" s="220"/>
      <c r="R429" s="111" t="s">
        <v>157</v>
      </c>
      <c r="U429" s="34">
        <v>10</v>
      </c>
      <c r="V429">
        <v>0</v>
      </c>
      <c r="W429" s="199">
        <v>1995000</v>
      </c>
      <c r="Y429" s="165">
        <v>48</v>
      </c>
      <c r="Z429" t="s">
        <v>63</v>
      </c>
      <c r="AB429" s="165">
        <v>48</v>
      </c>
      <c r="AU429" s="165"/>
    </row>
    <row r="430" spans="3:50" x14ac:dyDescent="0.25">
      <c r="C430" s="118" t="s">
        <v>1376</v>
      </c>
      <c r="D430" s="118" t="s">
        <v>1376</v>
      </c>
      <c r="E430" s="118" t="s">
        <v>170</v>
      </c>
      <c r="F430" s="36">
        <v>43298</v>
      </c>
      <c r="G430" s="220">
        <v>5243000</v>
      </c>
      <c r="H430" s="36">
        <v>43298</v>
      </c>
      <c r="I430">
        <v>1</v>
      </c>
      <c r="J430" s="36"/>
      <c r="K430" s="220"/>
      <c r="R430" s="111" t="s">
        <v>157</v>
      </c>
      <c r="U430" s="34">
        <v>7</v>
      </c>
      <c r="V430">
        <v>0</v>
      </c>
      <c r="W430" s="199">
        <v>5243000</v>
      </c>
      <c r="Y430" s="165">
        <v>48</v>
      </c>
      <c r="Z430" t="s">
        <v>63</v>
      </c>
      <c r="AB430" s="165">
        <v>48</v>
      </c>
      <c r="AU430" s="165"/>
    </row>
    <row r="431" spans="3:50" x14ac:dyDescent="0.25">
      <c r="C431" s="118" t="s">
        <v>1377</v>
      </c>
      <c r="D431" s="118" t="s">
        <v>1377</v>
      </c>
      <c r="E431" s="118" t="s">
        <v>170</v>
      </c>
      <c r="F431" s="36">
        <v>43350</v>
      </c>
      <c r="G431" s="220">
        <v>7800000</v>
      </c>
      <c r="H431" s="36">
        <v>43350</v>
      </c>
      <c r="I431">
        <v>1</v>
      </c>
      <c r="J431" s="36"/>
      <c r="K431" s="220"/>
      <c r="R431" s="111" t="s">
        <v>157</v>
      </c>
      <c r="U431" s="34">
        <v>4</v>
      </c>
      <c r="V431">
        <v>0</v>
      </c>
      <c r="W431" s="199">
        <v>7800000</v>
      </c>
      <c r="Y431" s="165">
        <v>48</v>
      </c>
      <c r="Z431" t="s">
        <v>63</v>
      </c>
      <c r="AB431" s="165">
        <v>48</v>
      </c>
      <c r="AU431" s="165"/>
    </row>
    <row r="432" spans="3:50" x14ac:dyDescent="0.25">
      <c r="C432" s="118" t="s">
        <v>1378</v>
      </c>
      <c r="D432" s="118" t="s">
        <v>1378</v>
      </c>
      <c r="E432" s="118" t="s">
        <v>170</v>
      </c>
      <c r="F432" s="36">
        <v>43369</v>
      </c>
      <c r="G432" s="220">
        <v>3680000</v>
      </c>
      <c r="H432" s="36">
        <v>43369</v>
      </c>
      <c r="I432">
        <v>1</v>
      </c>
      <c r="J432" s="36"/>
      <c r="K432" s="220"/>
      <c r="R432" s="111" t="s">
        <v>157</v>
      </c>
      <c r="U432" s="34">
        <v>2</v>
      </c>
      <c r="V432">
        <v>0</v>
      </c>
      <c r="W432" s="199">
        <v>3680000</v>
      </c>
      <c r="Y432" s="165">
        <v>48</v>
      </c>
      <c r="Z432" t="s">
        <v>63</v>
      </c>
      <c r="AB432" s="165">
        <v>48</v>
      </c>
      <c r="AU432" s="165"/>
    </row>
    <row r="433" spans="3:50" x14ac:dyDescent="0.25">
      <c r="C433" s="118" t="s">
        <v>1379</v>
      </c>
      <c r="D433" s="118" t="s">
        <v>1379</v>
      </c>
      <c r="E433" s="118" t="s">
        <v>170</v>
      </c>
      <c r="F433" s="36">
        <v>43371</v>
      </c>
      <c r="G433" s="220">
        <v>2400000</v>
      </c>
      <c r="H433" s="36">
        <v>43371</v>
      </c>
      <c r="I433">
        <v>1</v>
      </c>
      <c r="J433" s="36"/>
      <c r="K433" s="220"/>
      <c r="R433" s="111" t="s">
        <v>157</v>
      </c>
      <c r="U433" s="34">
        <v>1</v>
      </c>
      <c r="V433">
        <v>0</v>
      </c>
      <c r="W433" s="199">
        <v>2400000</v>
      </c>
      <c r="Y433" s="165">
        <v>48</v>
      </c>
      <c r="Z433" t="s">
        <v>63</v>
      </c>
      <c r="AB433" s="165">
        <v>48</v>
      </c>
      <c r="AU433" s="165"/>
    </row>
    <row r="434" spans="3:50" x14ac:dyDescent="0.25">
      <c r="C434" s="118" t="s">
        <v>1380</v>
      </c>
      <c r="D434" s="118" t="s">
        <v>1380</v>
      </c>
      <c r="E434" s="118" t="s">
        <v>170</v>
      </c>
      <c r="F434" s="36">
        <v>43367</v>
      </c>
      <c r="G434" s="220">
        <v>2310000</v>
      </c>
      <c r="H434" s="36">
        <v>43367</v>
      </c>
      <c r="I434">
        <v>1</v>
      </c>
      <c r="J434" s="36"/>
      <c r="K434" s="220"/>
      <c r="R434" s="111" t="s">
        <v>157</v>
      </c>
      <c r="U434" s="34">
        <v>3</v>
      </c>
      <c r="V434">
        <v>0</v>
      </c>
      <c r="W434" s="199">
        <v>2310000</v>
      </c>
      <c r="Y434" s="165">
        <v>48</v>
      </c>
      <c r="Z434" t="s">
        <v>63</v>
      </c>
      <c r="AB434" s="165">
        <v>48</v>
      </c>
      <c r="AU434" s="165"/>
    </row>
    <row r="435" spans="3:50" x14ac:dyDescent="0.25">
      <c r="C435" s="118" t="s">
        <v>1381</v>
      </c>
      <c r="D435" s="118" t="s">
        <v>1381</v>
      </c>
      <c r="E435" s="118" t="s">
        <v>170</v>
      </c>
      <c r="F435" s="36">
        <v>43364</v>
      </c>
      <c r="G435" s="220">
        <v>3600000</v>
      </c>
      <c r="H435" s="36">
        <v>43364</v>
      </c>
      <c r="I435">
        <v>1</v>
      </c>
      <c r="J435" s="36"/>
      <c r="K435" s="220"/>
      <c r="R435" s="111" t="s">
        <v>157</v>
      </c>
      <c r="U435" s="34">
        <v>8</v>
      </c>
      <c r="V435">
        <v>0</v>
      </c>
      <c r="W435" s="199">
        <v>3600000</v>
      </c>
      <c r="Y435" s="165">
        <v>48</v>
      </c>
      <c r="Z435" t="s">
        <v>63</v>
      </c>
      <c r="AB435" s="165">
        <v>48</v>
      </c>
      <c r="AU435" s="165"/>
    </row>
    <row r="436" spans="3:50" x14ac:dyDescent="0.25">
      <c r="C436" s="118" t="s">
        <v>1382</v>
      </c>
      <c r="D436" s="118" t="s">
        <v>1382</v>
      </c>
      <c r="E436" s="118" t="s">
        <v>170</v>
      </c>
      <c r="F436" s="36">
        <v>43412</v>
      </c>
      <c r="G436" s="220">
        <v>3400000</v>
      </c>
      <c r="H436" s="36">
        <v>43412</v>
      </c>
      <c r="I436">
        <v>1</v>
      </c>
      <c r="J436" s="36"/>
      <c r="K436" s="220"/>
      <c r="R436" s="111" t="s">
        <v>157</v>
      </c>
      <c r="U436" s="34">
        <v>1</v>
      </c>
      <c r="V436">
        <v>0</v>
      </c>
      <c r="W436" s="199">
        <v>3400000</v>
      </c>
      <c r="Y436" s="165">
        <v>48</v>
      </c>
      <c r="Z436" t="s">
        <v>63</v>
      </c>
      <c r="AB436" s="165">
        <v>48</v>
      </c>
      <c r="AU436" s="165"/>
    </row>
    <row r="437" spans="3:50" x14ac:dyDescent="0.25">
      <c r="C437" s="163" t="s">
        <v>1383</v>
      </c>
      <c r="D437" s="163" t="s">
        <v>1383</v>
      </c>
      <c r="E437" s="118" t="s">
        <v>170</v>
      </c>
      <c r="F437" s="36">
        <v>43517</v>
      </c>
      <c r="G437" s="220">
        <v>8715000</v>
      </c>
      <c r="H437" s="36">
        <v>43517</v>
      </c>
      <c r="I437">
        <v>1</v>
      </c>
      <c r="J437" s="36"/>
      <c r="K437" s="220"/>
      <c r="R437" s="111" t="s">
        <v>157</v>
      </c>
      <c r="U437" s="34">
        <v>35</v>
      </c>
      <c r="V437">
        <v>0</v>
      </c>
      <c r="W437" s="199">
        <v>8715000</v>
      </c>
      <c r="Y437" s="165">
        <v>48</v>
      </c>
      <c r="Z437" t="s">
        <v>63</v>
      </c>
      <c r="AB437" s="165">
        <v>48</v>
      </c>
      <c r="AU437" s="165"/>
    </row>
    <row r="438" spans="3:50" x14ac:dyDescent="0.25">
      <c r="C438" s="163" t="s">
        <v>1384</v>
      </c>
      <c r="D438" s="163" t="s">
        <v>1384</v>
      </c>
      <c r="E438" s="118" t="s">
        <v>170</v>
      </c>
      <c r="F438" s="36">
        <v>43517</v>
      </c>
      <c r="G438" s="220">
        <v>3735000</v>
      </c>
      <c r="H438" s="36">
        <v>43517</v>
      </c>
      <c r="I438">
        <v>1</v>
      </c>
      <c r="J438" s="36"/>
      <c r="K438" s="220"/>
      <c r="R438" s="111" t="s">
        <v>157</v>
      </c>
      <c r="U438" s="34">
        <v>15</v>
      </c>
      <c r="V438">
        <v>0</v>
      </c>
      <c r="W438" s="199">
        <v>3735000</v>
      </c>
      <c r="Y438" s="165">
        <v>48</v>
      </c>
      <c r="Z438" t="s">
        <v>63</v>
      </c>
      <c r="AB438" s="165">
        <v>48</v>
      </c>
      <c r="AU438" s="165"/>
    </row>
    <row r="439" spans="3:50" x14ac:dyDescent="0.25">
      <c r="C439" s="163" t="s">
        <v>1385</v>
      </c>
      <c r="D439" s="163" t="s">
        <v>1385</v>
      </c>
      <c r="E439" s="111" t="s">
        <v>170</v>
      </c>
      <c r="F439" s="36">
        <v>43956</v>
      </c>
      <c r="G439" s="113">
        <v>9850000</v>
      </c>
      <c r="H439" s="36">
        <v>43956</v>
      </c>
      <c r="I439">
        <v>1</v>
      </c>
      <c r="J439" s="36"/>
      <c r="K439" s="113"/>
      <c r="R439" s="111" t="s">
        <v>157</v>
      </c>
      <c r="U439" s="34">
        <v>27</v>
      </c>
      <c r="V439">
        <v>1</v>
      </c>
      <c r="W439" s="199">
        <v>8618750</v>
      </c>
      <c r="Y439" s="165">
        <v>42</v>
      </c>
      <c r="Z439" t="s">
        <v>63</v>
      </c>
      <c r="AB439" s="165">
        <v>48</v>
      </c>
      <c r="AT439" t="s">
        <v>63</v>
      </c>
      <c r="AU439" s="165">
        <v>48</v>
      </c>
      <c r="AW439">
        <v>1</v>
      </c>
      <c r="AX439" t="s">
        <v>1403</v>
      </c>
    </row>
  </sheetData>
  <autoFilter ref="A1:BJ42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469"/>
  <sheetViews>
    <sheetView zoomScale="85" zoomScaleNormal="85" workbookViewId="0">
      <selection activeCell="A2" sqref="A2:XFD8"/>
    </sheetView>
  </sheetViews>
  <sheetFormatPr defaultRowHeight="15" x14ac:dyDescent="0.25"/>
  <cols>
    <col min="1" max="1" width="2.85546875" bestFit="1" customWidth="1"/>
    <col min="2" max="2" width="30" bestFit="1" customWidth="1"/>
    <col min="3" max="3" width="40.42578125" customWidth="1"/>
    <col min="4" max="4" width="14" bestFit="1" customWidth="1"/>
    <col min="5" max="5" width="8.42578125" bestFit="1" customWidth="1"/>
    <col min="6" max="6" width="21.42578125" style="4" bestFit="1" customWidth="1"/>
    <col min="7" max="7" width="22.28515625" bestFit="1" customWidth="1"/>
    <col min="8" max="8" width="13.7109375" style="4" bestFit="1" customWidth="1"/>
    <col min="9" max="9" width="15.140625" bestFit="1" customWidth="1"/>
    <col min="10" max="10" width="10.85546875" customWidth="1"/>
    <col min="11" max="11" width="12.28515625" customWidth="1"/>
    <col min="12" max="12" width="21.42578125" customWidth="1"/>
    <col min="13" max="13" width="8.42578125" customWidth="1"/>
    <col min="14" max="14" width="9.5703125" customWidth="1"/>
    <col min="15" max="15" width="6.42578125" customWidth="1"/>
    <col min="16" max="16" width="20.85546875" customWidth="1"/>
    <col min="17" max="17" width="13.85546875" customWidth="1"/>
    <col min="18" max="18" width="14.28515625" customWidth="1"/>
    <col min="19" max="19" width="16.28515625" customWidth="1"/>
    <col min="20" max="20" width="16" customWidth="1"/>
    <col min="21" max="21" width="14.140625" bestFit="1" customWidth="1"/>
    <col min="22" max="22" width="21.42578125" bestFit="1" customWidth="1"/>
    <col min="23" max="23" width="33.140625" bestFit="1" customWidth="1"/>
    <col min="24" max="24" width="33.140625" customWidth="1"/>
    <col min="25" max="25" width="31.140625" bestFit="1" customWidth="1"/>
    <col min="26" max="26" width="23.7109375" bestFit="1" customWidth="1"/>
    <col min="27" max="27" width="27" customWidth="1"/>
    <col min="28" max="28" width="32.85546875" customWidth="1"/>
    <col min="29" max="29" width="37.5703125" hidden="1" customWidth="1"/>
    <col min="30" max="30" width="25.7109375" hidden="1" customWidth="1"/>
    <col min="31" max="31" width="16.7109375" hidden="1" customWidth="1"/>
    <col min="32" max="32" width="7.28515625" hidden="1" customWidth="1"/>
    <col min="33" max="33" width="13.140625" hidden="1" customWidth="1"/>
    <col min="34" max="34" width="19" hidden="1" customWidth="1"/>
    <col min="35" max="35" width="18.140625" hidden="1" customWidth="1"/>
    <col min="36" max="36" width="24.42578125" hidden="1" customWidth="1"/>
    <col min="37" max="37" width="21.5703125" hidden="1" customWidth="1"/>
    <col min="38" max="38" width="6.42578125" hidden="1" customWidth="1"/>
    <col min="39" max="39" width="18.5703125" hidden="1" customWidth="1"/>
    <col min="40" max="40" width="24.140625" hidden="1" customWidth="1"/>
    <col min="41" max="41" width="20" hidden="1" customWidth="1"/>
    <col min="42" max="42" width="35" hidden="1" customWidth="1"/>
    <col min="43" max="43" width="17.85546875" hidden="1" customWidth="1"/>
    <col min="44" max="44" width="21.28515625" bestFit="1" customWidth="1"/>
    <col min="45" max="45" width="31.85546875" bestFit="1" customWidth="1"/>
    <col min="46" max="46" width="35.140625" bestFit="1" customWidth="1"/>
    <col min="47" max="47" width="43.7109375" bestFit="1" customWidth="1"/>
    <col min="48" max="48" width="32.42578125" bestFit="1" customWidth="1"/>
    <col min="49" max="49" width="48.7109375" bestFit="1" customWidth="1"/>
    <col min="50" max="50" width="39.42578125" bestFit="1" customWidth="1"/>
    <col min="51" max="51" width="39.140625" bestFit="1" customWidth="1"/>
    <col min="52" max="52" width="45.140625" bestFit="1" customWidth="1"/>
    <col min="53" max="53" width="38.42578125" bestFit="1" customWidth="1"/>
    <col min="54" max="54" width="34.42578125" bestFit="1" customWidth="1"/>
    <col min="55" max="55" width="25.140625" bestFit="1" customWidth="1"/>
    <col min="56" max="56" width="35.42578125" bestFit="1" customWidth="1"/>
    <col min="57" max="57" width="36.42578125" bestFit="1" customWidth="1"/>
    <col min="58" max="58" width="43" bestFit="1" customWidth="1"/>
    <col min="59" max="59" width="55.42578125" bestFit="1" customWidth="1"/>
    <col min="60" max="60" width="35.140625" bestFit="1" customWidth="1"/>
    <col min="61" max="61" width="37.5703125" bestFit="1" customWidth="1"/>
    <col min="62" max="62" width="42.85546875" bestFit="1" customWidth="1"/>
  </cols>
  <sheetData>
    <row r="1" spans="1:62" s="219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218" t="s">
        <v>5</v>
      </c>
      <c r="G1" s="7" t="s">
        <v>6</v>
      </c>
      <c r="H1" s="218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24</v>
      </c>
      <c r="Y1" s="7" t="s">
        <v>23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</row>
    <row r="2" spans="1:62" x14ac:dyDescent="0.25">
      <c r="C2" s="52" t="s">
        <v>594</v>
      </c>
      <c r="D2" s="52" t="s">
        <v>594</v>
      </c>
      <c r="E2" s="52" t="s">
        <v>233</v>
      </c>
      <c r="F2" s="36">
        <v>40940</v>
      </c>
      <c r="G2" s="220">
        <v>4000000</v>
      </c>
      <c r="H2" s="36">
        <v>40940</v>
      </c>
      <c r="I2">
        <v>1</v>
      </c>
      <c r="R2" s="52" t="s">
        <v>595</v>
      </c>
      <c r="U2" s="34">
        <v>1</v>
      </c>
      <c r="V2">
        <v>0</v>
      </c>
      <c r="W2" s="199">
        <v>4000000</v>
      </c>
      <c r="X2" s="2"/>
      <c r="Y2" s="165">
        <v>48</v>
      </c>
      <c r="Z2" t="s">
        <v>63</v>
      </c>
      <c r="AB2" s="165">
        <v>48</v>
      </c>
      <c r="AU2" s="165"/>
      <c r="AX2" s="5"/>
      <c r="AY2" s="5"/>
    </row>
    <row r="3" spans="1:62" x14ac:dyDescent="0.25">
      <c r="C3" s="52" t="s">
        <v>596</v>
      </c>
      <c r="D3" s="52" t="s">
        <v>596</v>
      </c>
      <c r="E3" s="52" t="s">
        <v>184</v>
      </c>
      <c r="F3" s="36">
        <v>40950</v>
      </c>
      <c r="G3" s="220">
        <v>16750000</v>
      </c>
      <c r="H3" s="36">
        <v>40950</v>
      </c>
      <c r="I3">
        <v>1</v>
      </c>
      <c r="R3" s="52" t="s">
        <v>595</v>
      </c>
      <c r="U3" s="34">
        <v>5</v>
      </c>
      <c r="V3">
        <v>0</v>
      </c>
      <c r="W3" s="199">
        <v>16750000</v>
      </c>
      <c r="X3" s="2"/>
      <c r="Y3" s="165">
        <v>48</v>
      </c>
      <c r="Z3" t="s">
        <v>63</v>
      </c>
      <c r="AB3" s="165">
        <v>48</v>
      </c>
      <c r="AU3" s="165"/>
      <c r="AX3" s="5"/>
      <c r="AY3" s="5"/>
    </row>
    <row r="4" spans="1:62" x14ac:dyDescent="0.25">
      <c r="C4" s="52" t="s">
        <v>597</v>
      </c>
      <c r="D4" s="52" t="s">
        <v>597</v>
      </c>
      <c r="E4" s="52" t="s">
        <v>170</v>
      </c>
      <c r="F4" s="36">
        <v>40949</v>
      </c>
      <c r="G4" s="220">
        <v>11900000</v>
      </c>
      <c r="H4" s="36">
        <v>40949</v>
      </c>
      <c r="I4">
        <v>1</v>
      </c>
      <c r="R4" s="52" t="s">
        <v>595</v>
      </c>
      <c r="U4" s="34">
        <v>2</v>
      </c>
      <c r="V4">
        <v>0</v>
      </c>
      <c r="W4" s="199">
        <v>11900000</v>
      </c>
      <c r="X4" s="2"/>
      <c r="Y4" s="165">
        <v>48</v>
      </c>
      <c r="Z4" t="s">
        <v>63</v>
      </c>
      <c r="AB4" s="165">
        <v>48</v>
      </c>
      <c r="AU4" s="165"/>
      <c r="AX4" s="5"/>
      <c r="AY4" s="5"/>
    </row>
    <row r="5" spans="1:62" x14ac:dyDescent="0.25">
      <c r="C5" s="52" t="s">
        <v>598</v>
      </c>
      <c r="D5" s="52" t="s">
        <v>598</v>
      </c>
      <c r="E5" s="52" t="s">
        <v>170</v>
      </c>
      <c r="F5" s="36">
        <v>40949</v>
      </c>
      <c r="G5" s="220">
        <v>250000</v>
      </c>
      <c r="H5" s="36">
        <v>40949</v>
      </c>
      <c r="I5">
        <v>1</v>
      </c>
      <c r="R5" s="52" t="s">
        <v>595</v>
      </c>
      <c r="U5" s="34">
        <v>1</v>
      </c>
      <c r="V5">
        <v>0</v>
      </c>
      <c r="W5" s="199">
        <v>250000</v>
      </c>
      <c r="X5" s="2"/>
      <c r="Y5" s="165">
        <v>48</v>
      </c>
      <c r="Z5" t="s">
        <v>63</v>
      </c>
      <c r="AB5" s="165">
        <v>48</v>
      </c>
      <c r="AU5" s="165"/>
      <c r="AX5" s="5"/>
      <c r="AY5" s="5"/>
    </row>
    <row r="6" spans="1:62" x14ac:dyDescent="0.25">
      <c r="C6" s="52" t="s">
        <v>599</v>
      </c>
      <c r="D6" s="52" t="s">
        <v>599</v>
      </c>
      <c r="E6" s="52" t="s">
        <v>170</v>
      </c>
      <c r="F6" s="36">
        <v>40949</v>
      </c>
      <c r="G6" s="220">
        <v>300000</v>
      </c>
      <c r="H6" s="36">
        <v>40949</v>
      </c>
      <c r="I6">
        <v>1</v>
      </c>
      <c r="R6" s="52" t="s">
        <v>595</v>
      </c>
      <c r="U6" s="34">
        <v>1</v>
      </c>
      <c r="V6">
        <v>0</v>
      </c>
      <c r="W6" s="199">
        <v>300000</v>
      </c>
      <c r="X6" s="2"/>
      <c r="Y6" s="165">
        <v>48</v>
      </c>
      <c r="Z6" t="s">
        <v>63</v>
      </c>
      <c r="AB6" s="165">
        <v>48</v>
      </c>
      <c r="AU6" s="165"/>
      <c r="AX6" s="5"/>
      <c r="AY6" s="5"/>
    </row>
    <row r="7" spans="1:62" x14ac:dyDescent="0.25">
      <c r="C7" s="52" t="s">
        <v>600</v>
      </c>
      <c r="D7" s="52" t="s">
        <v>600</v>
      </c>
      <c r="E7" s="52" t="s">
        <v>170</v>
      </c>
      <c r="F7" s="36">
        <v>40949</v>
      </c>
      <c r="G7" s="220">
        <v>70000</v>
      </c>
      <c r="H7" s="36">
        <v>40949</v>
      </c>
      <c r="I7">
        <v>1</v>
      </c>
      <c r="R7" s="52" t="s">
        <v>595</v>
      </c>
      <c r="U7" s="34">
        <v>1</v>
      </c>
      <c r="V7">
        <v>0</v>
      </c>
      <c r="W7" s="199">
        <v>70000</v>
      </c>
      <c r="X7" s="2"/>
      <c r="Y7" s="165">
        <v>48</v>
      </c>
      <c r="Z7" t="s">
        <v>63</v>
      </c>
      <c r="AB7" s="165">
        <v>48</v>
      </c>
      <c r="AU7" s="165"/>
      <c r="AX7" s="5"/>
      <c r="AY7" s="5"/>
    </row>
    <row r="8" spans="1:62" x14ac:dyDescent="0.25">
      <c r="C8" s="52" t="s">
        <v>601</v>
      </c>
      <c r="D8" s="52" t="s">
        <v>601</v>
      </c>
      <c r="E8" s="52" t="s">
        <v>170</v>
      </c>
      <c r="F8" s="36">
        <v>40984</v>
      </c>
      <c r="G8" s="220">
        <v>3312000</v>
      </c>
      <c r="H8" s="36">
        <v>40984</v>
      </c>
      <c r="I8">
        <v>1</v>
      </c>
      <c r="R8" s="52" t="s">
        <v>595</v>
      </c>
      <c r="U8" s="34">
        <v>2</v>
      </c>
      <c r="V8">
        <v>0</v>
      </c>
      <c r="W8" s="199">
        <v>3312000</v>
      </c>
      <c r="X8" s="2"/>
      <c r="Y8" s="165">
        <v>48</v>
      </c>
      <c r="Z8" t="s">
        <v>63</v>
      </c>
      <c r="AB8" s="165">
        <v>48</v>
      </c>
      <c r="AU8" s="165"/>
      <c r="AX8" s="5"/>
      <c r="AY8" s="5"/>
    </row>
    <row r="9" spans="1:62" x14ac:dyDescent="0.25">
      <c r="C9" s="52" t="s">
        <v>602</v>
      </c>
      <c r="D9" s="52" t="s">
        <v>602</v>
      </c>
      <c r="E9" s="52" t="s">
        <v>170</v>
      </c>
      <c r="F9" s="36">
        <v>41055</v>
      </c>
      <c r="G9" s="220">
        <v>3700000</v>
      </c>
      <c r="H9" s="36">
        <v>41055</v>
      </c>
      <c r="I9">
        <v>1</v>
      </c>
      <c r="R9" s="52" t="s">
        <v>595</v>
      </c>
      <c r="U9" s="34">
        <v>1</v>
      </c>
      <c r="V9">
        <v>0</v>
      </c>
      <c r="W9" s="199">
        <v>3700000</v>
      </c>
      <c r="X9" s="2"/>
      <c r="Y9" s="165">
        <v>48</v>
      </c>
      <c r="Z9" t="s">
        <v>63</v>
      </c>
      <c r="AB9" s="165">
        <v>48</v>
      </c>
      <c r="AU9" s="165"/>
      <c r="AX9" s="5"/>
      <c r="AY9" s="5"/>
    </row>
    <row r="10" spans="1:62" x14ac:dyDescent="0.25">
      <c r="C10" s="52" t="s">
        <v>603</v>
      </c>
      <c r="D10" s="52" t="s">
        <v>603</v>
      </c>
      <c r="E10" s="52" t="s">
        <v>170</v>
      </c>
      <c r="F10" s="36">
        <v>41044</v>
      </c>
      <c r="G10" s="220">
        <v>3375000</v>
      </c>
      <c r="H10" s="36">
        <v>41044</v>
      </c>
      <c r="I10">
        <v>1</v>
      </c>
      <c r="R10" s="52" t="s">
        <v>595</v>
      </c>
      <c r="U10" s="34">
        <v>2</v>
      </c>
      <c r="V10">
        <v>0</v>
      </c>
      <c r="W10" s="199">
        <v>3375000</v>
      </c>
      <c r="X10" s="2"/>
      <c r="Y10" s="165">
        <v>48</v>
      </c>
      <c r="Z10" t="s">
        <v>63</v>
      </c>
      <c r="AB10" s="165">
        <v>48</v>
      </c>
      <c r="AU10" s="165"/>
      <c r="AX10" s="5"/>
      <c r="AY10" s="5"/>
    </row>
    <row r="11" spans="1:62" x14ac:dyDescent="0.25">
      <c r="C11" s="52" t="s">
        <v>604</v>
      </c>
      <c r="D11" s="52" t="s">
        <v>604</v>
      </c>
      <c r="E11" s="52" t="s">
        <v>170</v>
      </c>
      <c r="F11" s="36">
        <v>41064</v>
      </c>
      <c r="G11" s="220">
        <v>1600000</v>
      </c>
      <c r="H11" s="36">
        <v>41064</v>
      </c>
      <c r="I11">
        <v>1</v>
      </c>
      <c r="R11" s="52" t="s">
        <v>595</v>
      </c>
      <c r="U11" s="34">
        <v>1</v>
      </c>
      <c r="V11">
        <v>0</v>
      </c>
      <c r="W11" s="199">
        <v>1600000</v>
      </c>
      <c r="X11" s="2"/>
      <c r="Y11" s="165">
        <v>24</v>
      </c>
      <c r="Z11" t="s">
        <v>63</v>
      </c>
      <c r="AB11" s="165">
        <v>24</v>
      </c>
      <c r="AU11" s="165"/>
      <c r="AX11" s="5"/>
      <c r="AY11" s="5"/>
    </row>
    <row r="12" spans="1:62" x14ac:dyDescent="0.25">
      <c r="C12" s="52" t="s">
        <v>605</v>
      </c>
      <c r="D12" s="52" t="s">
        <v>605</v>
      </c>
      <c r="E12" s="52" t="s">
        <v>606</v>
      </c>
      <c r="F12" s="36">
        <v>41064</v>
      </c>
      <c r="G12" s="220">
        <v>1560000</v>
      </c>
      <c r="H12" s="36">
        <v>41064</v>
      </c>
      <c r="I12">
        <v>1</v>
      </c>
      <c r="R12" s="52" t="s">
        <v>595</v>
      </c>
      <c r="U12" s="34">
        <v>1</v>
      </c>
      <c r="V12">
        <v>0</v>
      </c>
      <c r="W12" s="199">
        <v>1560000</v>
      </c>
      <c r="X12" s="2"/>
      <c r="Y12" s="165">
        <v>24</v>
      </c>
      <c r="Z12" t="s">
        <v>63</v>
      </c>
      <c r="AB12" s="165">
        <v>24</v>
      </c>
      <c r="AU12" s="165"/>
      <c r="AX12" s="5"/>
      <c r="AY12" s="5"/>
    </row>
    <row r="13" spans="1:62" x14ac:dyDescent="0.25">
      <c r="C13" s="52" t="s">
        <v>607</v>
      </c>
      <c r="D13" s="52" t="s">
        <v>607</v>
      </c>
      <c r="E13" s="52" t="s">
        <v>321</v>
      </c>
      <c r="F13" s="36">
        <v>41079</v>
      </c>
      <c r="G13" s="220">
        <v>350000</v>
      </c>
      <c r="H13" s="36">
        <v>41079</v>
      </c>
      <c r="I13">
        <v>1</v>
      </c>
      <c r="R13" s="52" t="s">
        <v>595</v>
      </c>
      <c r="U13" s="34">
        <v>1</v>
      </c>
      <c r="V13">
        <v>0</v>
      </c>
      <c r="W13" s="199">
        <v>350000</v>
      </c>
      <c r="X13" s="2"/>
      <c r="Y13" s="165">
        <v>24</v>
      </c>
      <c r="Z13" t="s">
        <v>63</v>
      </c>
      <c r="AB13" s="165">
        <v>24</v>
      </c>
      <c r="AU13" s="165"/>
      <c r="AX13" s="5"/>
      <c r="AY13" s="5"/>
    </row>
    <row r="14" spans="1:62" x14ac:dyDescent="0.25">
      <c r="C14" s="52" t="s">
        <v>608</v>
      </c>
      <c r="D14" s="52" t="s">
        <v>608</v>
      </c>
      <c r="E14" s="52" t="s">
        <v>175</v>
      </c>
      <c r="F14" s="36">
        <v>41080</v>
      </c>
      <c r="G14" s="220">
        <v>2084500</v>
      </c>
      <c r="H14" s="36">
        <v>41080</v>
      </c>
      <c r="I14">
        <v>1</v>
      </c>
      <c r="R14" s="52" t="s">
        <v>595</v>
      </c>
      <c r="U14" s="34">
        <v>2</v>
      </c>
      <c r="V14">
        <v>0</v>
      </c>
      <c r="W14" s="199">
        <v>2084500</v>
      </c>
      <c r="X14" s="2"/>
      <c r="Y14" s="165">
        <v>24</v>
      </c>
      <c r="Z14" t="s">
        <v>63</v>
      </c>
      <c r="AB14" s="165">
        <v>24</v>
      </c>
      <c r="AU14" s="165"/>
      <c r="AX14" s="5"/>
      <c r="AY14" s="5"/>
    </row>
    <row r="15" spans="1:62" x14ac:dyDescent="0.25">
      <c r="C15" s="52" t="s">
        <v>609</v>
      </c>
      <c r="D15" s="52" t="s">
        <v>609</v>
      </c>
      <c r="E15" s="52" t="s">
        <v>610</v>
      </c>
      <c r="F15" s="36">
        <v>41080</v>
      </c>
      <c r="G15" s="220">
        <v>550000</v>
      </c>
      <c r="H15" s="36">
        <v>41080</v>
      </c>
      <c r="I15">
        <v>1</v>
      </c>
      <c r="R15" s="52" t="s">
        <v>595</v>
      </c>
      <c r="U15" s="34">
        <v>1</v>
      </c>
      <c r="V15">
        <v>0</v>
      </c>
      <c r="W15" s="199">
        <v>550000</v>
      </c>
      <c r="X15" s="2"/>
      <c r="Y15" s="165">
        <v>24</v>
      </c>
      <c r="Z15" t="s">
        <v>63</v>
      </c>
      <c r="AB15" s="165">
        <v>24</v>
      </c>
      <c r="AU15" s="165"/>
      <c r="AX15" s="5"/>
      <c r="AY15" s="5"/>
    </row>
    <row r="16" spans="1:62" x14ac:dyDescent="0.25">
      <c r="C16" s="52" t="s">
        <v>611</v>
      </c>
      <c r="D16" s="52" t="s">
        <v>611</v>
      </c>
      <c r="E16" s="52" t="s">
        <v>170</v>
      </c>
      <c r="F16" s="36">
        <v>41095</v>
      </c>
      <c r="G16" s="220">
        <v>3420000</v>
      </c>
      <c r="H16" s="36">
        <v>41095</v>
      </c>
      <c r="I16">
        <v>1</v>
      </c>
      <c r="R16" s="52" t="s">
        <v>595</v>
      </c>
      <c r="U16" s="34">
        <v>2</v>
      </c>
      <c r="V16">
        <v>0</v>
      </c>
      <c r="W16" s="199">
        <v>3420000</v>
      </c>
      <c r="X16" s="2"/>
      <c r="Y16" s="165">
        <v>48</v>
      </c>
      <c r="Z16" t="s">
        <v>63</v>
      </c>
      <c r="AB16" s="165">
        <v>48</v>
      </c>
      <c r="AU16" s="165"/>
      <c r="AX16" s="5"/>
      <c r="AY16" s="5"/>
    </row>
    <row r="17" spans="3:51" x14ac:dyDescent="0.25">
      <c r="C17" s="52" t="s">
        <v>611</v>
      </c>
      <c r="D17" s="52" t="s">
        <v>611</v>
      </c>
      <c r="E17" s="52" t="s">
        <v>170</v>
      </c>
      <c r="F17" s="36">
        <v>41104</v>
      </c>
      <c r="G17" s="220">
        <v>3420000</v>
      </c>
      <c r="H17" s="36">
        <v>41104</v>
      </c>
      <c r="I17">
        <v>1</v>
      </c>
      <c r="R17" s="52" t="s">
        <v>595</v>
      </c>
      <c r="U17" s="34">
        <v>2</v>
      </c>
      <c r="V17">
        <v>0</v>
      </c>
      <c r="W17" s="199">
        <v>3420000</v>
      </c>
      <c r="X17" s="2"/>
      <c r="Y17" s="165">
        <v>48</v>
      </c>
      <c r="Z17" t="s">
        <v>63</v>
      </c>
      <c r="AB17" s="165">
        <v>48</v>
      </c>
      <c r="AU17" s="165"/>
      <c r="AX17" s="5"/>
      <c r="AY17" s="5"/>
    </row>
    <row r="18" spans="3:51" x14ac:dyDescent="0.25">
      <c r="C18" s="52" t="s">
        <v>612</v>
      </c>
      <c r="D18" s="52" t="s">
        <v>612</v>
      </c>
      <c r="E18" s="52" t="s">
        <v>170</v>
      </c>
      <c r="F18" s="36">
        <v>41108</v>
      </c>
      <c r="G18" s="220">
        <v>2585000</v>
      </c>
      <c r="H18" s="36">
        <v>41108</v>
      </c>
      <c r="I18">
        <v>1</v>
      </c>
      <c r="R18" s="52" t="s">
        <v>595</v>
      </c>
      <c r="U18" s="34">
        <v>1</v>
      </c>
      <c r="V18">
        <v>0</v>
      </c>
      <c r="W18" s="199">
        <v>2585000</v>
      </c>
      <c r="X18" s="2"/>
      <c r="Y18" s="165">
        <v>48</v>
      </c>
      <c r="Z18" t="s">
        <v>63</v>
      </c>
      <c r="AB18" s="165">
        <v>48</v>
      </c>
      <c r="AU18" s="165"/>
      <c r="AX18" s="5"/>
      <c r="AY18" s="5"/>
    </row>
    <row r="19" spans="3:51" x14ac:dyDescent="0.25">
      <c r="C19" s="52" t="s">
        <v>613</v>
      </c>
      <c r="D19" s="52" t="s">
        <v>613</v>
      </c>
      <c r="E19" s="52" t="s">
        <v>170</v>
      </c>
      <c r="F19" s="36">
        <v>41136</v>
      </c>
      <c r="G19" s="220">
        <v>6000000</v>
      </c>
      <c r="H19" s="36">
        <v>41136</v>
      </c>
      <c r="I19">
        <v>1</v>
      </c>
      <c r="R19" s="52" t="s">
        <v>595</v>
      </c>
      <c r="U19" s="34">
        <v>15</v>
      </c>
      <c r="V19">
        <v>0</v>
      </c>
      <c r="W19" s="199">
        <v>6000000</v>
      </c>
      <c r="X19" s="2"/>
      <c r="Y19" s="165">
        <v>48</v>
      </c>
      <c r="Z19" t="s">
        <v>63</v>
      </c>
      <c r="AB19" s="165">
        <v>48</v>
      </c>
      <c r="AU19" s="165"/>
      <c r="AX19" s="5"/>
      <c r="AY19" s="5"/>
    </row>
    <row r="20" spans="3:51" x14ac:dyDescent="0.25">
      <c r="C20" s="52" t="s">
        <v>614</v>
      </c>
      <c r="D20" s="52" t="s">
        <v>614</v>
      </c>
      <c r="E20" s="52" t="s">
        <v>606</v>
      </c>
      <c r="F20" s="36">
        <v>41164</v>
      </c>
      <c r="G20" s="220">
        <v>23000000</v>
      </c>
      <c r="H20" s="36">
        <v>41164</v>
      </c>
      <c r="I20">
        <v>1</v>
      </c>
      <c r="R20" s="52" t="s">
        <v>595</v>
      </c>
      <c r="U20" s="34">
        <v>1</v>
      </c>
      <c r="V20">
        <v>0</v>
      </c>
      <c r="W20" s="199">
        <v>23000000</v>
      </c>
      <c r="X20" s="2"/>
      <c r="Y20" s="165">
        <v>48</v>
      </c>
      <c r="Z20" t="s">
        <v>63</v>
      </c>
      <c r="AB20" s="165">
        <v>48</v>
      </c>
      <c r="AU20" s="165"/>
      <c r="AX20" s="5"/>
      <c r="AY20" s="5"/>
    </row>
    <row r="21" spans="3:51" x14ac:dyDescent="0.25">
      <c r="C21" s="52" t="s">
        <v>615</v>
      </c>
      <c r="D21" s="52" t="s">
        <v>615</v>
      </c>
      <c r="E21" s="52" t="s">
        <v>606</v>
      </c>
      <c r="F21" s="36">
        <v>41164</v>
      </c>
      <c r="G21" s="220">
        <v>15000000</v>
      </c>
      <c r="H21" s="36">
        <v>41164</v>
      </c>
      <c r="I21">
        <v>1</v>
      </c>
      <c r="R21" s="52" t="s">
        <v>595</v>
      </c>
      <c r="U21" s="34">
        <v>1</v>
      </c>
      <c r="V21">
        <v>0</v>
      </c>
      <c r="W21" s="199">
        <v>15000000</v>
      </c>
      <c r="X21" s="2"/>
      <c r="Y21" s="165">
        <v>48</v>
      </c>
      <c r="Z21" t="s">
        <v>63</v>
      </c>
      <c r="AB21" s="165">
        <v>48</v>
      </c>
      <c r="AU21" s="165"/>
      <c r="AX21" s="5"/>
      <c r="AY21" s="5"/>
    </row>
    <row r="22" spans="3:51" x14ac:dyDescent="0.25">
      <c r="C22" s="52" t="s">
        <v>616</v>
      </c>
      <c r="D22" s="52" t="s">
        <v>616</v>
      </c>
      <c r="E22" s="52" t="s">
        <v>184</v>
      </c>
      <c r="F22" s="36">
        <v>41222</v>
      </c>
      <c r="G22" s="220">
        <v>3950000</v>
      </c>
      <c r="H22" s="36">
        <v>41222</v>
      </c>
      <c r="I22">
        <v>1</v>
      </c>
      <c r="R22" s="52" t="s">
        <v>595</v>
      </c>
      <c r="U22" s="34">
        <v>1</v>
      </c>
      <c r="V22">
        <v>0</v>
      </c>
      <c r="W22" s="199">
        <v>3950000</v>
      </c>
      <c r="X22" s="2"/>
      <c r="Y22" s="165">
        <v>48</v>
      </c>
      <c r="Z22" t="s">
        <v>63</v>
      </c>
      <c r="AB22" s="165">
        <v>48</v>
      </c>
      <c r="AU22" s="165"/>
      <c r="AX22" s="5"/>
      <c r="AY22" s="5"/>
    </row>
    <row r="23" spans="3:51" x14ac:dyDescent="0.25">
      <c r="C23" s="52" t="s">
        <v>617</v>
      </c>
      <c r="D23" s="52" t="s">
        <v>617</v>
      </c>
      <c r="E23" s="52" t="s">
        <v>184</v>
      </c>
      <c r="F23" s="36">
        <v>41246</v>
      </c>
      <c r="G23" s="220">
        <v>3950000</v>
      </c>
      <c r="H23" s="36">
        <v>41246</v>
      </c>
      <c r="I23">
        <v>1</v>
      </c>
      <c r="R23" s="52" t="s">
        <v>595</v>
      </c>
      <c r="U23" s="34">
        <v>1</v>
      </c>
      <c r="V23">
        <v>0</v>
      </c>
      <c r="W23" s="199">
        <v>3950000</v>
      </c>
      <c r="X23" s="2"/>
      <c r="Y23" s="165">
        <v>48</v>
      </c>
      <c r="Z23" t="s">
        <v>63</v>
      </c>
      <c r="AB23" s="165">
        <v>48</v>
      </c>
      <c r="AU23" s="165"/>
      <c r="AX23" s="5"/>
      <c r="AY23" s="5"/>
    </row>
    <row r="24" spans="3:51" x14ac:dyDescent="0.25">
      <c r="C24" s="52" t="s">
        <v>618</v>
      </c>
      <c r="D24" s="52" t="s">
        <v>618</v>
      </c>
      <c r="E24" s="111" t="s">
        <v>202</v>
      </c>
      <c r="F24" s="36">
        <v>41246</v>
      </c>
      <c r="G24" s="220">
        <v>3950000</v>
      </c>
      <c r="H24" s="36">
        <v>41246</v>
      </c>
      <c r="I24">
        <v>1</v>
      </c>
      <c r="R24" s="52" t="s">
        <v>595</v>
      </c>
      <c r="U24" s="34">
        <v>1</v>
      </c>
      <c r="V24">
        <v>0</v>
      </c>
      <c r="W24" s="199">
        <v>3950000</v>
      </c>
      <c r="X24" s="2"/>
      <c r="Y24" s="165">
        <v>48</v>
      </c>
      <c r="Z24" t="s">
        <v>63</v>
      </c>
      <c r="AB24" s="165">
        <v>48</v>
      </c>
      <c r="AU24" s="165"/>
      <c r="AX24" s="5"/>
      <c r="AY24" s="5"/>
    </row>
    <row r="25" spans="3:51" x14ac:dyDescent="0.25">
      <c r="C25" s="52" t="s">
        <v>619</v>
      </c>
      <c r="D25" s="52" t="s">
        <v>619</v>
      </c>
      <c r="E25" s="52" t="s">
        <v>170</v>
      </c>
      <c r="F25" s="36">
        <v>41249</v>
      </c>
      <c r="G25" s="220">
        <v>5802000</v>
      </c>
      <c r="H25" s="36">
        <v>41249</v>
      </c>
      <c r="I25">
        <v>1</v>
      </c>
      <c r="R25" s="52" t="s">
        <v>595</v>
      </c>
      <c r="U25" s="34">
        <v>3</v>
      </c>
      <c r="V25">
        <v>0</v>
      </c>
      <c r="W25" s="199">
        <v>5802000</v>
      </c>
      <c r="X25" s="2"/>
      <c r="Y25" s="165">
        <v>48</v>
      </c>
      <c r="Z25" t="s">
        <v>63</v>
      </c>
      <c r="AB25" s="165">
        <v>48</v>
      </c>
      <c r="AU25" s="165"/>
      <c r="AX25" s="5"/>
      <c r="AY25" s="5"/>
    </row>
    <row r="26" spans="3:51" x14ac:dyDescent="0.25">
      <c r="C26" s="52" t="s">
        <v>620</v>
      </c>
      <c r="D26" s="52" t="s">
        <v>620</v>
      </c>
      <c r="E26" s="52" t="s">
        <v>170</v>
      </c>
      <c r="F26" s="36">
        <v>41293</v>
      </c>
      <c r="G26" s="220">
        <v>9950000</v>
      </c>
      <c r="H26" s="36">
        <v>41293</v>
      </c>
      <c r="I26">
        <v>1</v>
      </c>
      <c r="R26" s="52" t="s">
        <v>595</v>
      </c>
      <c r="U26" s="34">
        <v>5</v>
      </c>
      <c r="V26">
        <v>0</v>
      </c>
      <c r="W26" s="199">
        <v>9950000</v>
      </c>
      <c r="X26" s="2"/>
      <c r="Y26" s="165">
        <v>48</v>
      </c>
      <c r="Z26" t="s">
        <v>63</v>
      </c>
      <c r="AB26" s="165">
        <v>48</v>
      </c>
      <c r="AU26" s="165"/>
      <c r="AX26" s="5"/>
      <c r="AY26" s="5"/>
    </row>
    <row r="27" spans="3:51" x14ac:dyDescent="0.25">
      <c r="C27" s="52" t="s">
        <v>621</v>
      </c>
      <c r="D27" s="52" t="s">
        <v>621</v>
      </c>
      <c r="E27" s="52" t="s">
        <v>170</v>
      </c>
      <c r="F27" s="36">
        <v>41325</v>
      </c>
      <c r="G27" s="220">
        <v>15520000</v>
      </c>
      <c r="H27" s="36">
        <v>41325</v>
      </c>
      <c r="I27">
        <v>1</v>
      </c>
      <c r="R27" s="52" t="s">
        <v>595</v>
      </c>
      <c r="U27" s="34">
        <v>8</v>
      </c>
      <c r="V27">
        <v>0</v>
      </c>
      <c r="W27" s="199">
        <v>15520000</v>
      </c>
      <c r="X27" s="2"/>
      <c r="Y27" s="165">
        <v>48</v>
      </c>
      <c r="Z27" t="s">
        <v>63</v>
      </c>
      <c r="AB27" s="165">
        <v>48</v>
      </c>
      <c r="AU27" s="165"/>
      <c r="AX27" s="5"/>
      <c r="AY27" s="5"/>
    </row>
    <row r="28" spans="3:51" x14ac:dyDescent="0.25">
      <c r="C28" s="52" t="s">
        <v>622</v>
      </c>
      <c r="D28" s="52" t="s">
        <v>622</v>
      </c>
      <c r="E28" s="52" t="s">
        <v>623</v>
      </c>
      <c r="F28" s="36">
        <v>41314</v>
      </c>
      <c r="G28" s="220">
        <v>15850000</v>
      </c>
      <c r="H28" s="36">
        <v>41314</v>
      </c>
      <c r="I28">
        <v>1</v>
      </c>
      <c r="R28" s="52" t="s">
        <v>595</v>
      </c>
      <c r="U28" s="34">
        <v>1</v>
      </c>
      <c r="V28">
        <v>0</v>
      </c>
      <c r="W28" s="199">
        <v>15850000</v>
      </c>
      <c r="X28" s="2"/>
      <c r="Y28" s="165">
        <v>48</v>
      </c>
      <c r="Z28" t="s">
        <v>63</v>
      </c>
      <c r="AB28" s="165">
        <v>48</v>
      </c>
      <c r="AU28" s="165"/>
      <c r="AX28" s="5"/>
      <c r="AY28" s="5"/>
    </row>
    <row r="29" spans="3:51" x14ac:dyDescent="0.25">
      <c r="C29" s="52" t="s">
        <v>624</v>
      </c>
      <c r="D29" s="52" t="s">
        <v>624</v>
      </c>
      <c r="E29" s="52" t="s">
        <v>175</v>
      </c>
      <c r="F29" s="36">
        <v>41332</v>
      </c>
      <c r="G29" s="220">
        <v>5290000</v>
      </c>
      <c r="H29" s="36">
        <v>41332</v>
      </c>
      <c r="I29">
        <v>1</v>
      </c>
      <c r="R29" s="52" t="s">
        <v>595</v>
      </c>
      <c r="U29" s="34">
        <v>1</v>
      </c>
      <c r="V29">
        <v>0</v>
      </c>
      <c r="W29" s="199">
        <v>5290000</v>
      </c>
      <c r="X29" s="2"/>
      <c r="Y29" s="165">
        <v>48</v>
      </c>
      <c r="Z29" t="s">
        <v>63</v>
      </c>
      <c r="AB29" s="165">
        <v>48</v>
      </c>
      <c r="AU29" s="165"/>
      <c r="AX29" s="5"/>
      <c r="AY29" s="5"/>
    </row>
    <row r="30" spans="3:51" x14ac:dyDescent="0.25">
      <c r="C30" s="52" t="s">
        <v>625</v>
      </c>
      <c r="D30" s="52" t="s">
        <v>625</v>
      </c>
      <c r="E30" s="52" t="s">
        <v>610</v>
      </c>
      <c r="F30" s="36">
        <v>41341</v>
      </c>
      <c r="G30" s="220">
        <v>3800000</v>
      </c>
      <c r="H30" s="36">
        <v>41341</v>
      </c>
      <c r="I30">
        <v>1</v>
      </c>
      <c r="R30" s="52" t="s">
        <v>595</v>
      </c>
      <c r="U30" s="34">
        <v>1</v>
      </c>
      <c r="V30">
        <v>0</v>
      </c>
      <c r="W30" s="199">
        <v>3800000</v>
      </c>
      <c r="X30" s="2"/>
      <c r="Y30" s="165">
        <v>24</v>
      </c>
      <c r="Z30" t="s">
        <v>63</v>
      </c>
      <c r="AB30" s="165">
        <v>24</v>
      </c>
      <c r="AU30" s="165"/>
      <c r="AX30" s="5"/>
      <c r="AY30" s="5"/>
    </row>
    <row r="31" spans="3:51" x14ac:dyDescent="0.25">
      <c r="C31" s="52" t="s">
        <v>626</v>
      </c>
      <c r="D31" s="52" t="s">
        <v>626</v>
      </c>
      <c r="E31" s="52" t="s">
        <v>164</v>
      </c>
      <c r="F31" s="36">
        <v>41337</v>
      </c>
      <c r="G31" s="220">
        <v>2210000</v>
      </c>
      <c r="H31" s="36">
        <v>41337</v>
      </c>
      <c r="I31">
        <v>1</v>
      </c>
      <c r="R31" s="52" t="s">
        <v>595</v>
      </c>
      <c r="U31" s="34">
        <v>1</v>
      </c>
      <c r="V31">
        <v>0</v>
      </c>
      <c r="W31" s="199">
        <v>2210000</v>
      </c>
      <c r="X31" s="2"/>
      <c r="Y31" s="165">
        <v>24</v>
      </c>
      <c r="Z31" t="s">
        <v>63</v>
      </c>
      <c r="AB31" s="165">
        <v>24</v>
      </c>
      <c r="AU31" s="165"/>
      <c r="AX31" s="5"/>
      <c r="AY31" s="5"/>
    </row>
    <row r="32" spans="3:51" x14ac:dyDescent="0.25">
      <c r="C32" s="52" t="s">
        <v>627</v>
      </c>
      <c r="D32" s="52" t="s">
        <v>627</v>
      </c>
      <c r="E32" s="52" t="s">
        <v>164</v>
      </c>
      <c r="F32" s="36">
        <v>41337</v>
      </c>
      <c r="G32" s="220">
        <v>550000</v>
      </c>
      <c r="H32" s="36">
        <v>41337</v>
      </c>
      <c r="I32">
        <v>1</v>
      </c>
      <c r="R32" s="52" t="s">
        <v>595</v>
      </c>
      <c r="U32" s="34">
        <v>1</v>
      </c>
      <c r="V32">
        <v>0</v>
      </c>
      <c r="W32" s="199">
        <v>550000</v>
      </c>
      <c r="X32" s="2"/>
      <c r="Y32" s="165">
        <v>24</v>
      </c>
      <c r="Z32" t="s">
        <v>63</v>
      </c>
      <c r="AB32" s="165">
        <v>24</v>
      </c>
      <c r="AU32" s="165"/>
      <c r="AX32" s="5"/>
      <c r="AY32" s="5"/>
    </row>
    <row r="33" spans="3:51" x14ac:dyDescent="0.25">
      <c r="C33" s="52" t="s">
        <v>628</v>
      </c>
      <c r="D33" s="52" t="s">
        <v>628</v>
      </c>
      <c r="E33" s="52" t="s">
        <v>170</v>
      </c>
      <c r="F33" s="36">
        <v>41373</v>
      </c>
      <c r="G33" s="220">
        <v>1380000</v>
      </c>
      <c r="H33" s="36">
        <v>41373</v>
      </c>
      <c r="I33">
        <v>1</v>
      </c>
      <c r="R33" s="52" t="s">
        <v>595</v>
      </c>
      <c r="U33" s="34">
        <v>1</v>
      </c>
      <c r="V33">
        <v>0</v>
      </c>
      <c r="W33" s="199">
        <v>1380000</v>
      </c>
      <c r="X33" s="2"/>
      <c r="Y33" s="165">
        <v>24</v>
      </c>
      <c r="Z33" t="s">
        <v>63</v>
      </c>
      <c r="AB33" s="165">
        <v>24</v>
      </c>
      <c r="AU33" s="165"/>
      <c r="AX33" s="5"/>
      <c r="AY33" s="5"/>
    </row>
    <row r="34" spans="3:51" x14ac:dyDescent="0.25">
      <c r="C34" s="52" t="s">
        <v>629</v>
      </c>
      <c r="D34" s="52" t="s">
        <v>629</v>
      </c>
      <c r="E34" s="52" t="s">
        <v>170</v>
      </c>
      <c r="F34" s="36">
        <v>41387</v>
      </c>
      <c r="G34" s="220">
        <v>1380000</v>
      </c>
      <c r="H34" s="36">
        <v>41387</v>
      </c>
      <c r="I34">
        <v>1</v>
      </c>
      <c r="R34" s="52" t="s">
        <v>595</v>
      </c>
      <c r="U34" s="34">
        <v>1</v>
      </c>
      <c r="V34">
        <v>0</v>
      </c>
      <c r="W34" s="199">
        <v>1380000</v>
      </c>
      <c r="X34" s="2"/>
      <c r="Y34" s="165">
        <v>24</v>
      </c>
      <c r="Z34" t="s">
        <v>63</v>
      </c>
      <c r="AB34" s="165">
        <v>24</v>
      </c>
      <c r="AU34" s="165"/>
      <c r="AX34" s="5"/>
      <c r="AY34" s="5"/>
    </row>
    <row r="35" spans="3:51" x14ac:dyDescent="0.25">
      <c r="C35" s="52" t="s">
        <v>630</v>
      </c>
      <c r="D35" s="52" t="s">
        <v>630</v>
      </c>
      <c r="E35" s="52" t="s">
        <v>631</v>
      </c>
      <c r="F35" s="36">
        <v>41468</v>
      </c>
      <c r="G35" s="220">
        <v>6125000</v>
      </c>
      <c r="H35" s="36">
        <v>41468</v>
      </c>
      <c r="I35">
        <v>1</v>
      </c>
      <c r="R35" s="52" t="s">
        <v>595</v>
      </c>
      <c r="U35" s="34">
        <v>1</v>
      </c>
      <c r="V35">
        <v>0</v>
      </c>
      <c r="W35" s="199">
        <v>6125000</v>
      </c>
      <c r="X35" s="2"/>
      <c r="Y35" s="165">
        <v>48</v>
      </c>
      <c r="Z35" t="s">
        <v>63</v>
      </c>
      <c r="AB35" s="165">
        <v>48</v>
      </c>
      <c r="AU35" s="165"/>
      <c r="AX35" s="5"/>
      <c r="AY35" s="5"/>
    </row>
    <row r="36" spans="3:51" x14ac:dyDescent="0.25">
      <c r="C36" s="52" t="s">
        <v>632</v>
      </c>
      <c r="D36" s="52" t="s">
        <v>632</v>
      </c>
      <c r="E36" s="52" t="s">
        <v>265</v>
      </c>
      <c r="F36" s="36">
        <v>41521</v>
      </c>
      <c r="G36" s="220">
        <v>2691000</v>
      </c>
      <c r="H36" s="36">
        <v>41521</v>
      </c>
      <c r="I36">
        <v>1</v>
      </c>
      <c r="R36" s="52" t="s">
        <v>595</v>
      </c>
      <c r="U36" s="34">
        <v>1</v>
      </c>
      <c r="V36">
        <v>0</v>
      </c>
      <c r="W36" s="199">
        <v>2691000</v>
      </c>
      <c r="X36" s="2"/>
      <c r="Y36" s="165">
        <v>48</v>
      </c>
      <c r="Z36" t="s">
        <v>63</v>
      </c>
      <c r="AB36" s="165">
        <v>48</v>
      </c>
      <c r="AU36" s="165"/>
      <c r="AX36" s="5"/>
      <c r="AY36" s="5"/>
    </row>
    <row r="37" spans="3:51" x14ac:dyDescent="0.25">
      <c r="C37" s="52" t="s">
        <v>633</v>
      </c>
      <c r="D37" s="52" t="s">
        <v>633</v>
      </c>
      <c r="E37" s="52" t="s">
        <v>170</v>
      </c>
      <c r="F37" s="36">
        <v>41528</v>
      </c>
      <c r="G37" s="220">
        <v>11450000</v>
      </c>
      <c r="H37" s="36">
        <v>41528</v>
      </c>
      <c r="I37">
        <v>1</v>
      </c>
      <c r="R37" s="52" t="s">
        <v>595</v>
      </c>
      <c r="U37" s="34">
        <v>5</v>
      </c>
      <c r="V37">
        <v>0</v>
      </c>
      <c r="W37" s="199">
        <v>11450000</v>
      </c>
      <c r="X37" s="2"/>
      <c r="Y37" s="165">
        <v>48</v>
      </c>
      <c r="Z37" t="s">
        <v>63</v>
      </c>
      <c r="AB37" s="165">
        <v>48</v>
      </c>
      <c r="AU37" s="165"/>
      <c r="AX37" s="5"/>
      <c r="AY37" s="5"/>
    </row>
    <row r="38" spans="3:51" x14ac:dyDescent="0.25">
      <c r="C38" s="52" t="s">
        <v>633</v>
      </c>
      <c r="D38" s="52" t="s">
        <v>633</v>
      </c>
      <c r="E38" s="52" t="s">
        <v>170</v>
      </c>
      <c r="F38" s="36">
        <v>41550</v>
      </c>
      <c r="G38" s="220">
        <v>11450000</v>
      </c>
      <c r="H38" s="36">
        <v>41550</v>
      </c>
      <c r="I38">
        <v>1</v>
      </c>
      <c r="R38" s="52" t="s">
        <v>595</v>
      </c>
      <c r="U38" s="34">
        <v>5</v>
      </c>
      <c r="V38">
        <v>0</v>
      </c>
      <c r="W38" s="199">
        <v>11450000</v>
      </c>
      <c r="X38" s="2"/>
      <c r="Y38" s="165">
        <v>48</v>
      </c>
      <c r="Z38" t="s">
        <v>63</v>
      </c>
      <c r="AB38" s="165">
        <v>48</v>
      </c>
      <c r="AU38" s="165"/>
      <c r="AX38" s="5"/>
      <c r="AY38" s="5"/>
    </row>
    <row r="39" spans="3:51" x14ac:dyDescent="0.25">
      <c r="C39" s="52" t="s">
        <v>634</v>
      </c>
      <c r="D39" s="52" t="s">
        <v>634</v>
      </c>
      <c r="E39" s="52" t="s">
        <v>396</v>
      </c>
      <c r="F39" s="36">
        <v>41563</v>
      </c>
      <c r="G39" s="220">
        <v>3736320</v>
      </c>
      <c r="H39" s="36">
        <v>41563</v>
      </c>
      <c r="I39">
        <v>1</v>
      </c>
      <c r="R39" s="52" t="s">
        <v>595</v>
      </c>
      <c r="U39" s="34">
        <v>1</v>
      </c>
      <c r="V39">
        <v>0</v>
      </c>
      <c r="W39" s="199">
        <v>3736320</v>
      </c>
      <c r="X39" s="2"/>
      <c r="Y39" s="165">
        <v>48</v>
      </c>
      <c r="Z39" t="s">
        <v>63</v>
      </c>
      <c r="AB39" s="165">
        <v>48</v>
      </c>
      <c r="AU39" s="165"/>
      <c r="AX39" s="5"/>
      <c r="AY39" s="5"/>
    </row>
    <row r="40" spans="3:51" x14ac:dyDescent="0.25">
      <c r="C40" s="52" t="s">
        <v>635</v>
      </c>
      <c r="D40" s="52" t="s">
        <v>635</v>
      </c>
      <c r="E40" s="52" t="s">
        <v>170</v>
      </c>
      <c r="F40" s="36">
        <v>41570</v>
      </c>
      <c r="G40" s="220">
        <v>18360000</v>
      </c>
      <c r="H40" s="36">
        <v>41570</v>
      </c>
      <c r="I40">
        <v>1</v>
      </c>
      <c r="R40" s="52" t="s">
        <v>595</v>
      </c>
      <c r="U40" s="34">
        <v>3</v>
      </c>
      <c r="V40">
        <v>0</v>
      </c>
      <c r="W40" s="199">
        <v>18360000</v>
      </c>
      <c r="X40" s="2"/>
      <c r="Y40" s="165">
        <v>48</v>
      </c>
      <c r="Z40" t="s">
        <v>63</v>
      </c>
      <c r="AB40" s="165">
        <v>48</v>
      </c>
      <c r="AU40" s="165"/>
      <c r="AX40" s="5"/>
      <c r="AY40" s="5"/>
    </row>
    <row r="41" spans="3:51" x14ac:dyDescent="0.25">
      <c r="C41" s="52" t="s">
        <v>636</v>
      </c>
      <c r="D41" s="52" t="s">
        <v>636</v>
      </c>
      <c r="E41" s="52" t="s">
        <v>160</v>
      </c>
      <c r="F41" s="36">
        <v>41557</v>
      </c>
      <c r="G41" s="220">
        <v>1350000</v>
      </c>
      <c r="H41" s="36">
        <v>41557</v>
      </c>
      <c r="I41">
        <v>1</v>
      </c>
      <c r="R41" s="52" t="s">
        <v>595</v>
      </c>
      <c r="U41" s="34">
        <v>1</v>
      </c>
      <c r="V41">
        <v>0</v>
      </c>
      <c r="W41" s="199">
        <v>1350000</v>
      </c>
      <c r="X41" s="2"/>
      <c r="Y41" s="165">
        <v>48</v>
      </c>
      <c r="Z41" t="s">
        <v>63</v>
      </c>
      <c r="AB41" s="165">
        <v>48</v>
      </c>
      <c r="AU41" s="165"/>
      <c r="AX41" s="5"/>
      <c r="AY41" s="5"/>
    </row>
    <row r="42" spans="3:51" x14ac:dyDescent="0.25">
      <c r="C42" s="52" t="s">
        <v>637</v>
      </c>
      <c r="D42" s="52" t="s">
        <v>637</v>
      </c>
      <c r="E42" s="52" t="s">
        <v>184</v>
      </c>
      <c r="F42" s="36">
        <v>41614</v>
      </c>
      <c r="G42" s="220">
        <v>4300000</v>
      </c>
      <c r="H42" s="36">
        <v>41614</v>
      </c>
      <c r="I42">
        <v>1</v>
      </c>
      <c r="R42" s="52" t="s">
        <v>595</v>
      </c>
      <c r="U42" s="34">
        <v>1</v>
      </c>
      <c r="V42">
        <v>0</v>
      </c>
      <c r="W42" s="199">
        <v>4300000</v>
      </c>
      <c r="X42" s="2"/>
      <c r="Y42" s="165">
        <v>48</v>
      </c>
      <c r="Z42" t="s">
        <v>63</v>
      </c>
      <c r="AB42" s="165">
        <v>48</v>
      </c>
      <c r="AU42" s="165"/>
      <c r="AX42" s="5"/>
      <c r="AY42" s="5"/>
    </row>
    <row r="43" spans="3:51" x14ac:dyDescent="0.25">
      <c r="C43" s="52" t="s">
        <v>638</v>
      </c>
      <c r="D43" s="52" t="s">
        <v>638</v>
      </c>
      <c r="E43" s="52" t="s">
        <v>277</v>
      </c>
      <c r="F43" s="36">
        <v>41614</v>
      </c>
      <c r="G43" s="220">
        <v>1425000</v>
      </c>
      <c r="H43" s="36">
        <v>41614</v>
      </c>
      <c r="I43">
        <v>1</v>
      </c>
      <c r="R43" s="52" t="s">
        <v>595</v>
      </c>
      <c r="U43" s="34">
        <v>1</v>
      </c>
      <c r="V43">
        <v>0</v>
      </c>
      <c r="W43" s="199">
        <v>1425000</v>
      </c>
      <c r="X43" s="2"/>
      <c r="Y43" s="165">
        <v>48</v>
      </c>
      <c r="Z43" t="s">
        <v>63</v>
      </c>
      <c r="AB43" s="165">
        <v>48</v>
      </c>
      <c r="AU43" s="165"/>
      <c r="AX43" s="5"/>
      <c r="AY43" s="5"/>
    </row>
    <row r="44" spans="3:51" x14ac:dyDescent="0.25">
      <c r="C44" s="52" t="s">
        <v>639</v>
      </c>
      <c r="D44" s="52" t="s">
        <v>639</v>
      </c>
      <c r="E44" s="52" t="s">
        <v>184</v>
      </c>
      <c r="F44" s="36">
        <v>41614</v>
      </c>
      <c r="G44" s="220">
        <v>1800000</v>
      </c>
      <c r="H44" s="36">
        <v>41614</v>
      </c>
      <c r="I44">
        <v>1</v>
      </c>
      <c r="R44" s="52" t="s">
        <v>595</v>
      </c>
      <c r="U44" s="34">
        <v>1</v>
      </c>
      <c r="V44">
        <v>0</v>
      </c>
      <c r="W44" s="199">
        <v>1800000</v>
      </c>
      <c r="X44" s="2"/>
      <c r="Y44" s="165">
        <v>48</v>
      </c>
      <c r="Z44" t="s">
        <v>63</v>
      </c>
      <c r="AB44" s="165">
        <v>48</v>
      </c>
      <c r="AU44" s="165"/>
      <c r="AX44" s="5"/>
      <c r="AY44" s="5"/>
    </row>
    <row r="45" spans="3:51" x14ac:dyDescent="0.25">
      <c r="C45" s="52" t="s">
        <v>640</v>
      </c>
      <c r="D45" s="52" t="s">
        <v>640</v>
      </c>
      <c r="E45" s="52" t="s">
        <v>184</v>
      </c>
      <c r="F45" s="36">
        <v>41614</v>
      </c>
      <c r="G45" s="220">
        <v>4375000</v>
      </c>
      <c r="H45" s="36">
        <v>41614</v>
      </c>
      <c r="I45">
        <v>1</v>
      </c>
      <c r="R45" s="52" t="s">
        <v>595</v>
      </c>
      <c r="U45" s="34">
        <v>1</v>
      </c>
      <c r="V45">
        <v>0</v>
      </c>
      <c r="W45" s="199">
        <v>4375000</v>
      </c>
      <c r="X45" s="2"/>
      <c r="Y45" s="165">
        <v>48</v>
      </c>
      <c r="Z45" t="s">
        <v>63</v>
      </c>
      <c r="AB45" s="165">
        <v>48</v>
      </c>
      <c r="AU45" s="165"/>
      <c r="AX45" s="5"/>
      <c r="AY45" s="5"/>
    </row>
    <row r="46" spans="3:51" x14ac:dyDescent="0.25">
      <c r="C46" s="52" t="s">
        <v>641</v>
      </c>
      <c r="D46" s="52" t="s">
        <v>641</v>
      </c>
      <c r="E46" s="52" t="s">
        <v>170</v>
      </c>
      <c r="F46" s="36">
        <v>41789</v>
      </c>
      <c r="G46" s="220">
        <v>795000</v>
      </c>
      <c r="H46" s="36">
        <v>41789</v>
      </c>
      <c r="I46">
        <v>1</v>
      </c>
      <c r="R46" s="52" t="s">
        <v>595</v>
      </c>
      <c r="U46" s="34">
        <v>1</v>
      </c>
      <c r="V46">
        <v>0</v>
      </c>
      <c r="W46" s="199">
        <v>795000</v>
      </c>
      <c r="X46" s="2"/>
      <c r="Y46" s="165">
        <v>48</v>
      </c>
      <c r="Z46" t="s">
        <v>63</v>
      </c>
      <c r="AB46" s="165">
        <v>48</v>
      </c>
      <c r="AU46" s="165"/>
      <c r="AX46" s="5"/>
      <c r="AY46" s="5"/>
    </row>
    <row r="47" spans="3:51" x14ac:dyDescent="0.25">
      <c r="C47" s="52" t="s">
        <v>642</v>
      </c>
      <c r="D47" s="52" t="s">
        <v>642</v>
      </c>
      <c r="E47" s="52" t="s">
        <v>170</v>
      </c>
      <c r="F47" s="36">
        <v>41778</v>
      </c>
      <c r="G47" s="220">
        <v>2692000</v>
      </c>
      <c r="H47" s="36">
        <v>41778</v>
      </c>
      <c r="I47">
        <v>1</v>
      </c>
      <c r="R47" s="52" t="s">
        <v>595</v>
      </c>
      <c r="U47" s="34">
        <v>8</v>
      </c>
      <c r="V47">
        <v>0</v>
      </c>
      <c r="W47" s="199">
        <v>2692000</v>
      </c>
      <c r="X47" s="2"/>
      <c r="Y47" s="165">
        <v>48</v>
      </c>
      <c r="Z47" t="s">
        <v>63</v>
      </c>
      <c r="AB47" s="165">
        <v>48</v>
      </c>
      <c r="AU47" s="165"/>
      <c r="AX47" s="5"/>
      <c r="AY47" s="5"/>
    </row>
    <row r="48" spans="3:51" x14ac:dyDescent="0.25">
      <c r="C48" s="52" t="s">
        <v>643</v>
      </c>
      <c r="D48" s="52" t="s">
        <v>643</v>
      </c>
      <c r="E48" s="52" t="s">
        <v>610</v>
      </c>
      <c r="F48" s="36">
        <v>41782</v>
      </c>
      <c r="G48" s="220">
        <v>982000</v>
      </c>
      <c r="H48" s="36">
        <v>41782</v>
      </c>
      <c r="I48">
        <v>1</v>
      </c>
      <c r="R48" s="52" t="s">
        <v>595</v>
      </c>
      <c r="U48" s="34">
        <v>1</v>
      </c>
      <c r="V48">
        <v>0</v>
      </c>
      <c r="W48" s="199">
        <v>982000</v>
      </c>
      <c r="X48" s="2"/>
      <c r="Y48" s="165">
        <v>48</v>
      </c>
      <c r="Z48" t="s">
        <v>63</v>
      </c>
      <c r="AB48" s="165">
        <v>48</v>
      </c>
      <c r="AU48" s="165"/>
      <c r="AX48" s="5"/>
      <c r="AY48" s="5"/>
    </row>
    <row r="49" spans="3:51" x14ac:dyDescent="0.25">
      <c r="C49" s="52" t="s">
        <v>644</v>
      </c>
      <c r="D49" s="52" t="s">
        <v>644</v>
      </c>
      <c r="E49" s="52" t="s">
        <v>610</v>
      </c>
      <c r="F49" s="36">
        <v>41803</v>
      </c>
      <c r="G49" s="220">
        <v>3650000</v>
      </c>
      <c r="H49" s="36">
        <v>41803</v>
      </c>
      <c r="I49">
        <v>1</v>
      </c>
      <c r="R49" s="52" t="s">
        <v>595</v>
      </c>
      <c r="U49" s="34">
        <v>1</v>
      </c>
      <c r="V49">
        <v>0</v>
      </c>
      <c r="W49" s="199">
        <v>3650000</v>
      </c>
      <c r="X49" s="2"/>
      <c r="Y49" s="165">
        <v>48</v>
      </c>
      <c r="Z49" t="s">
        <v>63</v>
      </c>
      <c r="AB49" s="165">
        <v>48</v>
      </c>
      <c r="AU49" s="165"/>
      <c r="AX49" s="5"/>
      <c r="AY49" s="5"/>
    </row>
    <row r="50" spans="3:51" x14ac:dyDescent="0.25">
      <c r="C50" s="52" t="s">
        <v>645</v>
      </c>
      <c r="D50" s="52" t="s">
        <v>645</v>
      </c>
      <c r="E50" s="52" t="s">
        <v>170</v>
      </c>
      <c r="F50" s="36">
        <v>41803</v>
      </c>
      <c r="G50" s="220">
        <v>785000</v>
      </c>
      <c r="H50" s="36">
        <v>41803</v>
      </c>
      <c r="I50">
        <v>1</v>
      </c>
      <c r="R50" s="52" t="s">
        <v>595</v>
      </c>
      <c r="U50" s="34">
        <v>1</v>
      </c>
      <c r="V50">
        <v>0</v>
      </c>
      <c r="W50" s="199">
        <v>785000</v>
      </c>
      <c r="X50" s="2"/>
      <c r="Y50" s="165">
        <v>48</v>
      </c>
      <c r="Z50" t="s">
        <v>63</v>
      </c>
      <c r="AB50" s="165">
        <v>48</v>
      </c>
      <c r="AU50" s="165"/>
      <c r="AX50" s="5"/>
      <c r="AY50" s="5"/>
    </row>
    <row r="51" spans="3:51" x14ac:dyDescent="0.25">
      <c r="C51" s="52" t="s">
        <v>646</v>
      </c>
      <c r="D51" s="52" t="s">
        <v>646</v>
      </c>
      <c r="E51" s="52" t="s">
        <v>175</v>
      </c>
      <c r="F51" s="36">
        <v>41793</v>
      </c>
      <c r="G51" s="220">
        <v>7300000</v>
      </c>
      <c r="H51" s="36">
        <v>41793</v>
      </c>
      <c r="I51">
        <v>1</v>
      </c>
      <c r="R51" s="52" t="s">
        <v>595</v>
      </c>
      <c r="U51" s="34">
        <v>2</v>
      </c>
      <c r="V51">
        <v>0</v>
      </c>
      <c r="W51" s="199">
        <v>7300000</v>
      </c>
      <c r="X51" s="2"/>
      <c r="Y51" s="165">
        <v>48</v>
      </c>
      <c r="Z51" t="s">
        <v>63</v>
      </c>
      <c r="AB51" s="165">
        <v>48</v>
      </c>
      <c r="AU51" s="165"/>
      <c r="AX51" s="5"/>
      <c r="AY51" s="5"/>
    </row>
    <row r="52" spans="3:51" x14ac:dyDescent="0.25">
      <c r="C52" s="52" t="s">
        <v>647</v>
      </c>
      <c r="D52" s="52" t="s">
        <v>647</v>
      </c>
      <c r="E52" s="52" t="s">
        <v>170</v>
      </c>
      <c r="F52" s="36">
        <v>41793</v>
      </c>
      <c r="G52" s="220">
        <v>1570000</v>
      </c>
      <c r="H52" s="36">
        <v>41793</v>
      </c>
      <c r="I52">
        <v>1</v>
      </c>
      <c r="R52" s="52" t="s">
        <v>595</v>
      </c>
      <c r="U52" s="34">
        <v>2</v>
      </c>
      <c r="V52">
        <v>0</v>
      </c>
      <c r="W52" s="199">
        <v>1570000</v>
      </c>
      <c r="X52" s="2"/>
      <c r="Y52" s="165">
        <v>48</v>
      </c>
      <c r="Z52" t="s">
        <v>63</v>
      </c>
      <c r="AB52" s="165">
        <v>48</v>
      </c>
      <c r="AU52" s="165"/>
      <c r="AX52" s="5"/>
      <c r="AY52" s="5"/>
    </row>
    <row r="53" spans="3:51" x14ac:dyDescent="0.25">
      <c r="C53" s="52" t="s">
        <v>648</v>
      </c>
      <c r="D53" s="52" t="s">
        <v>648</v>
      </c>
      <c r="E53" s="52" t="s">
        <v>610</v>
      </c>
      <c r="F53" s="36">
        <v>41809</v>
      </c>
      <c r="G53" s="220">
        <v>1525700</v>
      </c>
      <c r="H53" s="36">
        <v>41809</v>
      </c>
      <c r="I53">
        <v>1</v>
      </c>
      <c r="R53" s="52" t="s">
        <v>595</v>
      </c>
      <c r="U53" s="34">
        <v>1</v>
      </c>
      <c r="V53">
        <v>0</v>
      </c>
      <c r="W53" s="199">
        <v>1525700</v>
      </c>
      <c r="X53" s="2"/>
      <c r="Y53" s="165">
        <v>24</v>
      </c>
      <c r="Z53" t="s">
        <v>63</v>
      </c>
      <c r="AB53" s="165">
        <v>24</v>
      </c>
      <c r="AU53" s="165"/>
      <c r="AX53" s="5"/>
      <c r="AY53" s="5"/>
    </row>
    <row r="54" spans="3:51" x14ac:dyDescent="0.25">
      <c r="C54" s="52" t="s">
        <v>649</v>
      </c>
      <c r="D54" s="52" t="s">
        <v>649</v>
      </c>
      <c r="E54" s="52" t="s">
        <v>610</v>
      </c>
      <c r="F54" s="36">
        <v>41801</v>
      </c>
      <c r="G54" s="220">
        <v>3650000</v>
      </c>
      <c r="H54" s="36">
        <v>41801</v>
      </c>
      <c r="I54">
        <v>1</v>
      </c>
      <c r="R54" s="52" t="s">
        <v>595</v>
      </c>
      <c r="U54" s="34">
        <v>1</v>
      </c>
      <c r="V54">
        <v>0</v>
      </c>
      <c r="W54" s="199">
        <v>3650000</v>
      </c>
      <c r="X54" s="2"/>
      <c r="Y54" s="165">
        <v>48</v>
      </c>
      <c r="Z54" t="s">
        <v>63</v>
      </c>
      <c r="AB54" s="165">
        <v>48</v>
      </c>
      <c r="AU54" s="165"/>
      <c r="AX54" s="5"/>
      <c r="AY54" s="5"/>
    </row>
    <row r="55" spans="3:51" x14ac:dyDescent="0.25">
      <c r="C55" s="52" t="s">
        <v>650</v>
      </c>
      <c r="D55" s="52" t="s">
        <v>650</v>
      </c>
      <c r="E55" s="52" t="s">
        <v>610</v>
      </c>
      <c r="F55" s="36">
        <v>41801</v>
      </c>
      <c r="G55" s="220">
        <v>785000</v>
      </c>
      <c r="H55" s="36">
        <v>41801</v>
      </c>
      <c r="I55">
        <v>1</v>
      </c>
      <c r="R55" s="52" t="s">
        <v>595</v>
      </c>
      <c r="U55" s="34">
        <v>1</v>
      </c>
      <c r="V55">
        <v>0</v>
      </c>
      <c r="W55" s="199">
        <v>785000</v>
      </c>
      <c r="X55" s="2"/>
      <c r="Y55" s="165">
        <v>48</v>
      </c>
      <c r="Z55" t="s">
        <v>63</v>
      </c>
      <c r="AB55" s="165">
        <v>48</v>
      </c>
      <c r="AU55" s="165"/>
      <c r="AX55" s="5"/>
      <c r="AY55" s="5"/>
    </row>
    <row r="56" spans="3:51" x14ac:dyDescent="0.25">
      <c r="C56" s="52" t="s">
        <v>651</v>
      </c>
      <c r="D56" s="52" t="s">
        <v>651</v>
      </c>
      <c r="E56" s="52" t="s">
        <v>631</v>
      </c>
      <c r="F56" s="36">
        <v>41869</v>
      </c>
      <c r="G56" s="220">
        <v>1400000</v>
      </c>
      <c r="H56" s="36">
        <v>41869</v>
      </c>
      <c r="I56">
        <v>1</v>
      </c>
      <c r="R56" s="52" t="s">
        <v>595</v>
      </c>
      <c r="U56" s="34">
        <v>1</v>
      </c>
      <c r="V56">
        <v>0</v>
      </c>
      <c r="W56" s="199">
        <v>1400000</v>
      </c>
      <c r="X56" s="2"/>
      <c r="Y56" s="165">
        <v>48</v>
      </c>
      <c r="Z56" t="s">
        <v>63</v>
      </c>
      <c r="AB56" s="165">
        <v>48</v>
      </c>
      <c r="AU56" s="165"/>
      <c r="AX56" s="5"/>
      <c r="AY56" s="5"/>
    </row>
    <row r="57" spans="3:51" x14ac:dyDescent="0.25">
      <c r="C57" s="52" t="s">
        <v>652</v>
      </c>
      <c r="D57" s="52" t="s">
        <v>652</v>
      </c>
      <c r="E57" s="52" t="s">
        <v>170</v>
      </c>
      <c r="F57" s="36">
        <v>41877</v>
      </c>
      <c r="G57" s="220">
        <v>1985000</v>
      </c>
      <c r="H57" s="36">
        <v>41877</v>
      </c>
      <c r="I57">
        <v>1</v>
      </c>
      <c r="R57" s="52" t="s">
        <v>595</v>
      </c>
      <c r="U57" s="34">
        <v>1</v>
      </c>
      <c r="V57">
        <v>0</v>
      </c>
      <c r="W57" s="199">
        <v>1985000</v>
      </c>
      <c r="X57" s="2"/>
      <c r="Y57" s="165">
        <v>48</v>
      </c>
      <c r="Z57" t="s">
        <v>63</v>
      </c>
      <c r="AB57" s="165">
        <v>48</v>
      </c>
      <c r="AU57" s="165"/>
      <c r="AX57" s="5"/>
      <c r="AY57" s="5"/>
    </row>
    <row r="58" spans="3:51" x14ac:dyDescent="0.25">
      <c r="C58" s="52" t="s">
        <v>653</v>
      </c>
      <c r="D58" s="52" t="s">
        <v>653</v>
      </c>
      <c r="E58" s="52" t="s">
        <v>184</v>
      </c>
      <c r="F58" s="36">
        <v>41934</v>
      </c>
      <c r="G58" s="220">
        <v>4000000</v>
      </c>
      <c r="H58" s="36">
        <v>41934</v>
      </c>
      <c r="I58">
        <v>1</v>
      </c>
      <c r="R58" s="52" t="s">
        <v>595</v>
      </c>
      <c r="U58" s="34">
        <v>1</v>
      </c>
      <c r="V58">
        <v>0</v>
      </c>
      <c r="W58" s="199">
        <v>4000000</v>
      </c>
      <c r="X58" s="2"/>
      <c r="Y58" s="165">
        <v>48</v>
      </c>
      <c r="Z58" t="s">
        <v>63</v>
      </c>
      <c r="AB58" s="165">
        <v>48</v>
      </c>
      <c r="AU58" s="165"/>
      <c r="AX58" s="5"/>
      <c r="AY58" s="5"/>
    </row>
    <row r="59" spans="3:51" x14ac:dyDescent="0.25">
      <c r="C59" s="52" t="s">
        <v>654</v>
      </c>
      <c r="D59" s="52" t="s">
        <v>654</v>
      </c>
      <c r="E59" s="52" t="s">
        <v>610</v>
      </c>
      <c r="F59" s="36">
        <v>41921</v>
      </c>
      <c r="G59" s="220">
        <v>73092000</v>
      </c>
      <c r="H59" s="36">
        <v>41921</v>
      </c>
      <c r="I59">
        <v>1</v>
      </c>
      <c r="R59" s="52" t="s">
        <v>595</v>
      </c>
      <c r="U59" s="34">
        <v>1</v>
      </c>
      <c r="V59">
        <v>0</v>
      </c>
      <c r="W59" s="199">
        <v>73092000</v>
      </c>
      <c r="X59" s="2"/>
      <c r="Y59" s="165">
        <v>48</v>
      </c>
      <c r="Z59" t="s">
        <v>63</v>
      </c>
      <c r="AB59" s="165">
        <v>48</v>
      </c>
      <c r="AU59" s="165"/>
      <c r="AX59" s="5"/>
      <c r="AY59" s="5"/>
    </row>
    <row r="60" spans="3:51" x14ac:dyDescent="0.25">
      <c r="C60" s="52" t="s">
        <v>655</v>
      </c>
      <c r="D60" s="52" t="s">
        <v>655</v>
      </c>
      <c r="E60" s="52" t="s">
        <v>265</v>
      </c>
      <c r="F60" s="36">
        <v>41925</v>
      </c>
      <c r="G60" s="220">
        <v>19808000</v>
      </c>
      <c r="H60" s="36">
        <v>41925</v>
      </c>
      <c r="I60">
        <v>1</v>
      </c>
      <c r="R60" s="52" t="s">
        <v>595</v>
      </c>
      <c r="U60" s="34">
        <v>1</v>
      </c>
      <c r="V60">
        <v>0</v>
      </c>
      <c r="W60" s="199">
        <v>19808000</v>
      </c>
      <c r="X60" s="2"/>
      <c r="Y60" s="165">
        <v>48</v>
      </c>
      <c r="Z60" t="s">
        <v>63</v>
      </c>
      <c r="AB60" s="165">
        <v>48</v>
      </c>
      <c r="AU60" s="165"/>
      <c r="AX60" s="5"/>
      <c r="AY60" s="5"/>
    </row>
    <row r="61" spans="3:51" x14ac:dyDescent="0.25">
      <c r="C61" s="52" t="s">
        <v>656</v>
      </c>
      <c r="D61" s="52" t="s">
        <v>656</v>
      </c>
      <c r="E61" s="52" t="s">
        <v>170</v>
      </c>
      <c r="F61" s="36">
        <v>41935</v>
      </c>
      <c r="G61" s="220">
        <v>533000</v>
      </c>
      <c r="H61" s="36">
        <v>41935</v>
      </c>
      <c r="I61">
        <v>1</v>
      </c>
      <c r="R61" s="52" t="s">
        <v>595</v>
      </c>
      <c r="U61" s="34">
        <v>1</v>
      </c>
      <c r="V61">
        <v>0</v>
      </c>
      <c r="W61" s="199">
        <v>533000</v>
      </c>
      <c r="X61" s="2"/>
      <c r="Y61" s="165">
        <v>48</v>
      </c>
      <c r="Z61" t="s">
        <v>63</v>
      </c>
      <c r="AB61" s="165">
        <v>48</v>
      </c>
      <c r="AU61" s="165"/>
      <c r="AX61" s="5"/>
      <c r="AY61" s="5"/>
    </row>
    <row r="62" spans="3:51" x14ac:dyDescent="0.25">
      <c r="C62" s="52" t="s">
        <v>657</v>
      </c>
      <c r="D62" s="52" t="s">
        <v>657</v>
      </c>
      <c r="E62" s="52" t="s">
        <v>170</v>
      </c>
      <c r="F62" s="36">
        <v>41929</v>
      </c>
      <c r="G62" s="220">
        <v>24200000</v>
      </c>
      <c r="H62" s="36">
        <v>41929</v>
      </c>
      <c r="I62">
        <v>1</v>
      </c>
      <c r="R62" s="52" t="s">
        <v>595</v>
      </c>
      <c r="U62" s="34">
        <v>10</v>
      </c>
      <c r="V62">
        <v>0</v>
      </c>
      <c r="W62" s="199">
        <v>24200000</v>
      </c>
      <c r="X62" s="2"/>
      <c r="Y62" s="165">
        <v>48</v>
      </c>
      <c r="Z62" t="s">
        <v>63</v>
      </c>
      <c r="AB62" s="165">
        <v>48</v>
      </c>
      <c r="AU62" s="165"/>
      <c r="AX62" s="5"/>
      <c r="AY62" s="5"/>
    </row>
    <row r="63" spans="3:51" x14ac:dyDescent="0.25">
      <c r="C63" s="52" t="s">
        <v>658</v>
      </c>
      <c r="D63" s="52" t="s">
        <v>658</v>
      </c>
      <c r="E63" s="52" t="s">
        <v>659</v>
      </c>
      <c r="F63" s="36">
        <v>41940</v>
      </c>
      <c r="G63" s="220">
        <v>22000000</v>
      </c>
      <c r="H63" s="36">
        <v>41940</v>
      </c>
      <c r="I63">
        <v>1</v>
      </c>
      <c r="R63" s="52" t="s">
        <v>595</v>
      </c>
      <c r="U63" s="34">
        <v>1</v>
      </c>
      <c r="V63">
        <v>0</v>
      </c>
      <c r="W63" s="199">
        <v>22000000</v>
      </c>
      <c r="X63" s="2"/>
      <c r="Y63" s="165">
        <v>48</v>
      </c>
      <c r="Z63" t="s">
        <v>63</v>
      </c>
      <c r="AB63" s="165">
        <v>48</v>
      </c>
      <c r="AU63" s="165"/>
      <c r="AX63" s="5"/>
      <c r="AY63" s="5"/>
    </row>
    <row r="64" spans="3:51" x14ac:dyDescent="0.25">
      <c r="C64" s="52" t="s">
        <v>660</v>
      </c>
      <c r="D64" s="52" t="s">
        <v>660</v>
      </c>
      <c r="E64" s="52" t="s">
        <v>420</v>
      </c>
      <c r="F64" s="36">
        <v>41949</v>
      </c>
      <c r="G64" s="220">
        <v>12300000</v>
      </c>
      <c r="H64" s="36">
        <v>41949</v>
      </c>
      <c r="I64">
        <v>1</v>
      </c>
      <c r="R64" s="52" t="s">
        <v>595</v>
      </c>
      <c r="U64" s="34">
        <v>1</v>
      </c>
      <c r="V64">
        <v>0</v>
      </c>
      <c r="W64" s="199">
        <v>12300000</v>
      </c>
      <c r="X64" s="2"/>
      <c r="Y64" s="165">
        <v>48</v>
      </c>
      <c r="Z64" t="s">
        <v>63</v>
      </c>
      <c r="AB64" s="165">
        <v>48</v>
      </c>
      <c r="AU64" s="165"/>
      <c r="AX64" s="5"/>
      <c r="AY64" s="5"/>
    </row>
    <row r="65" spans="3:51" x14ac:dyDescent="0.25">
      <c r="C65" s="52" t="s">
        <v>661</v>
      </c>
      <c r="D65" s="52" t="s">
        <v>661</v>
      </c>
      <c r="E65" s="52" t="s">
        <v>610</v>
      </c>
      <c r="F65" s="36">
        <v>42107</v>
      </c>
      <c r="G65" s="220">
        <v>12625000</v>
      </c>
      <c r="H65" s="36">
        <v>42107</v>
      </c>
      <c r="I65">
        <v>1</v>
      </c>
      <c r="R65" s="52" t="s">
        <v>595</v>
      </c>
      <c r="U65" s="34">
        <v>1</v>
      </c>
      <c r="V65">
        <v>0</v>
      </c>
      <c r="W65" s="199">
        <v>12625000</v>
      </c>
      <c r="X65" s="2"/>
      <c r="Y65" s="165">
        <v>48</v>
      </c>
      <c r="Z65" t="s">
        <v>63</v>
      </c>
      <c r="AB65" s="165">
        <v>48</v>
      </c>
      <c r="AU65" s="165"/>
      <c r="AX65" s="5"/>
      <c r="AY65" s="5"/>
    </row>
    <row r="66" spans="3:51" x14ac:dyDescent="0.25">
      <c r="C66" s="52" t="s">
        <v>662</v>
      </c>
      <c r="D66" s="52" t="s">
        <v>662</v>
      </c>
      <c r="E66" s="52" t="s">
        <v>610</v>
      </c>
      <c r="F66" s="36">
        <v>42107</v>
      </c>
      <c r="G66" s="220">
        <v>2550000</v>
      </c>
      <c r="H66" s="36">
        <v>42107</v>
      </c>
      <c r="I66">
        <v>1</v>
      </c>
      <c r="R66" s="52" t="s">
        <v>595</v>
      </c>
      <c r="U66" s="34">
        <v>3</v>
      </c>
      <c r="V66">
        <v>0</v>
      </c>
      <c r="W66" s="199">
        <v>2550000</v>
      </c>
      <c r="X66" s="2"/>
      <c r="Y66" s="165">
        <v>48</v>
      </c>
      <c r="Z66" t="s">
        <v>63</v>
      </c>
      <c r="AB66" s="165">
        <v>48</v>
      </c>
      <c r="AU66" s="165"/>
      <c r="AX66" s="5"/>
      <c r="AY66" s="5"/>
    </row>
    <row r="67" spans="3:51" x14ac:dyDescent="0.25">
      <c r="C67" s="52" t="s">
        <v>663</v>
      </c>
      <c r="D67" s="52" t="s">
        <v>663</v>
      </c>
      <c r="E67" s="52" t="s">
        <v>184</v>
      </c>
      <c r="F67" s="36">
        <v>42095</v>
      </c>
      <c r="G67" s="220">
        <v>5500000</v>
      </c>
      <c r="H67" s="36">
        <v>42095</v>
      </c>
      <c r="I67">
        <v>1</v>
      </c>
      <c r="R67" s="52" t="s">
        <v>595</v>
      </c>
      <c r="U67" s="34">
        <v>2</v>
      </c>
      <c r="V67">
        <v>0</v>
      </c>
      <c r="W67" s="199">
        <v>5500000</v>
      </c>
      <c r="X67" s="2"/>
      <c r="Y67" s="165">
        <v>48</v>
      </c>
      <c r="Z67" t="s">
        <v>63</v>
      </c>
      <c r="AB67" s="165">
        <v>48</v>
      </c>
      <c r="AU67" s="165"/>
      <c r="AX67" s="5"/>
      <c r="AY67" s="5"/>
    </row>
    <row r="68" spans="3:51" x14ac:dyDescent="0.25">
      <c r="C68" s="52" t="s">
        <v>664</v>
      </c>
      <c r="D68" s="52" t="s">
        <v>664</v>
      </c>
      <c r="E68" s="52" t="s">
        <v>184</v>
      </c>
      <c r="F68" s="36">
        <v>42100</v>
      </c>
      <c r="G68" s="220">
        <v>7250000</v>
      </c>
      <c r="H68" s="36">
        <v>42100</v>
      </c>
      <c r="I68">
        <v>1</v>
      </c>
      <c r="R68" s="52" t="s">
        <v>595</v>
      </c>
      <c r="U68" s="34">
        <v>0</v>
      </c>
      <c r="V68">
        <v>0</v>
      </c>
      <c r="W68" s="199">
        <v>7250000</v>
      </c>
      <c r="X68" s="2"/>
      <c r="Y68" s="165">
        <v>48</v>
      </c>
      <c r="Z68" t="s">
        <v>63</v>
      </c>
      <c r="AB68" s="165">
        <v>48</v>
      </c>
      <c r="AU68" s="165"/>
      <c r="AX68" s="5"/>
      <c r="AY68" s="5"/>
    </row>
    <row r="69" spans="3:51" x14ac:dyDescent="0.25">
      <c r="C69" s="52" t="s">
        <v>665</v>
      </c>
      <c r="D69" s="52" t="s">
        <v>665</v>
      </c>
      <c r="E69" s="52" t="s">
        <v>610</v>
      </c>
      <c r="F69" s="36">
        <v>42177</v>
      </c>
      <c r="G69" s="220">
        <v>1670000</v>
      </c>
      <c r="H69" s="36">
        <v>42177</v>
      </c>
      <c r="I69">
        <v>1</v>
      </c>
      <c r="R69" s="52" t="s">
        <v>595</v>
      </c>
      <c r="U69" s="34">
        <v>2</v>
      </c>
      <c r="V69">
        <v>0</v>
      </c>
      <c r="W69" s="199">
        <v>1670000</v>
      </c>
      <c r="X69" s="2"/>
      <c r="Y69" s="165">
        <v>24</v>
      </c>
      <c r="Z69" t="s">
        <v>63</v>
      </c>
      <c r="AB69" s="165">
        <v>24</v>
      </c>
      <c r="AU69" s="165"/>
      <c r="AX69" s="5"/>
      <c r="AY69" s="5"/>
    </row>
    <row r="70" spans="3:51" x14ac:dyDescent="0.25">
      <c r="C70" s="52" t="s">
        <v>666</v>
      </c>
      <c r="D70" s="52" t="s">
        <v>666</v>
      </c>
      <c r="E70" s="52" t="s">
        <v>198</v>
      </c>
      <c r="F70" s="36">
        <v>42229</v>
      </c>
      <c r="G70" s="220">
        <v>5395000</v>
      </c>
      <c r="H70" s="36">
        <v>42229</v>
      </c>
      <c r="I70">
        <v>1</v>
      </c>
      <c r="R70" s="52" t="s">
        <v>595</v>
      </c>
      <c r="U70" s="34">
        <v>1</v>
      </c>
      <c r="V70">
        <v>0</v>
      </c>
      <c r="W70" s="199">
        <v>5395000</v>
      </c>
      <c r="X70" s="2"/>
      <c r="Y70" s="165">
        <v>48</v>
      </c>
      <c r="Z70" t="s">
        <v>63</v>
      </c>
      <c r="AB70" s="165">
        <v>48</v>
      </c>
      <c r="AU70" s="165"/>
      <c r="AX70" s="5"/>
      <c r="AY70" s="5"/>
    </row>
    <row r="71" spans="3:51" x14ac:dyDescent="0.25">
      <c r="C71" s="52" t="s">
        <v>667</v>
      </c>
      <c r="D71" s="52" t="s">
        <v>667</v>
      </c>
      <c r="E71" s="52" t="s">
        <v>610</v>
      </c>
      <c r="F71" s="36">
        <v>42254</v>
      </c>
      <c r="G71" s="220">
        <v>4600000</v>
      </c>
      <c r="H71" s="36">
        <v>42254</v>
      </c>
      <c r="I71">
        <v>1</v>
      </c>
      <c r="R71" s="52" t="s">
        <v>595</v>
      </c>
      <c r="U71" s="34">
        <v>1</v>
      </c>
      <c r="V71">
        <v>0</v>
      </c>
      <c r="W71" s="199">
        <v>4600000</v>
      </c>
      <c r="X71" s="2"/>
      <c r="Y71" s="165">
        <v>48</v>
      </c>
      <c r="Z71" t="s">
        <v>63</v>
      </c>
      <c r="AB71" s="165">
        <v>48</v>
      </c>
      <c r="AU71" s="165"/>
      <c r="AX71" s="5"/>
      <c r="AY71" s="5"/>
    </row>
    <row r="72" spans="3:51" x14ac:dyDescent="0.25">
      <c r="C72" s="52" t="s">
        <v>668</v>
      </c>
      <c r="D72" s="52" t="s">
        <v>668</v>
      </c>
      <c r="E72" s="52" t="s">
        <v>610</v>
      </c>
      <c r="F72" s="36">
        <v>42254</v>
      </c>
      <c r="G72" s="220">
        <v>3975000</v>
      </c>
      <c r="H72" s="36">
        <v>42254</v>
      </c>
      <c r="I72">
        <v>1</v>
      </c>
      <c r="R72" s="52" t="s">
        <v>595</v>
      </c>
      <c r="U72" s="34">
        <v>3</v>
      </c>
      <c r="V72">
        <v>0</v>
      </c>
      <c r="W72" s="199">
        <v>3975000</v>
      </c>
      <c r="X72" s="2"/>
      <c r="Y72" s="165">
        <v>48</v>
      </c>
      <c r="Z72" t="s">
        <v>63</v>
      </c>
      <c r="AB72" s="165">
        <v>48</v>
      </c>
      <c r="AU72" s="165"/>
      <c r="AX72" s="5"/>
      <c r="AY72" s="5"/>
    </row>
    <row r="73" spans="3:51" x14ac:dyDescent="0.25">
      <c r="C73" s="52" t="s">
        <v>669</v>
      </c>
      <c r="D73" s="52" t="s">
        <v>669</v>
      </c>
      <c r="E73" s="52" t="s">
        <v>610</v>
      </c>
      <c r="F73" s="36">
        <v>42324</v>
      </c>
      <c r="G73" s="220">
        <v>5595000</v>
      </c>
      <c r="H73" s="36">
        <v>42324</v>
      </c>
      <c r="I73">
        <v>1</v>
      </c>
      <c r="R73" s="52" t="s">
        <v>595</v>
      </c>
      <c r="U73" s="34">
        <v>1</v>
      </c>
      <c r="V73">
        <v>0</v>
      </c>
      <c r="W73" s="199">
        <v>5595000</v>
      </c>
      <c r="X73" s="2"/>
      <c r="Y73" s="165">
        <v>48</v>
      </c>
      <c r="Z73" t="s">
        <v>63</v>
      </c>
      <c r="AB73" s="165">
        <v>48</v>
      </c>
      <c r="AU73" s="165"/>
      <c r="AX73" s="5"/>
      <c r="AY73" s="5"/>
    </row>
    <row r="74" spans="3:51" x14ac:dyDescent="0.25">
      <c r="C74" s="52" t="s">
        <v>670</v>
      </c>
      <c r="D74" s="52" t="s">
        <v>670</v>
      </c>
      <c r="E74" s="52" t="s">
        <v>671</v>
      </c>
      <c r="F74" s="36">
        <v>42311</v>
      </c>
      <c r="G74" s="220">
        <v>1310000</v>
      </c>
      <c r="H74" s="36">
        <v>42311</v>
      </c>
      <c r="I74">
        <v>1</v>
      </c>
      <c r="R74" s="52" t="s">
        <v>595</v>
      </c>
      <c r="U74" s="34">
        <v>1</v>
      </c>
      <c r="V74">
        <v>0</v>
      </c>
      <c r="W74" s="199">
        <v>1310000</v>
      </c>
      <c r="X74" s="2"/>
      <c r="Y74" s="165">
        <v>48</v>
      </c>
      <c r="Z74" t="s">
        <v>63</v>
      </c>
      <c r="AB74" s="165">
        <v>48</v>
      </c>
      <c r="AU74" s="165"/>
      <c r="AX74" s="5"/>
      <c r="AY74" s="5"/>
    </row>
    <row r="75" spans="3:51" x14ac:dyDescent="0.25">
      <c r="C75" s="52" t="s">
        <v>672</v>
      </c>
      <c r="D75" s="52" t="s">
        <v>672</v>
      </c>
      <c r="E75" s="52" t="s">
        <v>184</v>
      </c>
      <c r="F75" s="36">
        <v>42319</v>
      </c>
      <c r="G75" s="220">
        <v>3200000</v>
      </c>
      <c r="H75" s="36">
        <v>42319</v>
      </c>
      <c r="I75">
        <v>1</v>
      </c>
      <c r="R75" s="52" t="s">
        <v>595</v>
      </c>
      <c r="U75" s="34">
        <v>2</v>
      </c>
      <c r="V75">
        <v>0</v>
      </c>
      <c r="W75" s="199">
        <v>3200000</v>
      </c>
      <c r="X75" s="2"/>
      <c r="Y75" s="165">
        <v>48</v>
      </c>
      <c r="Z75" t="s">
        <v>63</v>
      </c>
      <c r="AB75" s="165">
        <v>48</v>
      </c>
      <c r="AU75" s="165"/>
      <c r="AX75" s="5"/>
      <c r="AY75" s="5"/>
    </row>
    <row r="76" spans="3:51" x14ac:dyDescent="0.25">
      <c r="C76" s="52" t="s">
        <v>673</v>
      </c>
      <c r="D76" s="52" t="s">
        <v>673</v>
      </c>
      <c r="E76" s="52" t="s">
        <v>233</v>
      </c>
      <c r="F76" s="36">
        <v>42321</v>
      </c>
      <c r="G76" s="220">
        <v>925000</v>
      </c>
      <c r="H76" s="36">
        <v>42321</v>
      </c>
      <c r="I76">
        <v>1</v>
      </c>
      <c r="R76" s="52" t="s">
        <v>595</v>
      </c>
      <c r="U76" s="34">
        <v>1</v>
      </c>
      <c r="V76">
        <v>0</v>
      </c>
      <c r="W76" s="199">
        <v>925000</v>
      </c>
      <c r="X76" s="2"/>
      <c r="Y76" s="165">
        <v>48</v>
      </c>
      <c r="Z76" t="s">
        <v>63</v>
      </c>
      <c r="AB76" s="165">
        <v>48</v>
      </c>
      <c r="AU76" s="165"/>
      <c r="AX76" s="5"/>
      <c r="AY76" s="5"/>
    </row>
    <row r="77" spans="3:51" x14ac:dyDescent="0.25">
      <c r="C77" s="52" t="s">
        <v>674</v>
      </c>
      <c r="D77" s="52" t="s">
        <v>674</v>
      </c>
      <c r="E77" s="52" t="s">
        <v>233</v>
      </c>
      <c r="F77" s="36">
        <v>42333</v>
      </c>
      <c r="G77" s="220">
        <v>1500000</v>
      </c>
      <c r="H77" s="36">
        <v>42333</v>
      </c>
      <c r="I77">
        <v>1</v>
      </c>
      <c r="R77" s="52" t="s">
        <v>595</v>
      </c>
      <c r="U77" s="34">
        <v>1</v>
      </c>
      <c r="V77">
        <v>0</v>
      </c>
      <c r="W77" s="199">
        <v>1500000</v>
      </c>
      <c r="X77" s="2"/>
      <c r="Y77" s="165">
        <v>48</v>
      </c>
      <c r="Z77" t="s">
        <v>63</v>
      </c>
      <c r="AB77" s="165">
        <v>48</v>
      </c>
      <c r="AU77" s="165"/>
      <c r="AX77" s="5"/>
      <c r="AY77" s="5"/>
    </row>
    <row r="78" spans="3:51" x14ac:dyDescent="0.25">
      <c r="C78" s="52" t="s">
        <v>675</v>
      </c>
      <c r="D78" s="52" t="s">
        <v>675</v>
      </c>
      <c r="E78" s="52" t="s">
        <v>233</v>
      </c>
      <c r="F78" s="36">
        <v>42333</v>
      </c>
      <c r="G78" s="220">
        <v>975000</v>
      </c>
      <c r="H78" s="36">
        <v>42333</v>
      </c>
      <c r="I78">
        <v>1</v>
      </c>
      <c r="R78" s="52" t="s">
        <v>595</v>
      </c>
      <c r="U78" s="34">
        <v>1</v>
      </c>
      <c r="V78">
        <v>0</v>
      </c>
      <c r="W78" s="199">
        <v>975000</v>
      </c>
      <c r="X78" s="2"/>
      <c r="Y78" s="165">
        <v>48</v>
      </c>
      <c r="Z78" t="s">
        <v>63</v>
      </c>
      <c r="AB78" s="165">
        <v>48</v>
      </c>
      <c r="AU78" s="165"/>
      <c r="AX78" s="5"/>
      <c r="AY78" s="5"/>
    </row>
    <row r="79" spans="3:51" x14ac:dyDescent="0.25">
      <c r="C79" s="52" t="s">
        <v>676</v>
      </c>
      <c r="D79" s="52" t="s">
        <v>676</v>
      </c>
      <c r="E79" s="52" t="s">
        <v>677</v>
      </c>
      <c r="F79" s="36">
        <v>42355</v>
      </c>
      <c r="G79" s="220">
        <v>5595000</v>
      </c>
      <c r="H79" s="36">
        <v>42355</v>
      </c>
      <c r="I79">
        <v>1</v>
      </c>
      <c r="R79" s="52" t="s">
        <v>595</v>
      </c>
      <c r="U79" s="34">
        <v>1</v>
      </c>
      <c r="V79">
        <v>0</v>
      </c>
      <c r="W79" s="199">
        <v>5595000</v>
      </c>
      <c r="X79" s="2"/>
      <c r="Y79" s="165">
        <v>48</v>
      </c>
      <c r="Z79" t="s">
        <v>63</v>
      </c>
      <c r="AB79" s="165">
        <v>48</v>
      </c>
      <c r="AU79" s="165"/>
      <c r="AX79" s="5"/>
      <c r="AY79" s="5"/>
    </row>
    <row r="80" spans="3:51" x14ac:dyDescent="0.25">
      <c r="C80" s="52" t="s">
        <v>678</v>
      </c>
      <c r="D80" s="52" t="s">
        <v>678</v>
      </c>
      <c r="E80" s="52" t="s">
        <v>679</v>
      </c>
      <c r="F80" s="36">
        <v>42387</v>
      </c>
      <c r="G80" s="220">
        <v>2100000</v>
      </c>
      <c r="H80" s="36">
        <v>42387</v>
      </c>
      <c r="I80">
        <v>1</v>
      </c>
      <c r="R80" s="52" t="s">
        <v>595</v>
      </c>
      <c r="U80" s="34">
        <v>1</v>
      </c>
      <c r="V80">
        <v>0</v>
      </c>
      <c r="W80" s="199">
        <v>2100000</v>
      </c>
      <c r="X80" s="2"/>
      <c r="Y80" s="165">
        <v>48</v>
      </c>
      <c r="Z80" t="s">
        <v>63</v>
      </c>
      <c r="AB80" s="165">
        <v>48</v>
      </c>
      <c r="AU80" s="165"/>
      <c r="AX80" s="5"/>
      <c r="AY80" s="5"/>
    </row>
    <row r="81" spans="3:51" x14ac:dyDescent="0.25">
      <c r="C81" s="52" t="s">
        <v>680</v>
      </c>
      <c r="D81" s="52" t="s">
        <v>680</v>
      </c>
      <c r="E81" s="52" t="s">
        <v>677</v>
      </c>
      <c r="F81" s="36">
        <v>42388</v>
      </c>
      <c r="G81" s="220">
        <v>1150000</v>
      </c>
      <c r="H81" s="36">
        <v>42388</v>
      </c>
      <c r="I81">
        <v>1</v>
      </c>
      <c r="R81" s="52" t="s">
        <v>595</v>
      </c>
      <c r="U81" s="34">
        <v>1</v>
      </c>
      <c r="V81">
        <v>0</v>
      </c>
      <c r="W81" s="199">
        <v>1150000</v>
      </c>
      <c r="X81" s="2"/>
      <c r="Y81" s="165">
        <v>48</v>
      </c>
      <c r="Z81" t="s">
        <v>63</v>
      </c>
      <c r="AB81" s="165">
        <v>48</v>
      </c>
      <c r="AU81" s="165"/>
      <c r="AX81" s="5"/>
      <c r="AY81" s="5"/>
    </row>
    <row r="82" spans="3:51" x14ac:dyDescent="0.25">
      <c r="C82" s="52" t="s">
        <v>681</v>
      </c>
      <c r="D82" s="52" t="s">
        <v>681</v>
      </c>
      <c r="E82" s="52" t="s">
        <v>170</v>
      </c>
      <c r="F82" s="36">
        <v>42388</v>
      </c>
      <c r="G82" s="220">
        <v>725000</v>
      </c>
      <c r="H82" s="36">
        <v>42388</v>
      </c>
      <c r="I82">
        <v>1</v>
      </c>
      <c r="R82" s="52" t="s">
        <v>595</v>
      </c>
      <c r="U82" s="34">
        <v>1</v>
      </c>
      <c r="V82">
        <v>0</v>
      </c>
      <c r="W82" s="199">
        <v>725000</v>
      </c>
      <c r="X82" s="2"/>
      <c r="Y82" s="165">
        <v>48</v>
      </c>
      <c r="Z82" t="s">
        <v>63</v>
      </c>
      <c r="AB82" s="165">
        <v>48</v>
      </c>
      <c r="AU82" s="165"/>
      <c r="AX82" s="5"/>
      <c r="AY82" s="5"/>
    </row>
    <row r="83" spans="3:51" x14ac:dyDescent="0.25">
      <c r="C83" s="52" t="s">
        <v>682</v>
      </c>
      <c r="D83" s="52" t="s">
        <v>682</v>
      </c>
      <c r="E83" s="52" t="s">
        <v>170</v>
      </c>
      <c r="F83" s="36">
        <v>42390</v>
      </c>
      <c r="G83" s="220">
        <v>3625000</v>
      </c>
      <c r="H83" s="36">
        <v>42390</v>
      </c>
      <c r="I83">
        <v>1</v>
      </c>
      <c r="R83" s="52" t="s">
        <v>595</v>
      </c>
      <c r="U83" s="34">
        <v>5</v>
      </c>
      <c r="V83">
        <v>0</v>
      </c>
      <c r="W83" s="199">
        <v>3625000</v>
      </c>
      <c r="X83" s="2"/>
      <c r="Y83" s="165">
        <v>48</v>
      </c>
      <c r="Z83" t="s">
        <v>63</v>
      </c>
      <c r="AB83" s="165">
        <v>48</v>
      </c>
      <c r="AU83" s="165"/>
      <c r="AX83" s="5"/>
      <c r="AY83" s="5"/>
    </row>
    <row r="84" spans="3:51" x14ac:dyDescent="0.25">
      <c r="C84" s="52" t="s">
        <v>683</v>
      </c>
      <c r="D84" s="52" t="s">
        <v>683</v>
      </c>
      <c r="E84" s="52" t="s">
        <v>684</v>
      </c>
      <c r="F84" s="36">
        <v>42389</v>
      </c>
      <c r="G84" s="220">
        <v>41500000</v>
      </c>
      <c r="H84" s="36">
        <v>42389</v>
      </c>
      <c r="I84">
        <v>1</v>
      </c>
      <c r="R84" s="52" t="s">
        <v>595</v>
      </c>
      <c r="U84" s="34">
        <v>2</v>
      </c>
      <c r="V84">
        <v>0</v>
      </c>
      <c r="W84" s="199">
        <v>41500000</v>
      </c>
      <c r="X84" s="2"/>
      <c r="Y84" s="165">
        <v>48</v>
      </c>
      <c r="Z84" t="s">
        <v>63</v>
      </c>
      <c r="AB84" s="165">
        <v>48</v>
      </c>
      <c r="AU84" s="165"/>
      <c r="AX84" s="5"/>
      <c r="AY84" s="5"/>
    </row>
    <row r="85" spans="3:51" x14ac:dyDescent="0.25">
      <c r="C85" s="52" t="s">
        <v>685</v>
      </c>
      <c r="D85" s="52" t="s">
        <v>685</v>
      </c>
      <c r="E85" s="52" t="s">
        <v>684</v>
      </c>
      <c r="F85" s="36">
        <v>42389</v>
      </c>
      <c r="G85" s="220">
        <v>900000</v>
      </c>
      <c r="H85" s="36">
        <v>42389</v>
      </c>
      <c r="I85">
        <v>1</v>
      </c>
      <c r="R85" s="52" t="s">
        <v>595</v>
      </c>
      <c r="U85" s="34">
        <v>2</v>
      </c>
      <c r="V85">
        <v>0</v>
      </c>
      <c r="W85" s="199">
        <v>900000</v>
      </c>
      <c r="X85" s="2"/>
      <c r="Y85" s="165">
        <v>48</v>
      </c>
      <c r="Z85" t="s">
        <v>63</v>
      </c>
      <c r="AB85" s="165">
        <v>48</v>
      </c>
      <c r="AU85" s="165"/>
      <c r="AX85" s="5"/>
      <c r="AY85" s="5"/>
    </row>
    <row r="86" spans="3:51" x14ac:dyDescent="0.25">
      <c r="C86" s="52" t="s">
        <v>686</v>
      </c>
      <c r="D86" s="52" t="s">
        <v>686</v>
      </c>
      <c r="E86" s="52" t="s">
        <v>170</v>
      </c>
      <c r="F86" s="36">
        <v>42402</v>
      </c>
      <c r="G86" s="220">
        <v>1650000</v>
      </c>
      <c r="H86" s="36">
        <v>42402</v>
      </c>
      <c r="I86">
        <v>1</v>
      </c>
      <c r="R86" s="52" t="s">
        <v>595</v>
      </c>
      <c r="U86" s="34">
        <v>3</v>
      </c>
      <c r="V86">
        <v>0</v>
      </c>
      <c r="W86" s="199">
        <v>1650000</v>
      </c>
      <c r="X86" s="2"/>
      <c r="Y86" s="165">
        <v>48</v>
      </c>
      <c r="Z86" t="s">
        <v>63</v>
      </c>
      <c r="AB86" s="165">
        <v>48</v>
      </c>
      <c r="AU86" s="165"/>
      <c r="AX86" s="5"/>
      <c r="AY86" s="5"/>
    </row>
    <row r="87" spans="3:51" x14ac:dyDescent="0.25">
      <c r="C87" s="52" t="s">
        <v>687</v>
      </c>
      <c r="D87" s="52" t="s">
        <v>687</v>
      </c>
      <c r="E87" s="52" t="s">
        <v>170</v>
      </c>
      <c r="F87" s="36">
        <v>42406</v>
      </c>
      <c r="G87" s="220">
        <v>5800000</v>
      </c>
      <c r="H87" s="36">
        <v>42406</v>
      </c>
      <c r="I87">
        <v>1</v>
      </c>
      <c r="R87" s="52" t="s">
        <v>595</v>
      </c>
      <c r="U87" s="34">
        <v>8</v>
      </c>
      <c r="V87">
        <v>0</v>
      </c>
      <c r="W87" s="199">
        <v>5800000</v>
      </c>
      <c r="X87" s="2"/>
      <c r="Y87" s="165">
        <v>48</v>
      </c>
      <c r="Z87" t="s">
        <v>63</v>
      </c>
      <c r="AB87" s="165">
        <v>48</v>
      </c>
      <c r="AU87" s="165"/>
      <c r="AX87" s="5"/>
      <c r="AY87" s="5"/>
    </row>
    <row r="88" spans="3:51" x14ac:dyDescent="0.25">
      <c r="C88" s="52" t="s">
        <v>688</v>
      </c>
      <c r="D88" s="52" t="s">
        <v>688</v>
      </c>
      <c r="E88" s="52" t="s">
        <v>677</v>
      </c>
      <c r="F88" s="36">
        <v>42401</v>
      </c>
      <c r="G88" s="220">
        <v>27958000</v>
      </c>
      <c r="H88" s="36">
        <v>42401</v>
      </c>
      <c r="I88">
        <v>1</v>
      </c>
      <c r="R88" s="52" t="s">
        <v>595</v>
      </c>
      <c r="U88" s="34">
        <v>1</v>
      </c>
      <c r="V88">
        <v>0</v>
      </c>
      <c r="W88" s="199">
        <v>27958000</v>
      </c>
      <c r="X88" s="2"/>
      <c r="Y88" s="165">
        <v>48</v>
      </c>
      <c r="Z88" t="s">
        <v>63</v>
      </c>
      <c r="AB88" s="165">
        <v>48</v>
      </c>
      <c r="AU88" s="165"/>
      <c r="AX88" s="5"/>
      <c r="AY88" s="5"/>
    </row>
    <row r="89" spans="3:51" x14ac:dyDescent="0.25">
      <c r="C89" s="52" t="s">
        <v>689</v>
      </c>
      <c r="D89" s="52" t="s">
        <v>689</v>
      </c>
      <c r="E89" s="52" t="s">
        <v>677</v>
      </c>
      <c r="F89" s="36">
        <v>42401</v>
      </c>
      <c r="G89" s="220">
        <v>2825000</v>
      </c>
      <c r="H89" s="36">
        <v>42401</v>
      </c>
      <c r="I89">
        <v>1</v>
      </c>
      <c r="R89" s="52" t="s">
        <v>595</v>
      </c>
      <c r="U89" s="34">
        <v>1</v>
      </c>
      <c r="V89">
        <v>0</v>
      </c>
      <c r="W89" s="199">
        <v>2825000</v>
      </c>
      <c r="X89" s="2"/>
      <c r="Y89" s="165">
        <v>48</v>
      </c>
      <c r="Z89" t="s">
        <v>63</v>
      </c>
      <c r="AB89" s="165">
        <v>48</v>
      </c>
      <c r="AU89" s="165"/>
      <c r="AX89" s="5"/>
      <c r="AY89" s="5"/>
    </row>
    <row r="90" spans="3:51" x14ac:dyDescent="0.25">
      <c r="C90" s="52" t="s">
        <v>690</v>
      </c>
      <c r="D90" s="52" t="s">
        <v>690</v>
      </c>
      <c r="E90" s="52" t="s">
        <v>233</v>
      </c>
      <c r="F90" s="36">
        <v>42451</v>
      </c>
      <c r="G90" s="220">
        <v>4725000</v>
      </c>
      <c r="H90" s="36">
        <v>42451</v>
      </c>
      <c r="I90">
        <v>1</v>
      </c>
      <c r="R90" s="52" t="s">
        <v>595</v>
      </c>
      <c r="U90" s="34">
        <v>1</v>
      </c>
      <c r="V90">
        <v>0</v>
      </c>
      <c r="W90" s="199">
        <v>4725000</v>
      </c>
      <c r="X90" s="2"/>
      <c r="Y90" s="165">
        <v>48</v>
      </c>
      <c r="Z90" t="s">
        <v>63</v>
      </c>
      <c r="AB90" s="165">
        <v>48</v>
      </c>
      <c r="AU90" s="165"/>
      <c r="AX90" s="5"/>
      <c r="AY90" s="5"/>
    </row>
    <row r="91" spans="3:51" x14ac:dyDescent="0.25">
      <c r="C91" s="52" t="s">
        <v>691</v>
      </c>
      <c r="D91" s="52" t="s">
        <v>691</v>
      </c>
      <c r="E91" s="52" t="s">
        <v>170</v>
      </c>
      <c r="F91" s="36">
        <v>42472</v>
      </c>
      <c r="G91" s="220">
        <v>8500000</v>
      </c>
      <c r="H91" s="36">
        <v>42472</v>
      </c>
      <c r="I91">
        <v>1</v>
      </c>
      <c r="R91" s="52" t="s">
        <v>595</v>
      </c>
      <c r="U91" s="34">
        <v>1</v>
      </c>
      <c r="V91">
        <v>0</v>
      </c>
      <c r="W91" s="199">
        <v>8500000</v>
      </c>
      <c r="X91" s="2"/>
      <c r="Y91" s="165">
        <v>48</v>
      </c>
      <c r="Z91" t="s">
        <v>63</v>
      </c>
      <c r="AB91" s="165">
        <v>48</v>
      </c>
      <c r="AU91" s="165"/>
      <c r="AX91" s="5"/>
      <c r="AY91" s="5"/>
    </row>
    <row r="92" spans="3:51" x14ac:dyDescent="0.25">
      <c r="C92" s="52" t="s">
        <v>692</v>
      </c>
      <c r="D92" s="52" t="s">
        <v>692</v>
      </c>
      <c r="E92" s="52" t="s">
        <v>170</v>
      </c>
      <c r="F92" s="36">
        <v>42591</v>
      </c>
      <c r="G92" s="220">
        <v>1450000</v>
      </c>
      <c r="H92" s="36">
        <v>42591</v>
      </c>
      <c r="I92">
        <v>1</v>
      </c>
      <c r="R92" s="52" t="s">
        <v>595</v>
      </c>
      <c r="U92" s="34">
        <v>2</v>
      </c>
      <c r="V92">
        <v>0</v>
      </c>
      <c r="W92" s="199">
        <v>1450000</v>
      </c>
      <c r="X92" s="2"/>
      <c r="Y92" s="165">
        <v>48</v>
      </c>
      <c r="Z92" t="s">
        <v>63</v>
      </c>
      <c r="AB92" s="165">
        <v>48</v>
      </c>
      <c r="AU92" s="165"/>
      <c r="AX92" s="5"/>
      <c r="AY92" s="5"/>
    </row>
    <row r="93" spans="3:51" x14ac:dyDescent="0.25">
      <c r="C93" s="52" t="s">
        <v>693</v>
      </c>
      <c r="D93" s="52" t="s">
        <v>693</v>
      </c>
      <c r="E93" s="52" t="s">
        <v>170</v>
      </c>
      <c r="F93" s="36">
        <v>42719</v>
      </c>
      <c r="G93" s="220">
        <v>4720000</v>
      </c>
      <c r="H93" s="36">
        <v>42719</v>
      </c>
      <c r="I93">
        <v>1</v>
      </c>
      <c r="R93" s="52" t="s">
        <v>595</v>
      </c>
      <c r="U93" s="34">
        <v>1</v>
      </c>
      <c r="V93">
        <v>0</v>
      </c>
      <c r="W93" s="199">
        <v>4720000</v>
      </c>
      <c r="X93" s="2"/>
      <c r="Y93" s="165">
        <v>48</v>
      </c>
      <c r="Z93" t="s">
        <v>63</v>
      </c>
      <c r="AB93" s="165">
        <v>48</v>
      </c>
      <c r="AU93" s="165"/>
      <c r="AX93" s="5"/>
      <c r="AY93" s="5"/>
    </row>
    <row r="94" spans="3:51" x14ac:dyDescent="0.25">
      <c r="C94" s="52" t="s">
        <v>694</v>
      </c>
      <c r="D94" s="52" t="s">
        <v>694</v>
      </c>
      <c r="E94" s="52" t="s">
        <v>695</v>
      </c>
      <c r="F94" s="36">
        <v>42828</v>
      </c>
      <c r="G94" s="220">
        <v>4990000</v>
      </c>
      <c r="H94" s="36">
        <v>42828</v>
      </c>
      <c r="I94">
        <v>1</v>
      </c>
      <c r="R94" s="52" t="s">
        <v>595</v>
      </c>
      <c r="U94" s="34">
        <v>1</v>
      </c>
      <c r="V94">
        <v>0</v>
      </c>
      <c r="W94" s="199">
        <v>4990000</v>
      </c>
      <c r="X94" s="2"/>
      <c r="Y94" s="165">
        <v>48</v>
      </c>
      <c r="Z94" t="s">
        <v>63</v>
      </c>
      <c r="AB94" s="165">
        <v>48</v>
      </c>
      <c r="AU94" s="165"/>
      <c r="AX94" s="5"/>
      <c r="AY94" s="5"/>
    </row>
    <row r="95" spans="3:51" x14ac:dyDescent="0.25">
      <c r="C95" s="52" t="s">
        <v>696</v>
      </c>
      <c r="D95" s="52" t="s">
        <v>696</v>
      </c>
      <c r="E95" s="52" t="s">
        <v>695</v>
      </c>
      <c r="F95" s="36">
        <v>42828</v>
      </c>
      <c r="G95" s="220">
        <v>2898000</v>
      </c>
      <c r="H95" s="36">
        <v>42828</v>
      </c>
      <c r="I95">
        <v>1</v>
      </c>
      <c r="R95" s="52" t="s">
        <v>595</v>
      </c>
      <c r="U95" s="34">
        <v>1</v>
      </c>
      <c r="V95">
        <v>0</v>
      </c>
      <c r="W95" s="199">
        <v>2898000</v>
      </c>
      <c r="X95" s="2"/>
      <c r="Y95" s="165">
        <v>48</v>
      </c>
      <c r="Z95" t="s">
        <v>63</v>
      </c>
      <c r="AB95" s="165">
        <v>48</v>
      </c>
      <c r="AU95" s="165"/>
      <c r="AX95" s="5"/>
      <c r="AY95" s="5"/>
    </row>
    <row r="96" spans="3:51" x14ac:dyDescent="0.25">
      <c r="C96" s="52" t="s">
        <v>697</v>
      </c>
      <c r="D96" s="52" t="s">
        <v>697</v>
      </c>
      <c r="E96" s="52" t="s">
        <v>170</v>
      </c>
      <c r="F96" s="36">
        <v>42851</v>
      </c>
      <c r="G96" s="220">
        <v>1600000</v>
      </c>
      <c r="H96" s="36">
        <v>42851</v>
      </c>
      <c r="I96">
        <v>1</v>
      </c>
      <c r="R96" s="52" t="s">
        <v>595</v>
      </c>
      <c r="U96" s="34">
        <v>1</v>
      </c>
      <c r="V96">
        <v>0</v>
      </c>
      <c r="W96" s="199">
        <v>1600000</v>
      </c>
      <c r="X96" s="2"/>
      <c r="Y96" s="165">
        <v>48</v>
      </c>
      <c r="Z96" t="s">
        <v>63</v>
      </c>
      <c r="AB96" s="165">
        <v>48</v>
      </c>
      <c r="AU96" s="165"/>
      <c r="AX96" s="5"/>
      <c r="AY96" s="5"/>
    </row>
    <row r="97" spans="3:51" x14ac:dyDescent="0.25">
      <c r="C97" s="52" t="s">
        <v>698</v>
      </c>
      <c r="D97" s="52" t="s">
        <v>698</v>
      </c>
      <c r="E97" s="52" t="s">
        <v>170</v>
      </c>
      <c r="F97" s="36">
        <v>42965</v>
      </c>
      <c r="G97" s="220">
        <v>8598000</v>
      </c>
      <c r="H97" s="36">
        <v>42965</v>
      </c>
      <c r="I97">
        <v>1</v>
      </c>
      <c r="R97" s="52" t="s">
        <v>595</v>
      </c>
      <c r="U97" s="34">
        <v>2</v>
      </c>
      <c r="V97">
        <v>0</v>
      </c>
      <c r="W97" s="199">
        <v>8598000</v>
      </c>
      <c r="X97" s="2"/>
      <c r="Y97" s="165">
        <v>48</v>
      </c>
      <c r="Z97" t="s">
        <v>63</v>
      </c>
      <c r="AB97" s="165">
        <v>48</v>
      </c>
      <c r="AU97" s="165"/>
      <c r="AX97" s="5"/>
      <c r="AY97" s="5"/>
    </row>
    <row r="98" spans="3:51" x14ac:dyDescent="0.25">
      <c r="C98" s="52" t="s">
        <v>699</v>
      </c>
      <c r="D98" s="52" t="s">
        <v>699</v>
      </c>
      <c r="E98" s="52" t="s">
        <v>677</v>
      </c>
      <c r="F98" s="36">
        <v>42978</v>
      </c>
      <c r="G98" s="220">
        <v>875000</v>
      </c>
      <c r="H98" s="36">
        <v>42978</v>
      </c>
      <c r="I98">
        <v>1</v>
      </c>
      <c r="R98" s="52" t="s">
        <v>595</v>
      </c>
      <c r="U98" s="34">
        <v>1</v>
      </c>
      <c r="V98">
        <v>0</v>
      </c>
      <c r="W98" s="199">
        <v>875000</v>
      </c>
      <c r="X98" s="2"/>
      <c r="Y98" s="165">
        <v>48</v>
      </c>
      <c r="Z98" t="s">
        <v>63</v>
      </c>
      <c r="AB98" s="165">
        <v>48</v>
      </c>
      <c r="AU98" s="165"/>
      <c r="AX98" s="5"/>
      <c r="AY98" s="5"/>
    </row>
    <row r="99" spans="3:51" x14ac:dyDescent="0.25">
      <c r="C99" s="52" t="s">
        <v>700</v>
      </c>
      <c r="D99" s="52" t="s">
        <v>700</v>
      </c>
      <c r="E99" s="52" t="s">
        <v>610</v>
      </c>
      <c r="F99" s="36">
        <v>42956</v>
      </c>
      <c r="G99" s="220">
        <v>2040000</v>
      </c>
      <c r="H99" s="36">
        <v>42956</v>
      </c>
      <c r="I99">
        <v>1</v>
      </c>
      <c r="R99" s="52" t="s">
        <v>595</v>
      </c>
      <c r="U99" s="34">
        <v>2</v>
      </c>
      <c r="V99">
        <v>0</v>
      </c>
      <c r="W99" s="199">
        <v>2040000</v>
      </c>
      <c r="X99" s="2"/>
      <c r="Y99" s="165">
        <v>48</v>
      </c>
      <c r="Z99" t="s">
        <v>63</v>
      </c>
      <c r="AB99" s="165">
        <v>48</v>
      </c>
      <c r="AU99" s="165"/>
      <c r="AX99" s="5"/>
      <c r="AY99" s="5"/>
    </row>
    <row r="100" spans="3:51" x14ac:dyDescent="0.25">
      <c r="C100" s="52" t="s">
        <v>701</v>
      </c>
      <c r="D100" s="52" t="s">
        <v>701</v>
      </c>
      <c r="E100" s="52" t="s">
        <v>610</v>
      </c>
      <c r="F100" s="36">
        <v>42956</v>
      </c>
      <c r="G100" s="220">
        <v>1750000</v>
      </c>
      <c r="H100" s="36">
        <v>42956</v>
      </c>
      <c r="I100">
        <v>1</v>
      </c>
      <c r="R100" s="52" t="s">
        <v>595</v>
      </c>
      <c r="U100" s="34">
        <v>2</v>
      </c>
      <c r="V100">
        <v>0</v>
      </c>
      <c r="W100" s="199">
        <v>1750000</v>
      </c>
      <c r="X100" s="2"/>
      <c r="Y100" s="165">
        <v>48</v>
      </c>
      <c r="Z100" t="s">
        <v>63</v>
      </c>
      <c r="AB100" s="165">
        <v>48</v>
      </c>
      <c r="AU100" s="165"/>
      <c r="AX100" s="5"/>
      <c r="AY100" s="5"/>
    </row>
    <row r="101" spans="3:51" x14ac:dyDescent="0.25">
      <c r="C101" s="52" t="s">
        <v>702</v>
      </c>
      <c r="D101" s="52" t="s">
        <v>702</v>
      </c>
      <c r="E101" s="52" t="s">
        <v>610</v>
      </c>
      <c r="F101" s="36">
        <v>42956</v>
      </c>
      <c r="G101" s="220">
        <v>1460000</v>
      </c>
      <c r="H101" s="36">
        <v>42956</v>
      </c>
      <c r="I101">
        <v>1</v>
      </c>
      <c r="R101" s="52" t="s">
        <v>595</v>
      </c>
      <c r="U101" s="34">
        <v>4</v>
      </c>
      <c r="V101">
        <v>0</v>
      </c>
      <c r="W101" s="199">
        <v>1460000</v>
      </c>
      <c r="X101" s="2"/>
      <c r="Y101" s="165">
        <v>48</v>
      </c>
      <c r="Z101" t="s">
        <v>63</v>
      </c>
      <c r="AB101" s="165">
        <v>48</v>
      </c>
      <c r="AU101" s="165"/>
      <c r="AX101" s="5"/>
      <c r="AY101" s="5"/>
    </row>
    <row r="102" spans="3:51" x14ac:dyDescent="0.25">
      <c r="C102" s="52" t="s">
        <v>703</v>
      </c>
      <c r="D102" s="52" t="s">
        <v>703</v>
      </c>
      <c r="E102" s="52" t="s">
        <v>610</v>
      </c>
      <c r="F102" s="36">
        <v>42956</v>
      </c>
      <c r="G102" s="220">
        <v>5100000</v>
      </c>
      <c r="H102" s="36">
        <v>42956</v>
      </c>
      <c r="I102">
        <v>1</v>
      </c>
      <c r="R102" s="52" t="s">
        <v>595</v>
      </c>
      <c r="U102" s="34">
        <v>6</v>
      </c>
      <c r="V102">
        <v>0</v>
      </c>
      <c r="W102" s="199">
        <v>5100000</v>
      </c>
      <c r="X102" s="2"/>
      <c r="Y102" s="165">
        <v>48</v>
      </c>
      <c r="Z102" t="s">
        <v>63</v>
      </c>
      <c r="AB102" s="165">
        <v>48</v>
      </c>
      <c r="AU102" s="165"/>
      <c r="AX102" s="5"/>
      <c r="AY102" s="5"/>
    </row>
    <row r="103" spans="3:51" x14ac:dyDescent="0.25">
      <c r="C103" s="52" t="s">
        <v>704</v>
      </c>
      <c r="D103" s="52" t="s">
        <v>704</v>
      </c>
      <c r="E103" s="52" t="s">
        <v>610</v>
      </c>
      <c r="F103" s="36">
        <v>42956</v>
      </c>
      <c r="G103" s="220">
        <v>19950000</v>
      </c>
      <c r="H103" s="36">
        <v>42956</v>
      </c>
      <c r="I103">
        <v>1</v>
      </c>
      <c r="R103" s="52" t="s">
        <v>595</v>
      </c>
      <c r="U103" s="34">
        <v>3</v>
      </c>
      <c r="V103">
        <v>0</v>
      </c>
      <c r="W103" s="199">
        <v>19950000</v>
      </c>
      <c r="X103" s="2"/>
      <c r="Y103" s="165">
        <v>48</v>
      </c>
      <c r="Z103" t="s">
        <v>63</v>
      </c>
      <c r="AB103" s="165">
        <v>48</v>
      </c>
      <c r="AU103" s="165"/>
      <c r="AX103" s="5"/>
      <c r="AY103" s="5"/>
    </row>
    <row r="104" spans="3:51" x14ac:dyDescent="0.25">
      <c r="C104" s="52" t="s">
        <v>705</v>
      </c>
      <c r="D104" s="52" t="s">
        <v>705</v>
      </c>
      <c r="E104" s="52" t="s">
        <v>170</v>
      </c>
      <c r="F104" s="36">
        <v>42985</v>
      </c>
      <c r="G104" s="220">
        <v>1500000</v>
      </c>
      <c r="H104" s="36">
        <v>42985</v>
      </c>
      <c r="I104">
        <v>1</v>
      </c>
      <c r="R104" s="52" t="s">
        <v>595</v>
      </c>
      <c r="U104" s="34">
        <v>2</v>
      </c>
      <c r="V104">
        <v>0</v>
      </c>
      <c r="W104" s="199">
        <v>1500000</v>
      </c>
      <c r="X104" s="2"/>
      <c r="Y104" s="165">
        <v>48</v>
      </c>
      <c r="Z104" t="s">
        <v>63</v>
      </c>
      <c r="AB104" s="165">
        <v>48</v>
      </c>
      <c r="AU104" s="165"/>
      <c r="AX104" s="5"/>
      <c r="AY104" s="5"/>
    </row>
    <row r="105" spans="3:51" x14ac:dyDescent="0.25">
      <c r="C105" s="52" t="s">
        <v>706</v>
      </c>
      <c r="D105" s="52" t="s">
        <v>706</v>
      </c>
      <c r="E105" s="52" t="s">
        <v>679</v>
      </c>
      <c r="F105" s="36">
        <v>42985</v>
      </c>
      <c r="G105" s="220">
        <v>2760000</v>
      </c>
      <c r="H105" s="36">
        <v>42985</v>
      </c>
      <c r="I105">
        <v>1</v>
      </c>
      <c r="R105" s="52" t="s">
        <v>595</v>
      </c>
      <c r="U105" s="34">
        <v>12</v>
      </c>
      <c r="V105">
        <v>0</v>
      </c>
      <c r="W105" s="199">
        <v>2760000</v>
      </c>
      <c r="X105" s="2"/>
      <c r="Y105" s="165">
        <v>48</v>
      </c>
      <c r="Z105" t="s">
        <v>63</v>
      </c>
      <c r="AB105" s="165">
        <v>48</v>
      </c>
      <c r="AU105" s="165"/>
      <c r="AX105" s="5"/>
      <c r="AY105" s="5"/>
    </row>
    <row r="106" spans="3:51" x14ac:dyDescent="0.25">
      <c r="C106" s="52" t="s">
        <v>707</v>
      </c>
      <c r="D106" s="52" t="s">
        <v>707</v>
      </c>
      <c r="E106" s="52" t="s">
        <v>679</v>
      </c>
      <c r="F106" s="36">
        <v>43031</v>
      </c>
      <c r="G106" s="220">
        <v>3400000</v>
      </c>
      <c r="H106" s="36">
        <v>43031</v>
      </c>
      <c r="I106">
        <v>1</v>
      </c>
      <c r="R106" s="52" t="s">
        <v>595</v>
      </c>
      <c r="U106" s="34">
        <v>1</v>
      </c>
      <c r="V106">
        <v>0</v>
      </c>
      <c r="W106" s="199">
        <v>3400000</v>
      </c>
      <c r="X106" s="2"/>
      <c r="Y106" s="165">
        <v>48</v>
      </c>
      <c r="Z106" t="s">
        <v>63</v>
      </c>
      <c r="AB106" s="165">
        <v>48</v>
      </c>
      <c r="AU106" s="165"/>
      <c r="AX106" s="5"/>
      <c r="AY106" s="5"/>
    </row>
    <row r="107" spans="3:51" x14ac:dyDescent="0.25">
      <c r="C107" s="52" t="s">
        <v>708</v>
      </c>
      <c r="D107" s="52" t="s">
        <v>708</v>
      </c>
      <c r="E107" s="52" t="s">
        <v>277</v>
      </c>
      <c r="F107" s="36">
        <v>43043</v>
      </c>
      <c r="G107" s="220">
        <v>2048000</v>
      </c>
      <c r="H107" s="36">
        <v>43043</v>
      </c>
      <c r="I107">
        <v>1</v>
      </c>
      <c r="R107" s="52" t="s">
        <v>595</v>
      </c>
      <c r="U107" s="34">
        <v>1</v>
      </c>
      <c r="V107">
        <v>0</v>
      </c>
      <c r="W107" s="199">
        <v>2048000</v>
      </c>
      <c r="X107" s="2"/>
      <c r="Y107" s="165">
        <v>48</v>
      </c>
      <c r="Z107" t="s">
        <v>63</v>
      </c>
      <c r="AB107" s="165">
        <v>48</v>
      </c>
      <c r="AU107" s="165"/>
      <c r="AX107" s="5"/>
      <c r="AY107" s="5"/>
    </row>
    <row r="108" spans="3:51" x14ac:dyDescent="0.25">
      <c r="C108" s="52" t="s">
        <v>709</v>
      </c>
      <c r="D108" s="52" t="s">
        <v>709</v>
      </c>
      <c r="E108" s="52" t="s">
        <v>610</v>
      </c>
      <c r="F108" s="36">
        <v>43043</v>
      </c>
      <c r="G108" s="220">
        <v>3066100</v>
      </c>
      <c r="H108" s="36">
        <v>43043</v>
      </c>
      <c r="I108">
        <v>1</v>
      </c>
      <c r="R108" s="52" t="s">
        <v>595</v>
      </c>
      <c r="U108" s="34">
        <v>1</v>
      </c>
      <c r="V108">
        <v>0</v>
      </c>
      <c r="W108" s="199">
        <v>3066100</v>
      </c>
      <c r="X108" s="2"/>
      <c r="Y108" s="165">
        <v>48</v>
      </c>
      <c r="Z108" t="s">
        <v>63</v>
      </c>
      <c r="AB108" s="165">
        <v>48</v>
      </c>
      <c r="AU108" s="165"/>
      <c r="AX108" s="5"/>
      <c r="AY108" s="5"/>
    </row>
    <row r="109" spans="3:51" x14ac:dyDescent="0.25">
      <c r="C109" s="52" t="s">
        <v>709</v>
      </c>
      <c r="D109" s="52" t="s">
        <v>709</v>
      </c>
      <c r="E109" s="52" t="s">
        <v>610</v>
      </c>
      <c r="F109" s="36">
        <v>43043</v>
      </c>
      <c r="G109" s="220">
        <v>3066100</v>
      </c>
      <c r="H109" s="36">
        <v>43043</v>
      </c>
      <c r="I109">
        <v>1</v>
      </c>
      <c r="R109" s="52" t="s">
        <v>595</v>
      </c>
      <c r="U109" s="34">
        <v>1</v>
      </c>
      <c r="V109">
        <v>0</v>
      </c>
      <c r="W109" s="199">
        <v>3066100</v>
      </c>
      <c r="X109" s="2"/>
      <c r="Y109" s="165">
        <v>48</v>
      </c>
      <c r="Z109" t="s">
        <v>63</v>
      </c>
      <c r="AB109" s="165">
        <v>48</v>
      </c>
      <c r="AU109" s="165"/>
      <c r="AX109" s="5"/>
      <c r="AY109" s="5"/>
    </row>
    <row r="110" spans="3:51" x14ac:dyDescent="0.25">
      <c r="C110" s="52" t="s">
        <v>710</v>
      </c>
      <c r="D110" s="52" t="s">
        <v>710</v>
      </c>
      <c r="E110" s="52" t="s">
        <v>170</v>
      </c>
      <c r="F110" s="36">
        <v>43043</v>
      </c>
      <c r="G110" s="220">
        <v>799000</v>
      </c>
      <c r="H110" s="36">
        <v>43043</v>
      </c>
      <c r="I110">
        <v>1</v>
      </c>
      <c r="R110" s="52" t="s">
        <v>595</v>
      </c>
      <c r="U110" s="34">
        <v>1</v>
      </c>
      <c r="V110">
        <v>0</v>
      </c>
      <c r="W110" s="199">
        <v>799000</v>
      </c>
      <c r="X110" s="2"/>
      <c r="Y110" s="165">
        <v>48</v>
      </c>
      <c r="Z110" t="s">
        <v>63</v>
      </c>
      <c r="AB110" s="165">
        <v>48</v>
      </c>
      <c r="AU110" s="165"/>
      <c r="AX110" s="5"/>
      <c r="AY110" s="5"/>
    </row>
    <row r="111" spans="3:51" x14ac:dyDescent="0.25">
      <c r="C111" s="52" t="s">
        <v>711</v>
      </c>
      <c r="D111" s="52" t="s">
        <v>711</v>
      </c>
      <c r="E111" s="52" t="s">
        <v>170</v>
      </c>
      <c r="F111" s="36">
        <v>43047</v>
      </c>
      <c r="G111" s="220">
        <v>1850000</v>
      </c>
      <c r="H111" s="36">
        <v>43047</v>
      </c>
      <c r="I111">
        <v>1</v>
      </c>
      <c r="R111" s="52" t="s">
        <v>595</v>
      </c>
      <c r="U111" s="34">
        <v>1</v>
      </c>
      <c r="V111">
        <v>0</v>
      </c>
      <c r="W111" s="199">
        <v>1850000</v>
      </c>
      <c r="X111" s="2"/>
      <c r="Y111" s="165">
        <v>48</v>
      </c>
      <c r="Z111" t="s">
        <v>63</v>
      </c>
      <c r="AB111" s="165">
        <v>48</v>
      </c>
      <c r="AU111" s="165"/>
      <c r="AX111" s="5"/>
      <c r="AY111" s="5"/>
    </row>
    <row r="112" spans="3:51" x14ac:dyDescent="0.25">
      <c r="C112" s="52" t="s">
        <v>712</v>
      </c>
      <c r="D112" s="52" t="s">
        <v>712</v>
      </c>
      <c r="E112" s="52" t="s">
        <v>170</v>
      </c>
      <c r="F112" s="36">
        <v>43048</v>
      </c>
      <c r="G112" s="220">
        <v>4560000</v>
      </c>
      <c r="H112" s="36">
        <v>43048</v>
      </c>
      <c r="I112">
        <v>1</v>
      </c>
      <c r="R112" s="52" t="s">
        <v>595</v>
      </c>
      <c r="U112" s="34">
        <v>3</v>
      </c>
      <c r="V112">
        <v>0</v>
      </c>
      <c r="W112" s="199">
        <v>4560000</v>
      </c>
      <c r="X112" s="2"/>
      <c r="Y112" s="165">
        <v>48</v>
      </c>
      <c r="Z112" t="s">
        <v>63</v>
      </c>
      <c r="AB112" s="165">
        <v>48</v>
      </c>
      <c r="AU112" s="165"/>
      <c r="AX112" s="5"/>
      <c r="AY112" s="5"/>
    </row>
    <row r="113" spans="3:51" x14ac:dyDescent="0.25">
      <c r="C113" s="52" t="s">
        <v>713</v>
      </c>
      <c r="D113" s="52" t="s">
        <v>713</v>
      </c>
      <c r="E113" s="52" t="s">
        <v>170</v>
      </c>
      <c r="F113" s="36">
        <v>43053</v>
      </c>
      <c r="G113" s="220">
        <v>2397000</v>
      </c>
      <c r="H113" s="36">
        <v>43053</v>
      </c>
      <c r="I113">
        <v>1</v>
      </c>
      <c r="R113" s="52" t="s">
        <v>595</v>
      </c>
      <c r="U113" s="34">
        <v>3</v>
      </c>
      <c r="V113">
        <v>0</v>
      </c>
      <c r="W113" s="199">
        <v>2397000</v>
      </c>
      <c r="X113" s="2"/>
      <c r="Y113" s="165">
        <v>48</v>
      </c>
      <c r="Z113" t="s">
        <v>63</v>
      </c>
      <c r="AB113" s="165">
        <v>48</v>
      </c>
      <c r="AU113" s="165"/>
      <c r="AX113" s="5"/>
      <c r="AY113" s="5"/>
    </row>
    <row r="114" spans="3:51" x14ac:dyDescent="0.25">
      <c r="C114" s="52" t="s">
        <v>714</v>
      </c>
      <c r="D114" s="52" t="s">
        <v>714</v>
      </c>
      <c r="E114" s="52" t="s">
        <v>181</v>
      </c>
      <c r="F114" s="36">
        <v>43055</v>
      </c>
      <c r="G114" s="220">
        <v>4240000</v>
      </c>
      <c r="H114" s="36">
        <v>43055</v>
      </c>
      <c r="I114">
        <v>1</v>
      </c>
      <c r="R114" s="52" t="s">
        <v>595</v>
      </c>
      <c r="U114" s="34">
        <v>16</v>
      </c>
      <c r="V114">
        <v>0</v>
      </c>
      <c r="W114" s="199">
        <v>4240000</v>
      </c>
      <c r="X114" s="2"/>
      <c r="Y114" s="165">
        <v>48</v>
      </c>
      <c r="Z114" t="s">
        <v>63</v>
      </c>
      <c r="AB114" s="165">
        <v>48</v>
      </c>
      <c r="AU114" s="165"/>
      <c r="AX114" s="5"/>
      <c r="AY114" s="5"/>
    </row>
    <row r="115" spans="3:51" x14ac:dyDescent="0.25">
      <c r="C115" s="52" t="s">
        <v>715</v>
      </c>
      <c r="D115" s="52" t="s">
        <v>715</v>
      </c>
      <c r="E115" s="52" t="s">
        <v>170</v>
      </c>
      <c r="F115" s="36">
        <v>43057</v>
      </c>
      <c r="G115" s="220">
        <v>5250000</v>
      </c>
      <c r="H115" s="36">
        <v>43057</v>
      </c>
      <c r="I115">
        <v>1</v>
      </c>
      <c r="R115" s="52" t="s">
        <v>595</v>
      </c>
      <c r="U115" s="34">
        <v>1</v>
      </c>
      <c r="V115">
        <v>0</v>
      </c>
      <c r="W115" s="199">
        <v>5250000</v>
      </c>
      <c r="X115" s="2"/>
      <c r="Y115" s="165">
        <v>48</v>
      </c>
      <c r="Z115" t="s">
        <v>63</v>
      </c>
      <c r="AB115" s="165">
        <v>48</v>
      </c>
      <c r="AU115" s="165"/>
      <c r="AX115" s="5"/>
      <c r="AY115" s="5"/>
    </row>
    <row r="116" spans="3:51" x14ac:dyDescent="0.25">
      <c r="C116" s="52" t="s">
        <v>716</v>
      </c>
      <c r="D116" s="52" t="s">
        <v>716</v>
      </c>
      <c r="E116" s="52" t="s">
        <v>170</v>
      </c>
      <c r="F116" s="36">
        <v>43053</v>
      </c>
      <c r="G116" s="220">
        <v>6801300</v>
      </c>
      <c r="H116" s="36">
        <v>43053</v>
      </c>
      <c r="I116">
        <v>1</v>
      </c>
      <c r="R116" s="52" t="s">
        <v>595</v>
      </c>
      <c r="U116" s="34">
        <v>2</v>
      </c>
      <c r="V116">
        <v>0</v>
      </c>
      <c r="W116" s="199">
        <v>6801300</v>
      </c>
      <c r="X116" s="2"/>
      <c r="Y116" s="165">
        <v>48</v>
      </c>
      <c r="Z116" t="s">
        <v>63</v>
      </c>
      <c r="AB116" s="165">
        <v>48</v>
      </c>
      <c r="AU116" s="165"/>
      <c r="AX116" s="5"/>
      <c r="AY116" s="5"/>
    </row>
    <row r="117" spans="3:51" x14ac:dyDescent="0.25">
      <c r="C117" s="52" t="s">
        <v>717</v>
      </c>
      <c r="D117" s="52" t="s">
        <v>717</v>
      </c>
      <c r="E117" s="52" t="s">
        <v>170</v>
      </c>
      <c r="F117" s="36">
        <v>43059</v>
      </c>
      <c r="G117" s="220">
        <v>2400000</v>
      </c>
      <c r="H117" s="36">
        <v>43059</v>
      </c>
      <c r="I117">
        <v>1</v>
      </c>
      <c r="R117" s="52" t="s">
        <v>595</v>
      </c>
      <c r="U117" s="34">
        <v>1</v>
      </c>
      <c r="V117">
        <v>0</v>
      </c>
      <c r="W117" s="199">
        <v>2400000</v>
      </c>
      <c r="X117" s="2"/>
      <c r="Y117" s="165">
        <v>48</v>
      </c>
      <c r="Z117" t="s">
        <v>63</v>
      </c>
      <c r="AB117" s="165">
        <v>48</v>
      </c>
      <c r="AU117" s="165"/>
      <c r="AX117" s="5"/>
      <c r="AY117" s="5"/>
    </row>
    <row r="118" spans="3:51" x14ac:dyDescent="0.25">
      <c r="C118" s="52" t="s">
        <v>718</v>
      </c>
      <c r="D118" s="52" t="s">
        <v>718</v>
      </c>
      <c r="E118" s="52" t="s">
        <v>719</v>
      </c>
      <c r="F118" s="36">
        <v>43069</v>
      </c>
      <c r="G118" s="220">
        <v>3500000</v>
      </c>
      <c r="H118" s="36">
        <v>43069</v>
      </c>
      <c r="I118">
        <v>1</v>
      </c>
      <c r="R118" s="52" t="s">
        <v>595</v>
      </c>
      <c r="U118" s="34">
        <v>2</v>
      </c>
      <c r="V118">
        <v>0</v>
      </c>
      <c r="W118" s="199">
        <v>3500000</v>
      </c>
      <c r="X118" s="2"/>
      <c r="Y118" s="165">
        <v>48</v>
      </c>
      <c r="Z118" t="s">
        <v>63</v>
      </c>
      <c r="AB118" s="165">
        <v>48</v>
      </c>
      <c r="AU118" s="165"/>
      <c r="AX118" s="5"/>
      <c r="AY118" s="5"/>
    </row>
    <row r="119" spans="3:51" x14ac:dyDescent="0.25">
      <c r="C119" s="52" t="s">
        <v>720</v>
      </c>
      <c r="D119" s="52" t="s">
        <v>720</v>
      </c>
      <c r="E119" s="52" t="s">
        <v>170</v>
      </c>
      <c r="F119" s="36">
        <v>43076</v>
      </c>
      <c r="G119" s="220">
        <v>1825000</v>
      </c>
      <c r="H119" s="36">
        <v>43076</v>
      </c>
      <c r="I119">
        <v>1</v>
      </c>
      <c r="R119" s="52" t="s">
        <v>595</v>
      </c>
      <c r="U119" s="34">
        <v>1</v>
      </c>
      <c r="V119">
        <v>0</v>
      </c>
      <c r="W119" s="199">
        <v>1825000</v>
      </c>
      <c r="X119" s="2"/>
      <c r="Y119" s="165">
        <v>48</v>
      </c>
      <c r="Z119" t="s">
        <v>63</v>
      </c>
      <c r="AB119" s="165">
        <v>48</v>
      </c>
      <c r="AU119" s="165"/>
      <c r="AX119" s="5"/>
      <c r="AY119" s="5"/>
    </row>
    <row r="120" spans="3:51" x14ac:dyDescent="0.25">
      <c r="C120" s="52" t="s">
        <v>721</v>
      </c>
      <c r="D120" s="52" t="s">
        <v>721</v>
      </c>
      <c r="E120" s="52" t="s">
        <v>170</v>
      </c>
      <c r="F120" s="36">
        <v>43076</v>
      </c>
      <c r="G120" s="220">
        <v>2600000</v>
      </c>
      <c r="H120" s="36">
        <v>43076</v>
      </c>
      <c r="I120">
        <v>1</v>
      </c>
      <c r="R120" s="52" t="s">
        <v>595</v>
      </c>
      <c r="U120" s="34">
        <v>1</v>
      </c>
      <c r="V120">
        <v>0</v>
      </c>
      <c r="W120" s="199">
        <v>2600000</v>
      </c>
      <c r="X120" s="2"/>
      <c r="Y120" s="165">
        <v>48</v>
      </c>
      <c r="Z120" t="s">
        <v>63</v>
      </c>
      <c r="AB120" s="165">
        <v>48</v>
      </c>
      <c r="AU120" s="165"/>
      <c r="AX120" s="5"/>
      <c r="AY120" s="5"/>
    </row>
    <row r="121" spans="3:51" x14ac:dyDescent="0.25">
      <c r="C121" s="52" t="s">
        <v>722</v>
      </c>
      <c r="D121" s="52" t="s">
        <v>722</v>
      </c>
      <c r="E121" s="52" t="s">
        <v>170</v>
      </c>
      <c r="F121" s="36">
        <v>43078</v>
      </c>
      <c r="G121" s="220">
        <v>8510000</v>
      </c>
      <c r="H121" s="36">
        <v>43078</v>
      </c>
      <c r="I121">
        <v>1</v>
      </c>
      <c r="R121" s="52" t="s">
        <v>595</v>
      </c>
      <c r="U121" s="34">
        <v>1</v>
      </c>
      <c r="V121">
        <v>0</v>
      </c>
      <c r="W121" s="199">
        <v>8510000</v>
      </c>
      <c r="X121" s="2"/>
      <c r="Y121" s="165">
        <v>48</v>
      </c>
      <c r="Z121" t="s">
        <v>63</v>
      </c>
      <c r="AB121" s="165">
        <v>48</v>
      </c>
      <c r="AU121" s="165"/>
      <c r="AX121" s="5"/>
      <c r="AY121" s="5"/>
    </row>
    <row r="122" spans="3:51" x14ac:dyDescent="0.25">
      <c r="C122" s="52" t="s">
        <v>723</v>
      </c>
      <c r="D122" s="52" t="s">
        <v>723</v>
      </c>
      <c r="E122" s="52" t="s">
        <v>170</v>
      </c>
      <c r="F122" s="36">
        <v>43078</v>
      </c>
      <c r="G122" s="220">
        <v>1070000</v>
      </c>
      <c r="H122" s="36">
        <v>43078</v>
      </c>
      <c r="I122">
        <v>1</v>
      </c>
      <c r="R122" s="52" t="s">
        <v>595</v>
      </c>
      <c r="U122" s="34">
        <v>1</v>
      </c>
      <c r="V122">
        <v>0</v>
      </c>
      <c r="W122" s="199">
        <v>1070000</v>
      </c>
      <c r="X122" s="2"/>
      <c r="Y122" s="165">
        <v>48</v>
      </c>
      <c r="Z122" t="s">
        <v>63</v>
      </c>
      <c r="AB122" s="165">
        <v>48</v>
      </c>
      <c r="AU122" s="165"/>
      <c r="AX122" s="5"/>
      <c r="AY122" s="5"/>
    </row>
    <row r="123" spans="3:51" x14ac:dyDescent="0.25">
      <c r="C123" s="52" t="s">
        <v>724</v>
      </c>
      <c r="D123" s="52" t="s">
        <v>724</v>
      </c>
      <c r="E123" s="52" t="s">
        <v>170</v>
      </c>
      <c r="F123" s="36">
        <v>43078</v>
      </c>
      <c r="G123" s="220">
        <v>41150000</v>
      </c>
      <c r="H123" s="36">
        <v>43078</v>
      </c>
      <c r="I123">
        <v>1</v>
      </c>
      <c r="R123" s="52" t="s">
        <v>595</v>
      </c>
      <c r="U123" s="34">
        <v>1</v>
      </c>
      <c r="V123">
        <v>0</v>
      </c>
      <c r="W123" s="199">
        <v>41150000</v>
      </c>
      <c r="X123" s="2"/>
      <c r="Y123" s="165">
        <v>48</v>
      </c>
      <c r="Z123" t="s">
        <v>63</v>
      </c>
      <c r="AB123" s="165">
        <v>48</v>
      </c>
      <c r="AU123" s="165"/>
      <c r="AX123" s="5"/>
      <c r="AY123" s="5"/>
    </row>
    <row r="124" spans="3:51" x14ac:dyDescent="0.25">
      <c r="C124" s="52" t="s">
        <v>725</v>
      </c>
      <c r="D124" s="52" t="s">
        <v>725</v>
      </c>
      <c r="E124" s="52" t="s">
        <v>170</v>
      </c>
      <c r="F124" s="36">
        <v>43078</v>
      </c>
      <c r="G124" s="220">
        <v>9385000</v>
      </c>
      <c r="H124" s="36">
        <v>43078</v>
      </c>
      <c r="I124">
        <v>1</v>
      </c>
      <c r="R124" s="52" t="s">
        <v>595</v>
      </c>
      <c r="U124" s="34">
        <v>1</v>
      </c>
      <c r="V124">
        <v>0</v>
      </c>
      <c r="W124" s="199">
        <v>9385000</v>
      </c>
      <c r="X124" s="2"/>
      <c r="Y124" s="165">
        <v>48</v>
      </c>
      <c r="Z124" t="s">
        <v>63</v>
      </c>
      <c r="AB124" s="165">
        <v>48</v>
      </c>
      <c r="AU124" s="165"/>
      <c r="AX124" s="5"/>
      <c r="AY124" s="5"/>
    </row>
    <row r="125" spans="3:51" x14ac:dyDescent="0.25">
      <c r="C125" s="111" t="s">
        <v>726</v>
      </c>
      <c r="D125" s="111" t="s">
        <v>726</v>
      </c>
      <c r="E125" s="111" t="s">
        <v>170</v>
      </c>
      <c r="F125" s="36">
        <v>43130</v>
      </c>
      <c r="G125" s="220">
        <v>1022000</v>
      </c>
      <c r="H125" s="36">
        <v>43130</v>
      </c>
      <c r="I125">
        <v>1</v>
      </c>
      <c r="R125" s="111" t="s">
        <v>595</v>
      </c>
      <c r="U125" s="34">
        <v>1</v>
      </c>
      <c r="V125">
        <v>0</v>
      </c>
      <c r="W125" s="199">
        <v>1022000</v>
      </c>
      <c r="X125" s="2"/>
      <c r="Y125" s="165">
        <v>48</v>
      </c>
      <c r="Z125" t="s">
        <v>63</v>
      </c>
      <c r="AB125" s="165">
        <v>48</v>
      </c>
      <c r="AU125" s="165"/>
      <c r="AX125" s="5"/>
      <c r="AY125" s="5"/>
    </row>
    <row r="126" spans="3:51" x14ac:dyDescent="0.25">
      <c r="C126" s="111" t="s">
        <v>727</v>
      </c>
      <c r="D126" s="111" t="s">
        <v>727</v>
      </c>
      <c r="E126" s="111" t="s">
        <v>170</v>
      </c>
      <c r="F126" s="36">
        <v>43130</v>
      </c>
      <c r="G126" s="220">
        <v>7430000</v>
      </c>
      <c r="H126" s="36">
        <v>43130</v>
      </c>
      <c r="I126">
        <v>1</v>
      </c>
      <c r="R126" s="111" t="s">
        <v>595</v>
      </c>
      <c r="U126" s="34">
        <v>11</v>
      </c>
      <c r="V126">
        <v>0</v>
      </c>
      <c r="W126" s="199">
        <v>7430000</v>
      </c>
      <c r="X126" s="2"/>
      <c r="Y126" s="165">
        <v>48</v>
      </c>
      <c r="Z126" t="s">
        <v>63</v>
      </c>
      <c r="AB126" s="165">
        <v>48</v>
      </c>
      <c r="AU126" s="165"/>
      <c r="AX126" s="5"/>
      <c r="AY126" s="5"/>
    </row>
    <row r="127" spans="3:51" x14ac:dyDescent="0.25">
      <c r="C127" s="111" t="s">
        <v>728</v>
      </c>
      <c r="D127" s="111" t="s">
        <v>728</v>
      </c>
      <c r="E127" s="111" t="s">
        <v>170</v>
      </c>
      <c r="F127" s="36">
        <v>43130</v>
      </c>
      <c r="G127" s="220">
        <v>1150000</v>
      </c>
      <c r="H127" s="36">
        <v>43130</v>
      </c>
      <c r="I127">
        <v>1</v>
      </c>
      <c r="R127" s="111" t="s">
        <v>595</v>
      </c>
      <c r="U127" s="34">
        <v>1</v>
      </c>
      <c r="V127">
        <v>0</v>
      </c>
      <c r="W127" s="199">
        <v>1150000</v>
      </c>
      <c r="X127" s="2"/>
      <c r="Y127" s="165">
        <v>48</v>
      </c>
      <c r="Z127" t="s">
        <v>63</v>
      </c>
      <c r="AB127" s="165">
        <v>48</v>
      </c>
      <c r="AU127" s="165"/>
      <c r="AX127" s="5"/>
      <c r="AY127" s="5"/>
    </row>
    <row r="128" spans="3:51" x14ac:dyDescent="0.25">
      <c r="C128" s="111" t="s">
        <v>729</v>
      </c>
      <c r="D128" s="111" t="s">
        <v>729</v>
      </c>
      <c r="E128" s="111" t="s">
        <v>730</v>
      </c>
      <c r="F128" s="36">
        <v>43130</v>
      </c>
      <c r="G128" s="220">
        <v>5592000</v>
      </c>
      <c r="H128" s="36">
        <v>43130</v>
      </c>
      <c r="I128">
        <v>1</v>
      </c>
      <c r="R128" s="111" t="s">
        <v>595</v>
      </c>
      <c r="U128" s="34">
        <v>8</v>
      </c>
      <c r="V128">
        <v>0</v>
      </c>
      <c r="W128" s="199">
        <v>5592000</v>
      </c>
      <c r="X128" s="2"/>
      <c r="Y128" s="165">
        <v>48</v>
      </c>
      <c r="Z128" t="s">
        <v>63</v>
      </c>
      <c r="AB128" s="165">
        <v>48</v>
      </c>
      <c r="AU128" s="165"/>
      <c r="AX128" s="5"/>
      <c r="AY128" s="5"/>
    </row>
    <row r="129" spans="3:51" x14ac:dyDescent="0.25">
      <c r="C129" s="111" t="s">
        <v>731</v>
      </c>
      <c r="D129" s="111" t="s">
        <v>731</v>
      </c>
      <c r="E129" s="111" t="s">
        <v>732</v>
      </c>
      <c r="F129" s="36">
        <v>43109</v>
      </c>
      <c r="G129" s="220">
        <v>13050000</v>
      </c>
      <c r="H129" s="36">
        <v>43109</v>
      </c>
      <c r="I129">
        <v>1</v>
      </c>
      <c r="R129" s="111" t="s">
        <v>595</v>
      </c>
      <c r="U129" s="34">
        <v>2</v>
      </c>
      <c r="V129">
        <v>0</v>
      </c>
      <c r="W129" s="199">
        <v>13050000</v>
      </c>
      <c r="X129" s="2"/>
      <c r="Y129" s="165">
        <v>48</v>
      </c>
      <c r="Z129" t="s">
        <v>63</v>
      </c>
      <c r="AB129" s="165">
        <v>48</v>
      </c>
      <c r="AU129" s="165"/>
      <c r="AX129" s="5"/>
      <c r="AY129" s="5"/>
    </row>
    <row r="130" spans="3:51" x14ac:dyDescent="0.25">
      <c r="C130" s="111" t="s">
        <v>733</v>
      </c>
      <c r="D130" s="111" t="s">
        <v>733</v>
      </c>
      <c r="E130" s="111" t="s">
        <v>170</v>
      </c>
      <c r="F130" s="36">
        <v>43109</v>
      </c>
      <c r="G130" s="220">
        <v>3000000</v>
      </c>
      <c r="H130" s="36">
        <v>43109</v>
      </c>
      <c r="I130">
        <v>1</v>
      </c>
      <c r="R130" s="111" t="s">
        <v>595</v>
      </c>
      <c r="U130" s="34">
        <v>20</v>
      </c>
      <c r="V130">
        <v>0</v>
      </c>
      <c r="W130" s="199">
        <v>3000000</v>
      </c>
      <c r="X130" s="2"/>
      <c r="Y130" s="165">
        <v>48</v>
      </c>
      <c r="Z130" t="s">
        <v>63</v>
      </c>
      <c r="AB130" s="165">
        <v>48</v>
      </c>
      <c r="AU130" s="165"/>
      <c r="AX130" s="5"/>
      <c r="AY130" s="5"/>
    </row>
    <row r="131" spans="3:51" x14ac:dyDescent="0.25">
      <c r="C131" s="111" t="s">
        <v>734</v>
      </c>
      <c r="D131" s="111" t="s">
        <v>734</v>
      </c>
      <c r="E131" s="111" t="s">
        <v>321</v>
      </c>
      <c r="F131" s="36">
        <v>43131</v>
      </c>
      <c r="G131" s="220">
        <v>18300000</v>
      </c>
      <c r="H131" s="36">
        <v>43131</v>
      </c>
      <c r="I131">
        <v>1</v>
      </c>
      <c r="R131" s="111" t="s">
        <v>595</v>
      </c>
      <c r="U131" s="34">
        <v>3</v>
      </c>
      <c r="V131">
        <v>0</v>
      </c>
      <c r="W131" s="199">
        <v>18300000</v>
      </c>
      <c r="X131" s="2"/>
      <c r="Y131" s="165">
        <v>48</v>
      </c>
      <c r="Z131" t="s">
        <v>63</v>
      </c>
      <c r="AB131" s="165">
        <v>48</v>
      </c>
      <c r="AU131" s="165"/>
      <c r="AX131" s="5"/>
      <c r="AY131" s="5"/>
    </row>
    <row r="132" spans="3:51" x14ac:dyDescent="0.25">
      <c r="C132" s="111" t="s">
        <v>735</v>
      </c>
      <c r="D132" s="111" t="s">
        <v>735</v>
      </c>
      <c r="E132" s="111" t="s">
        <v>170</v>
      </c>
      <c r="F132" s="36">
        <v>43129</v>
      </c>
      <c r="G132" s="220">
        <v>1500000</v>
      </c>
      <c r="H132" s="36">
        <v>43129</v>
      </c>
      <c r="I132">
        <v>1</v>
      </c>
      <c r="R132" s="111" t="s">
        <v>595</v>
      </c>
      <c r="U132" s="34">
        <v>2</v>
      </c>
      <c r="V132">
        <v>0</v>
      </c>
      <c r="W132" s="199">
        <v>1500000</v>
      </c>
      <c r="X132" s="2"/>
      <c r="Y132" s="165">
        <v>48</v>
      </c>
      <c r="Z132" t="s">
        <v>63</v>
      </c>
      <c r="AB132" s="165">
        <v>48</v>
      </c>
      <c r="AU132" s="165"/>
      <c r="AX132" s="5"/>
      <c r="AY132" s="5"/>
    </row>
    <row r="133" spans="3:51" x14ac:dyDescent="0.25">
      <c r="C133" s="111" t="s">
        <v>736</v>
      </c>
      <c r="D133" s="111" t="s">
        <v>736</v>
      </c>
      <c r="E133" s="111" t="s">
        <v>170</v>
      </c>
      <c r="F133" s="36">
        <v>43111</v>
      </c>
      <c r="G133" s="220">
        <v>3735000</v>
      </c>
      <c r="H133" s="36">
        <v>43111</v>
      </c>
      <c r="I133">
        <v>1</v>
      </c>
      <c r="R133" s="111" t="s">
        <v>595</v>
      </c>
      <c r="U133" s="34">
        <v>2</v>
      </c>
      <c r="V133">
        <v>0</v>
      </c>
      <c r="W133" s="199">
        <v>3735000</v>
      </c>
      <c r="X133" s="2"/>
      <c r="Y133" s="165">
        <v>48</v>
      </c>
      <c r="Z133" t="s">
        <v>63</v>
      </c>
      <c r="AB133" s="165">
        <v>48</v>
      </c>
      <c r="AU133" s="165"/>
      <c r="AX133" s="5"/>
      <c r="AY133" s="5"/>
    </row>
    <row r="134" spans="3:51" x14ac:dyDescent="0.25">
      <c r="C134" s="111" t="s">
        <v>737</v>
      </c>
      <c r="D134" s="111" t="s">
        <v>737</v>
      </c>
      <c r="E134" s="111" t="s">
        <v>170</v>
      </c>
      <c r="F134" s="36">
        <v>43111</v>
      </c>
      <c r="G134" s="220">
        <v>11827500</v>
      </c>
      <c r="H134" s="36">
        <v>43111</v>
      </c>
      <c r="I134">
        <v>1</v>
      </c>
      <c r="R134" s="111" t="s">
        <v>595</v>
      </c>
      <c r="U134" s="34">
        <v>2</v>
      </c>
      <c r="V134">
        <v>0</v>
      </c>
      <c r="W134" s="199">
        <v>11827500</v>
      </c>
      <c r="X134" s="2"/>
      <c r="Y134" s="165">
        <v>48</v>
      </c>
      <c r="Z134" t="s">
        <v>63</v>
      </c>
      <c r="AB134" s="165">
        <v>48</v>
      </c>
      <c r="AU134" s="165"/>
      <c r="AX134" s="5"/>
      <c r="AY134" s="5"/>
    </row>
    <row r="135" spans="3:51" x14ac:dyDescent="0.25">
      <c r="C135" s="111" t="s">
        <v>738</v>
      </c>
      <c r="D135" s="111" t="s">
        <v>738</v>
      </c>
      <c r="E135" s="111" t="s">
        <v>739</v>
      </c>
      <c r="F135" s="36">
        <v>43119</v>
      </c>
      <c r="G135" s="220">
        <v>1825000</v>
      </c>
      <c r="H135" s="36">
        <v>43119</v>
      </c>
      <c r="I135">
        <v>1</v>
      </c>
      <c r="R135" s="111" t="s">
        <v>595</v>
      </c>
      <c r="U135" s="34">
        <v>1</v>
      </c>
      <c r="V135">
        <v>0</v>
      </c>
      <c r="W135" s="199">
        <v>1825000</v>
      </c>
      <c r="X135" s="2"/>
      <c r="Y135" s="165">
        <v>48</v>
      </c>
      <c r="Z135" t="s">
        <v>63</v>
      </c>
      <c r="AB135" s="165">
        <v>48</v>
      </c>
      <c r="AU135" s="165"/>
      <c r="AX135" s="5"/>
      <c r="AY135" s="5"/>
    </row>
    <row r="136" spans="3:51" x14ac:dyDescent="0.25">
      <c r="C136" s="111" t="s">
        <v>740</v>
      </c>
      <c r="D136" s="111" t="s">
        <v>740</v>
      </c>
      <c r="E136" s="111" t="s">
        <v>181</v>
      </c>
      <c r="F136" s="36">
        <v>43138</v>
      </c>
      <c r="G136" s="220">
        <v>3408500</v>
      </c>
      <c r="H136" s="36">
        <v>43138</v>
      </c>
      <c r="I136">
        <v>1</v>
      </c>
      <c r="R136" s="111" t="s">
        <v>595</v>
      </c>
      <c r="U136" s="34">
        <v>1</v>
      </c>
      <c r="V136">
        <v>0</v>
      </c>
      <c r="W136" s="199">
        <v>3408500</v>
      </c>
      <c r="X136" s="2"/>
      <c r="Y136" s="165">
        <v>48</v>
      </c>
      <c r="Z136" t="s">
        <v>63</v>
      </c>
      <c r="AB136" s="165">
        <v>48</v>
      </c>
      <c r="AU136" s="165"/>
      <c r="AX136" s="5"/>
      <c r="AY136" s="5"/>
    </row>
    <row r="137" spans="3:51" x14ac:dyDescent="0.25">
      <c r="C137" s="52" t="s">
        <v>741</v>
      </c>
      <c r="D137" s="52" t="s">
        <v>741</v>
      </c>
      <c r="E137" s="52" t="s">
        <v>170</v>
      </c>
      <c r="F137" s="36">
        <v>43145</v>
      </c>
      <c r="G137" s="220">
        <v>2224600</v>
      </c>
      <c r="H137" s="36">
        <v>43145</v>
      </c>
      <c r="I137">
        <v>1</v>
      </c>
      <c r="R137" s="52" t="s">
        <v>595</v>
      </c>
      <c r="U137" s="34">
        <v>2</v>
      </c>
      <c r="V137">
        <v>0</v>
      </c>
      <c r="W137" s="199">
        <v>2224600</v>
      </c>
      <c r="X137" s="2"/>
      <c r="Y137" s="165">
        <v>48</v>
      </c>
      <c r="Z137" t="s">
        <v>63</v>
      </c>
      <c r="AB137" s="165">
        <v>48</v>
      </c>
      <c r="AU137" s="165"/>
      <c r="AX137" s="5"/>
      <c r="AY137" s="5"/>
    </row>
    <row r="138" spans="3:51" x14ac:dyDescent="0.25">
      <c r="C138" s="52" t="s">
        <v>742</v>
      </c>
      <c r="D138" s="52" t="s">
        <v>742</v>
      </c>
      <c r="E138" s="52" t="s">
        <v>170</v>
      </c>
      <c r="F138" s="36">
        <v>43145</v>
      </c>
      <c r="G138" s="220">
        <v>2060000</v>
      </c>
      <c r="H138" s="36">
        <v>43145</v>
      </c>
      <c r="I138">
        <v>1</v>
      </c>
      <c r="R138" s="52" t="s">
        <v>595</v>
      </c>
      <c r="U138" s="34">
        <v>3</v>
      </c>
      <c r="V138">
        <v>0</v>
      </c>
      <c r="W138" s="199">
        <v>2060000</v>
      </c>
      <c r="X138" s="2"/>
      <c r="Y138" s="165">
        <v>48</v>
      </c>
      <c r="Z138" t="s">
        <v>63</v>
      </c>
      <c r="AB138" s="165">
        <v>48</v>
      </c>
      <c r="AU138" s="165"/>
      <c r="AX138" s="5"/>
      <c r="AY138" s="5"/>
    </row>
    <row r="139" spans="3:51" x14ac:dyDescent="0.25">
      <c r="C139" s="52" t="s">
        <v>743</v>
      </c>
      <c r="D139" s="52" t="s">
        <v>743</v>
      </c>
      <c r="E139" s="52" t="s">
        <v>170</v>
      </c>
      <c r="F139" s="36">
        <v>43136</v>
      </c>
      <c r="G139" s="220">
        <f>105000+2050000+1800000</f>
        <v>3955000</v>
      </c>
      <c r="H139" s="36">
        <v>43136</v>
      </c>
      <c r="I139">
        <v>1</v>
      </c>
      <c r="R139" s="52" t="s">
        <v>595</v>
      </c>
      <c r="U139" s="34">
        <v>14</v>
      </c>
      <c r="V139">
        <v>0</v>
      </c>
      <c r="W139" s="199">
        <v>3955000</v>
      </c>
      <c r="X139" s="2"/>
      <c r="Y139" s="165">
        <v>48</v>
      </c>
      <c r="Z139" t="s">
        <v>63</v>
      </c>
      <c r="AB139" s="165">
        <v>48</v>
      </c>
      <c r="AU139" s="165"/>
      <c r="AX139" s="5"/>
      <c r="AY139" s="5"/>
    </row>
    <row r="140" spans="3:51" x14ac:dyDescent="0.25">
      <c r="C140" s="52" t="s">
        <v>744</v>
      </c>
      <c r="D140" s="52" t="s">
        <v>744</v>
      </c>
      <c r="E140" s="52" t="s">
        <v>170</v>
      </c>
      <c r="F140" s="36">
        <v>43153</v>
      </c>
      <c r="G140" s="220">
        <v>33384000</v>
      </c>
      <c r="H140" s="36">
        <v>43153</v>
      </c>
      <c r="I140">
        <v>1</v>
      </c>
      <c r="R140" s="52" t="s">
        <v>595</v>
      </c>
      <c r="U140" s="34">
        <v>55</v>
      </c>
      <c r="V140">
        <v>0</v>
      </c>
      <c r="W140" s="199">
        <v>33384000</v>
      </c>
      <c r="X140" s="2"/>
      <c r="Y140" s="165">
        <v>48</v>
      </c>
      <c r="Z140" t="s">
        <v>63</v>
      </c>
      <c r="AB140" s="165">
        <v>48</v>
      </c>
      <c r="AU140" s="165"/>
      <c r="AX140" s="5"/>
      <c r="AY140" s="5"/>
    </row>
    <row r="141" spans="3:51" x14ac:dyDescent="0.25">
      <c r="C141" s="52" t="s">
        <v>745</v>
      </c>
      <c r="D141" s="52" t="s">
        <v>745</v>
      </c>
      <c r="E141" s="52" t="s">
        <v>170</v>
      </c>
      <c r="F141" s="36">
        <v>43132</v>
      </c>
      <c r="G141" s="220">
        <v>1500000</v>
      </c>
      <c r="H141" s="36">
        <v>43132</v>
      </c>
      <c r="I141">
        <v>1</v>
      </c>
      <c r="R141" s="52" t="s">
        <v>595</v>
      </c>
      <c r="U141" s="34">
        <v>2</v>
      </c>
      <c r="V141">
        <v>0</v>
      </c>
      <c r="W141" s="199">
        <v>1500000</v>
      </c>
      <c r="X141" s="2"/>
      <c r="Y141" s="165">
        <v>48</v>
      </c>
      <c r="Z141" t="s">
        <v>63</v>
      </c>
      <c r="AB141" s="165">
        <v>48</v>
      </c>
      <c r="AU141" s="165"/>
      <c r="AX141" s="5"/>
      <c r="AY141" s="5"/>
    </row>
    <row r="142" spans="3:51" x14ac:dyDescent="0.25">
      <c r="C142" s="111" t="s">
        <v>746</v>
      </c>
      <c r="D142" s="111" t="s">
        <v>746</v>
      </c>
      <c r="E142" s="111" t="s">
        <v>170</v>
      </c>
      <c r="F142" s="112">
        <v>43179</v>
      </c>
      <c r="G142" s="113">
        <v>1150000</v>
      </c>
      <c r="H142" s="112">
        <v>43179</v>
      </c>
      <c r="I142">
        <v>1</v>
      </c>
      <c r="R142" s="111" t="s">
        <v>595</v>
      </c>
      <c r="U142" s="34">
        <v>1</v>
      </c>
      <c r="V142">
        <v>0</v>
      </c>
      <c r="W142" s="199">
        <v>1150000</v>
      </c>
      <c r="X142" s="2"/>
      <c r="Y142" s="165">
        <v>48</v>
      </c>
      <c r="Z142" t="s">
        <v>63</v>
      </c>
      <c r="AB142" s="165">
        <v>48</v>
      </c>
      <c r="AU142" s="165"/>
      <c r="AX142" s="5"/>
      <c r="AY142" s="5"/>
    </row>
    <row r="143" spans="3:51" x14ac:dyDescent="0.25">
      <c r="C143" s="114" t="s">
        <v>747</v>
      </c>
      <c r="D143" s="114" t="s">
        <v>747</v>
      </c>
      <c r="E143" s="111" t="s">
        <v>170</v>
      </c>
      <c r="F143" s="112">
        <v>43174</v>
      </c>
      <c r="G143" s="113">
        <v>1249000</v>
      </c>
      <c r="H143" s="112">
        <v>43174</v>
      </c>
      <c r="I143">
        <v>1</v>
      </c>
      <c r="R143" s="111" t="s">
        <v>595</v>
      </c>
      <c r="U143" s="34">
        <v>1</v>
      </c>
      <c r="V143">
        <v>0</v>
      </c>
      <c r="W143" s="199">
        <v>1249000</v>
      </c>
      <c r="X143" s="2"/>
      <c r="Y143" s="165">
        <v>48</v>
      </c>
      <c r="Z143" t="s">
        <v>63</v>
      </c>
      <c r="AB143" s="165">
        <v>48</v>
      </c>
      <c r="AU143" s="165"/>
      <c r="AX143" s="5"/>
      <c r="AY143" s="5"/>
    </row>
    <row r="144" spans="3:51" x14ac:dyDescent="0.25">
      <c r="C144" s="114" t="s">
        <v>748</v>
      </c>
      <c r="D144" s="114" t="s">
        <v>748</v>
      </c>
      <c r="E144" s="111" t="s">
        <v>170</v>
      </c>
      <c r="F144" s="112">
        <v>43175</v>
      </c>
      <c r="G144" s="113">
        <v>2099000</v>
      </c>
      <c r="H144" s="112">
        <v>43175</v>
      </c>
      <c r="I144">
        <v>1</v>
      </c>
      <c r="R144" s="111" t="s">
        <v>595</v>
      </c>
      <c r="U144" s="34">
        <v>1</v>
      </c>
      <c r="V144">
        <v>0</v>
      </c>
      <c r="W144" s="199">
        <v>2099000</v>
      </c>
      <c r="X144" s="2"/>
      <c r="Y144" s="165">
        <v>48</v>
      </c>
      <c r="Z144" t="s">
        <v>63</v>
      </c>
      <c r="AB144" s="165">
        <v>48</v>
      </c>
      <c r="AU144" s="165"/>
      <c r="AX144" s="5"/>
      <c r="AY144" s="5"/>
    </row>
    <row r="145" spans="3:51" x14ac:dyDescent="0.25">
      <c r="C145" s="114" t="s">
        <v>749</v>
      </c>
      <c r="D145" s="114" t="s">
        <v>749</v>
      </c>
      <c r="E145" s="111" t="s">
        <v>170</v>
      </c>
      <c r="F145" s="112">
        <v>43178</v>
      </c>
      <c r="G145" s="113">
        <v>2396000</v>
      </c>
      <c r="H145" s="112">
        <v>43178</v>
      </c>
      <c r="I145">
        <v>1</v>
      </c>
      <c r="R145" s="111" t="s">
        <v>595</v>
      </c>
      <c r="U145" s="34">
        <v>4</v>
      </c>
      <c r="V145">
        <v>0</v>
      </c>
      <c r="W145" s="199">
        <v>2396000</v>
      </c>
      <c r="X145" s="2"/>
      <c r="Y145" s="165">
        <v>48</v>
      </c>
      <c r="Z145" t="s">
        <v>63</v>
      </c>
      <c r="AB145" s="165">
        <v>48</v>
      </c>
      <c r="AU145" s="165"/>
      <c r="AX145" s="5"/>
      <c r="AY145" s="5"/>
    </row>
    <row r="146" spans="3:51" x14ac:dyDescent="0.25">
      <c r="C146" s="114" t="s">
        <v>750</v>
      </c>
      <c r="D146" s="114" t="s">
        <v>750</v>
      </c>
      <c r="E146" s="111" t="s">
        <v>184</v>
      </c>
      <c r="F146" s="112">
        <v>43182</v>
      </c>
      <c r="G146" s="113">
        <v>10300000</v>
      </c>
      <c r="H146" s="112">
        <v>43182</v>
      </c>
      <c r="I146">
        <v>1</v>
      </c>
      <c r="R146" s="111" t="s">
        <v>595</v>
      </c>
      <c r="U146" s="34">
        <v>1</v>
      </c>
      <c r="V146">
        <v>0</v>
      </c>
      <c r="W146" s="199">
        <v>10300000</v>
      </c>
      <c r="X146" s="2"/>
      <c r="Y146" s="165">
        <v>48</v>
      </c>
      <c r="Z146" t="s">
        <v>63</v>
      </c>
      <c r="AB146" s="165">
        <v>48</v>
      </c>
      <c r="AU146" s="165"/>
      <c r="AX146" s="5"/>
      <c r="AY146" s="5"/>
    </row>
    <row r="147" spans="3:51" x14ac:dyDescent="0.25">
      <c r="C147" s="114" t="s">
        <v>751</v>
      </c>
      <c r="D147" s="114" t="s">
        <v>751</v>
      </c>
      <c r="E147" s="111" t="s">
        <v>170</v>
      </c>
      <c r="F147" s="112">
        <v>43185</v>
      </c>
      <c r="G147" s="113">
        <v>3495000</v>
      </c>
      <c r="H147" s="112">
        <v>43185</v>
      </c>
      <c r="I147">
        <v>1</v>
      </c>
      <c r="R147" s="111" t="s">
        <v>595</v>
      </c>
      <c r="U147" s="34">
        <v>5</v>
      </c>
      <c r="V147">
        <v>0</v>
      </c>
      <c r="W147" s="199">
        <v>3495000</v>
      </c>
      <c r="X147" s="2"/>
      <c r="Y147" s="165">
        <v>48</v>
      </c>
      <c r="Z147" t="s">
        <v>63</v>
      </c>
      <c r="AB147" s="165">
        <v>48</v>
      </c>
      <c r="AU147" s="165"/>
      <c r="AX147" s="5"/>
      <c r="AY147" s="5"/>
    </row>
    <row r="148" spans="3:51" x14ac:dyDescent="0.25">
      <c r="C148" s="114" t="s">
        <v>752</v>
      </c>
      <c r="D148" s="114" t="s">
        <v>752</v>
      </c>
      <c r="E148" s="111" t="s">
        <v>679</v>
      </c>
      <c r="F148" s="36">
        <v>43206</v>
      </c>
      <c r="G148" s="220">
        <v>7800000</v>
      </c>
      <c r="H148" s="36">
        <v>43206</v>
      </c>
      <c r="I148">
        <v>1</v>
      </c>
      <c r="R148" s="111" t="s">
        <v>595</v>
      </c>
      <c r="U148" s="34">
        <v>26</v>
      </c>
      <c r="V148">
        <v>0</v>
      </c>
      <c r="W148" s="199">
        <v>7800000</v>
      </c>
      <c r="X148" s="2"/>
      <c r="Y148" s="165">
        <v>48</v>
      </c>
      <c r="Z148" t="s">
        <v>63</v>
      </c>
      <c r="AB148" s="165">
        <v>48</v>
      </c>
      <c r="AU148" s="165"/>
      <c r="AX148" s="5"/>
      <c r="AY148" s="5"/>
    </row>
    <row r="149" spans="3:51" x14ac:dyDescent="0.25">
      <c r="C149" s="114" t="s">
        <v>753</v>
      </c>
      <c r="D149" s="114" t="s">
        <v>753</v>
      </c>
      <c r="E149" s="111" t="s">
        <v>677</v>
      </c>
      <c r="F149" s="36">
        <v>43364</v>
      </c>
      <c r="G149" s="220">
        <v>1815000</v>
      </c>
      <c r="H149" s="36">
        <v>43364</v>
      </c>
      <c r="I149">
        <v>1</v>
      </c>
      <c r="R149" s="111" t="s">
        <v>595</v>
      </c>
      <c r="U149" s="34">
        <v>1</v>
      </c>
      <c r="V149">
        <v>0</v>
      </c>
      <c r="W149" s="199">
        <v>1815000</v>
      </c>
      <c r="X149" s="2"/>
      <c r="Y149" s="165">
        <v>48</v>
      </c>
      <c r="Z149" t="s">
        <v>63</v>
      </c>
      <c r="AB149" s="165">
        <v>48</v>
      </c>
      <c r="AU149" s="165"/>
      <c r="AX149" s="5"/>
      <c r="AY149" s="5"/>
    </row>
    <row r="150" spans="3:51" x14ac:dyDescent="0.25">
      <c r="C150" s="114" t="s">
        <v>754</v>
      </c>
      <c r="D150" s="114" t="s">
        <v>754</v>
      </c>
      <c r="E150" s="111" t="s">
        <v>755</v>
      </c>
      <c r="F150" s="36">
        <v>43364</v>
      </c>
      <c r="G150" s="220">
        <v>1450000</v>
      </c>
      <c r="H150" s="36">
        <v>43364</v>
      </c>
      <c r="I150">
        <v>1</v>
      </c>
      <c r="R150" s="111" t="s">
        <v>595</v>
      </c>
      <c r="U150" s="34">
        <v>1</v>
      </c>
      <c r="V150">
        <v>0</v>
      </c>
      <c r="W150" s="199">
        <v>1450000</v>
      </c>
      <c r="X150" s="2"/>
      <c r="Y150" s="165">
        <v>48</v>
      </c>
      <c r="Z150" t="s">
        <v>63</v>
      </c>
      <c r="AB150" s="165">
        <v>48</v>
      </c>
      <c r="AU150" s="165"/>
      <c r="AX150" s="5"/>
      <c r="AY150" s="5"/>
    </row>
    <row r="151" spans="3:51" x14ac:dyDescent="0.25">
      <c r="C151" s="114" t="s">
        <v>756</v>
      </c>
      <c r="D151" s="114" t="s">
        <v>756</v>
      </c>
      <c r="E151" s="111" t="s">
        <v>677</v>
      </c>
      <c r="F151" s="36">
        <v>43364</v>
      </c>
      <c r="G151" s="220">
        <v>4800000</v>
      </c>
      <c r="H151" s="36">
        <v>43364</v>
      </c>
      <c r="I151">
        <v>1</v>
      </c>
      <c r="R151" s="111" t="s">
        <v>595</v>
      </c>
      <c r="U151" s="34">
        <v>2</v>
      </c>
      <c r="V151">
        <v>0</v>
      </c>
      <c r="W151" s="199">
        <v>4800000</v>
      </c>
      <c r="X151" s="2"/>
      <c r="Y151" s="165">
        <v>48</v>
      </c>
      <c r="Z151" t="s">
        <v>63</v>
      </c>
      <c r="AB151" s="165">
        <v>48</v>
      </c>
      <c r="AU151" s="165"/>
      <c r="AX151" s="5"/>
      <c r="AY151" s="5"/>
    </row>
    <row r="152" spans="3:51" x14ac:dyDescent="0.25">
      <c r="C152" s="114" t="s">
        <v>757</v>
      </c>
      <c r="D152" s="114" t="s">
        <v>757</v>
      </c>
      <c r="E152" s="111" t="s">
        <v>170</v>
      </c>
      <c r="F152" s="36">
        <v>43369</v>
      </c>
      <c r="G152" s="220">
        <v>4200000</v>
      </c>
      <c r="H152" s="36">
        <v>43369</v>
      </c>
      <c r="I152">
        <v>1</v>
      </c>
      <c r="R152" s="111" t="s">
        <v>595</v>
      </c>
      <c r="U152" s="34">
        <v>1</v>
      </c>
      <c r="V152">
        <v>0</v>
      </c>
      <c r="W152" s="199">
        <v>4200000</v>
      </c>
      <c r="X152" s="2"/>
      <c r="Y152" s="165">
        <v>48</v>
      </c>
      <c r="Z152" t="s">
        <v>63</v>
      </c>
      <c r="AB152" s="165">
        <v>48</v>
      </c>
      <c r="AU152" s="165"/>
      <c r="AX152" s="5"/>
      <c r="AY152" s="5"/>
    </row>
    <row r="153" spans="3:51" x14ac:dyDescent="0.25">
      <c r="C153" s="114" t="s">
        <v>758</v>
      </c>
      <c r="D153" s="114" t="s">
        <v>758</v>
      </c>
      <c r="E153" s="111" t="s">
        <v>170</v>
      </c>
      <c r="F153" s="36">
        <v>43382</v>
      </c>
      <c r="G153" s="220">
        <v>69000000</v>
      </c>
      <c r="H153" s="36">
        <v>43382</v>
      </c>
      <c r="I153">
        <v>1</v>
      </c>
      <c r="R153" s="111" t="s">
        <v>595</v>
      </c>
      <c r="U153" s="34">
        <v>30</v>
      </c>
      <c r="V153">
        <v>0</v>
      </c>
      <c r="W153" s="199">
        <v>69000000</v>
      </c>
      <c r="X153" s="2"/>
      <c r="Y153" s="165">
        <v>48</v>
      </c>
      <c r="Z153" t="s">
        <v>63</v>
      </c>
      <c r="AB153" s="165">
        <v>48</v>
      </c>
      <c r="AU153" s="165"/>
      <c r="AX153" s="5"/>
      <c r="AY153" s="5"/>
    </row>
    <row r="154" spans="3:51" x14ac:dyDescent="0.25">
      <c r="C154" s="162" t="s">
        <v>759</v>
      </c>
      <c r="D154" s="162" t="s">
        <v>759</v>
      </c>
      <c r="E154" s="111" t="s">
        <v>170</v>
      </c>
      <c r="F154" s="36">
        <v>43375</v>
      </c>
      <c r="G154" s="220">
        <v>28800000</v>
      </c>
      <c r="H154" s="36">
        <v>43375</v>
      </c>
      <c r="I154">
        <v>1</v>
      </c>
      <c r="R154" s="111" t="s">
        <v>595</v>
      </c>
      <c r="U154" s="34">
        <v>12</v>
      </c>
      <c r="V154">
        <v>0</v>
      </c>
      <c r="W154" s="199">
        <v>28800000</v>
      </c>
      <c r="X154" s="2"/>
      <c r="Y154" s="165">
        <v>48</v>
      </c>
      <c r="Z154" t="s">
        <v>63</v>
      </c>
      <c r="AB154" s="165">
        <v>48</v>
      </c>
      <c r="AU154" s="165"/>
      <c r="AX154" s="5"/>
      <c r="AY154" s="5"/>
    </row>
    <row r="155" spans="3:51" x14ac:dyDescent="0.25">
      <c r="C155" s="162" t="s">
        <v>760</v>
      </c>
      <c r="D155" s="162" t="s">
        <v>760</v>
      </c>
      <c r="E155" s="111" t="s">
        <v>761</v>
      </c>
      <c r="F155" s="36">
        <v>43375</v>
      </c>
      <c r="G155" s="220">
        <v>3650000</v>
      </c>
      <c r="H155" s="36">
        <v>43375</v>
      </c>
      <c r="I155">
        <v>1</v>
      </c>
      <c r="R155" s="111" t="s">
        <v>595</v>
      </c>
      <c r="U155" s="34">
        <v>2</v>
      </c>
      <c r="V155">
        <v>0</v>
      </c>
      <c r="W155" s="199">
        <v>3650000</v>
      </c>
      <c r="X155" s="2"/>
      <c r="Y155" s="165">
        <v>48</v>
      </c>
      <c r="Z155" t="s">
        <v>63</v>
      </c>
      <c r="AB155" s="165">
        <v>48</v>
      </c>
      <c r="AU155" s="165"/>
      <c r="AX155" s="5"/>
      <c r="AY155" s="5"/>
    </row>
    <row r="156" spans="3:51" x14ac:dyDescent="0.25">
      <c r="C156" s="162" t="s">
        <v>762</v>
      </c>
      <c r="D156" s="162" t="s">
        <v>762</v>
      </c>
      <c r="E156" s="111" t="s">
        <v>170</v>
      </c>
      <c r="F156" s="36">
        <v>43400</v>
      </c>
      <c r="G156" s="220">
        <v>4800000</v>
      </c>
      <c r="H156" s="36">
        <v>43400</v>
      </c>
      <c r="I156">
        <v>1</v>
      </c>
      <c r="R156" s="111" t="s">
        <v>595</v>
      </c>
      <c r="U156" s="34">
        <v>2</v>
      </c>
      <c r="V156">
        <v>0</v>
      </c>
      <c r="W156" s="199">
        <v>4800000</v>
      </c>
      <c r="X156" s="2"/>
      <c r="Y156" s="165">
        <v>48</v>
      </c>
      <c r="Z156" t="s">
        <v>63</v>
      </c>
      <c r="AB156" s="165">
        <v>48</v>
      </c>
      <c r="AU156" s="165"/>
      <c r="AX156" s="5"/>
      <c r="AY156" s="5"/>
    </row>
    <row r="157" spans="3:51" x14ac:dyDescent="0.25">
      <c r="C157" s="162" t="s">
        <v>411</v>
      </c>
      <c r="D157" s="162" t="s">
        <v>411</v>
      </c>
      <c r="E157" s="111" t="s">
        <v>763</v>
      </c>
      <c r="F157" s="36">
        <v>43400</v>
      </c>
      <c r="G157" s="220">
        <v>1825000</v>
      </c>
      <c r="H157" s="36">
        <v>43400</v>
      </c>
      <c r="I157">
        <v>1</v>
      </c>
      <c r="R157" s="111" t="s">
        <v>595</v>
      </c>
      <c r="U157" s="34">
        <v>1</v>
      </c>
      <c r="V157">
        <v>0</v>
      </c>
      <c r="W157" s="199">
        <v>1825000</v>
      </c>
      <c r="X157" s="2"/>
      <c r="Y157" s="165">
        <v>48</v>
      </c>
      <c r="Z157" t="s">
        <v>63</v>
      </c>
      <c r="AB157" s="165">
        <v>48</v>
      </c>
      <c r="AU157" s="165"/>
      <c r="AX157" s="5"/>
      <c r="AY157" s="5"/>
    </row>
    <row r="158" spans="3:51" x14ac:dyDescent="0.25">
      <c r="C158" s="111" t="s">
        <v>764</v>
      </c>
      <c r="D158" s="111" t="s">
        <v>764</v>
      </c>
      <c r="E158" s="111" t="s">
        <v>306</v>
      </c>
      <c r="F158" s="36">
        <v>43375</v>
      </c>
      <c r="G158" s="220">
        <v>4800000</v>
      </c>
      <c r="H158" s="36">
        <v>43375</v>
      </c>
      <c r="I158">
        <v>1</v>
      </c>
      <c r="R158" s="111" t="s">
        <v>595</v>
      </c>
      <c r="U158" s="34">
        <v>2</v>
      </c>
      <c r="V158">
        <v>0</v>
      </c>
      <c r="W158" s="199">
        <v>4800000</v>
      </c>
      <c r="X158" s="2"/>
      <c r="Y158" s="165">
        <v>48</v>
      </c>
      <c r="Z158" t="s">
        <v>63</v>
      </c>
      <c r="AB158" s="165">
        <v>48</v>
      </c>
      <c r="AU158" s="165"/>
      <c r="AX158" s="5"/>
      <c r="AY158" s="5"/>
    </row>
    <row r="159" spans="3:51" x14ac:dyDescent="0.25">
      <c r="C159" s="111" t="s">
        <v>765</v>
      </c>
      <c r="D159" s="111" t="s">
        <v>765</v>
      </c>
      <c r="E159" s="111" t="s">
        <v>170</v>
      </c>
      <c r="F159" s="36">
        <v>43390</v>
      </c>
      <c r="G159" s="220">
        <v>7280000</v>
      </c>
      <c r="H159" s="36">
        <v>43390</v>
      </c>
      <c r="I159">
        <v>1</v>
      </c>
      <c r="R159" s="111" t="s">
        <v>595</v>
      </c>
      <c r="U159" s="34">
        <v>4</v>
      </c>
      <c r="V159">
        <v>0</v>
      </c>
      <c r="W159" s="199">
        <v>7280000</v>
      </c>
      <c r="X159" s="2"/>
      <c r="Y159" s="165">
        <v>48</v>
      </c>
      <c r="Z159" t="s">
        <v>63</v>
      </c>
      <c r="AB159" s="165">
        <v>48</v>
      </c>
      <c r="AU159" s="165"/>
      <c r="AX159" s="5"/>
      <c r="AY159" s="5"/>
    </row>
    <row r="160" spans="3:51" x14ac:dyDescent="0.25">
      <c r="C160" s="111" t="s">
        <v>766</v>
      </c>
      <c r="D160" s="111" t="s">
        <v>766</v>
      </c>
      <c r="E160" s="111" t="s">
        <v>184</v>
      </c>
      <c r="F160" s="36">
        <v>43390</v>
      </c>
      <c r="G160" s="220">
        <v>4364000</v>
      </c>
      <c r="H160" s="36">
        <v>43390</v>
      </c>
      <c r="I160">
        <v>1</v>
      </c>
      <c r="R160" s="111" t="s">
        <v>595</v>
      </c>
      <c r="U160" s="34">
        <v>1</v>
      </c>
      <c r="V160">
        <v>0</v>
      </c>
      <c r="W160" s="199">
        <v>4364000</v>
      </c>
      <c r="X160" s="2"/>
      <c r="Y160" s="165">
        <v>48</v>
      </c>
      <c r="Z160" t="s">
        <v>63</v>
      </c>
      <c r="AB160" s="165">
        <v>48</v>
      </c>
      <c r="AU160" s="165"/>
      <c r="AX160" s="5"/>
      <c r="AY160" s="5"/>
    </row>
    <row r="161" spans="3:51" x14ac:dyDescent="0.25">
      <c r="C161" s="111" t="s">
        <v>767</v>
      </c>
      <c r="D161" s="111" t="s">
        <v>767</v>
      </c>
      <c r="E161" s="111" t="s">
        <v>170</v>
      </c>
      <c r="F161" s="36">
        <v>43390</v>
      </c>
      <c r="G161" s="220">
        <f>6159000+169000</f>
        <v>6328000</v>
      </c>
      <c r="H161" s="36">
        <v>43390</v>
      </c>
      <c r="I161">
        <v>1</v>
      </c>
      <c r="R161" s="111" t="s">
        <v>595</v>
      </c>
      <c r="U161" s="34">
        <v>1</v>
      </c>
      <c r="V161">
        <v>0</v>
      </c>
      <c r="W161" s="199">
        <v>6328000</v>
      </c>
      <c r="X161" s="2"/>
      <c r="Y161" s="165">
        <v>48</v>
      </c>
      <c r="Z161" t="s">
        <v>63</v>
      </c>
      <c r="AB161" s="165">
        <v>48</v>
      </c>
      <c r="AU161" s="165"/>
      <c r="AX161" s="5"/>
      <c r="AY161" s="5"/>
    </row>
    <row r="162" spans="3:51" x14ac:dyDescent="0.25">
      <c r="C162" s="111" t="s">
        <v>768</v>
      </c>
      <c r="D162" s="111" t="s">
        <v>768</v>
      </c>
      <c r="E162" s="111" t="s">
        <v>170</v>
      </c>
      <c r="F162" s="36">
        <v>43390</v>
      </c>
      <c r="G162" s="220">
        <v>7280000</v>
      </c>
      <c r="H162" s="36">
        <v>43390</v>
      </c>
      <c r="I162">
        <v>1</v>
      </c>
      <c r="R162" s="111" t="s">
        <v>595</v>
      </c>
      <c r="U162" s="34">
        <v>1</v>
      </c>
      <c r="V162">
        <v>0</v>
      </c>
      <c r="W162" s="199">
        <v>7280000</v>
      </c>
      <c r="X162" s="2"/>
      <c r="Y162" s="165">
        <v>48</v>
      </c>
      <c r="Z162" t="s">
        <v>63</v>
      </c>
      <c r="AB162" s="165">
        <v>48</v>
      </c>
      <c r="AU162" s="165"/>
      <c r="AX162" s="5"/>
      <c r="AY162" s="5"/>
    </row>
    <row r="163" spans="3:51" x14ac:dyDescent="0.25">
      <c r="C163" s="111" t="s">
        <v>769</v>
      </c>
      <c r="D163" s="111" t="s">
        <v>769</v>
      </c>
      <c r="E163" s="111" t="s">
        <v>770</v>
      </c>
      <c r="F163" s="36">
        <v>43426</v>
      </c>
      <c r="G163" s="220">
        <v>4600000</v>
      </c>
      <c r="H163" s="36">
        <v>43426</v>
      </c>
      <c r="I163">
        <v>1</v>
      </c>
      <c r="R163" s="111" t="s">
        <v>595</v>
      </c>
      <c r="U163" s="34">
        <v>2</v>
      </c>
      <c r="V163">
        <v>0</v>
      </c>
      <c r="W163" s="199">
        <v>4600000</v>
      </c>
      <c r="X163" s="2"/>
      <c r="Y163" s="165">
        <v>48</v>
      </c>
      <c r="Z163" t="s">
        <v>63</v>
      </c>
      <c r="AB163" s="165">
        <v>48</v>
      </c>
      <c r="AU163" s="165"/>
      <c r="AX163" s="5"/>
      <c r="AY163" s="5"/>
    </row>
    <row r="164" spans="3:51" x14ac:dyDescent="0.25">
      <c r="C164" s="111" t="s">
        <v>771</v>
      </c>
      <c r="D164" s="111" t="s">
        <v>771</v>
      </c>
      <c r="E164" s="111" t="s">
        <v>306</v>
      </c>
      <c r="F164" s="36">
        <v>43446</v>
      </c>
      <c r="G164" s="220">
        <v>3455000</v>
      </c>
      <c r="H164" s="36">
        <v>43446</v>
      </c>
      <c r="I164">
        <v>1</v>
      </c>
      <c r="R164" s="111" t="s">
        <v>595</v>
      </c>
      <c r="U164" s="34">
        <v>1</v>
      </c>
      <c r="V164">
        <v>0</v>
      </c>
      <c r="W164" s="199">
        <v>3455000</v>
      </c>
      <c r="X164" s="2"/>
      <c r="Y164" s="165">
        <v>48</v>
      </c>
      <c r="Z164" t="s">
        <v>63</v>
      </c>
      <c r="AB164" s="165">
        <v>48</v>
      </c>
      <c r="AU164" s="165"/>
      <c r="AX164" s="5"/>
      <c r="AY164" s="5"/>
    </row>
    <row r="165" spans="3:51" x14ac:dyDescent="0.25">
      <c r="C165" s="111" t="s">
        <v>772</v>
      </c>
      <c r="D165" s="111" t="s">
        <v>772</v>
      </c>
      <c r="E165" s="111" t="s">
        <v>170</v>
      </c>
      <c r="F165" s="36">
        <v>43445</v>
      </c>
      <c r="G165" s="220">
        <v>2652000</v>
      </c>
      <c r="H165" s="36">
        <v>43445</v>
      </c>
      <c r="I165">
        <v>1</v>
      </c>
      <c r="R165" s="111" t="s">
        <v>595</v>
      </c>
      <c r="U165" s="34">
        <v>1</v>
      </c>
      <c r="V165">
        <v>0</v>
      </c>
      <c r="W165" s="199">
        <v>2652000</v>
      </c>
      <c r="X165" s="2"/>
      <c r="Y165" s="165">
        <v>48</v>
      </c>
      <c r="Z165" t="s">
        <v>63</v>
      </c>
      <c r="AB165" s="165">
        <v>48</v>
      </c>
      <c r="AU165" s="165"/>
      <c r="AX165" s="5"/>
      <c r="AY165" s="5"/>
    </row>
    <row r="166" spans="3:51" x14ac:dyDescent="0.25">
      <c r="C166" s="111" t="s">
        <v>773</v>
      </c>
      <c r="D166" s="111" t="s">
        <v>773</v>
      </c>
      <c r="E166" s="111" t="s">
        <v>170</v>
      </c>
      <c r="F166" s="36">
        <v>43445</v>
      </c>
      <c r="G166" s="220">
        <v>4420000</v>
      </c>
      <c r="H166" s="36">
        <v>43445</v>
      </c>
      <c r="I166">
        <v>1</v>
      </c>
      <c r="R166" s="111" t="s">
        <v>595</v>
      </c>
      <c r="U166" s="34">
        <v>1</v>
      </c>
      <c r="V166">
        <v>0</v>
      </c>
      <c r="W166" s="199">
        <v>4420000</v>
      </c>
      <c r="X166" s="2"/>
      <c r="Y166" s="165">
        <v>48</v>
      </c>
      <c r="Z166" t="s">
        <v>63</v>
      </c>
      <c r="AB166" s="165">
        <v>48</v>
      </c>
      <c r="AU166" s="165"/>
      <c r="AX166" s="5"/>
      <c r="AY166" s="5"/>
    </row>
    <row r="167" spans="3:51" x14ac:dyDescent="0.25">
      <c r="C167" s="111" t="s">
        <v>774</v>
      </c>
      <c r="D167" s="111" t="s">
        <v>774</v>
      </c>
      <c r="E167" s="111" t="s">
        <v>170</v>
      </c>
      <c r="F167" s="36">
        <v>43439</v>
      </c>
      <c r="G167" s="220">
        <v>1800000</v>
      </c>
      <c r="H167" s="36">
        <v>43439</v>
      </c>
      <c r="I167">
        <v>1</v>
      </c>
      <c r="R167" s="111" t="s">
        <v>595</v>
      </c>
      <c r="U167" s="34">
        <v>1</v>
      </c>
      <c r="V167">
        <v>0</v>
      </c>
      <c r="W167" s="199">
        <v>1800000</v>
      </c>
      <c r="X167" s="2"/>
      <c r="Y167" s="165">
        <v>48</v>
      </c>
      <c r="Z167" t="s">
        <v>63</v>
      </c>
      <c r="AB167" s="165">
        <v>48</v>
      </c>
      <c r="AU167" s="165"/>
      <c r="AX167" s="5"/>
      <c r="AY167" s="5"/>
    </row>
    <row r="168" spans="3:51" x14ac:dyDescent="0.25">
      <c r="C168" s="111" t="s">
        <v>775</v>
      </c>
      <c r="D168" s="111" t="s">
        <v>775</v>
      </c>
      <c r="E168" s="111" t="s">
        <v>170</v>
      </c>
      <c r="F168" s="36">
        <v>43447</v>
      </c>
      <c r="G168" s="220">
        <v>33000000</v>
      </c>
      <c r="H168" s="36">
        <v>43447</v>
      </c>
      <c r="I168">
        <v>1</v>
      </c>
      <c r="R168" s="111" t="s">
        <v>595</v>
      </c>
      <c r="U168" s="34">
        <v>2</v>
      </c>
      <c r="V168">
        <v>0</v>
      </c>
      <c r="W168" s="199">
        <v>33000000</v>
      </c>
      <c r="X168" s="2"/>
      <c r="Y168" s="165">
        <v>48</v>
      </c>
      <c r="Z168" t="s">
        <v>63</v>
      </c>
      <c r="AB168" s="165">
        <v>48</v>
      </c>
      <c r="AU168" s="165"/>
      <c r="AX168" s="5"/>
      <c r="AY168" s="5"/>
    </row>
    <row r="169" spans="3:51" x14ac:dyDescent="0.25">
      <c r="C169" s="111" t="s">
        <v>776</v>
      </c>
      <c r="D169" s="111" t="s">
        <v>776</v>
      </c>
      <c r="E169" s="111" t="s">
        <v>306</v>
      </c>
      <c r="F169" s="36">
        <v>43475</v>
      </c>
      <c r="G169" s="220">
        <v>6840000</v>
      </c>
      <c r="H169" s="36">
        <v>43475</v>
      </c>
      <c r="I169">
        <v>1</v>
      </c>
      <c r="R169" s="111" t="s">
        <v>595</v>
      </c>
      <c r="U169" s="34">
        <v>1</v>
      </c>
      <c r="V169">
        <v>0</v>
      </c>
      <c r="W169" s="199">
        <v>6840000</v>
      </c>
      <c r="X169" s="2"/>
      <c r="Y169" s="165">
        <v>48</v>
      </c>
      <c r="Z169" t="s">
        <v>63</v>
      </c>
      <c r="AB169" s="165">
        <v>48</v>
      </c>
      <c r="AU169" s="165"/>
      <c r="AX169" s="5"/>
      <c r="AY169" s="5"/>
    </row>
    <row r="170" spans="3:51" x14ac:dyDescent="0.25">
      <c r="C170" s="111" t="s">
        <v>777</v>
      </c>
      <c r="D170" s="111" t="s">
        <v>777</v>
      </c>
      <c r="E170" s="111" t="s">
        <v>170</v>
      </c>
      <c r="F170" s="36">
        <v>43483</v>
      </c>
      <c r="G170" s="220">
        <v>1838000</v>
      </c>
      <c r="H170" s="36">
        <v>43483</v>
      </c>
      <c r="I170">
        <v>1</v>
      </c>
      <c r="R170" s="111" t="s">
        <v>595</v>
      </c>
      <c r="U170" s="34">
        <v>1</v>
      </c>
      <c r="V170">
        <v>0</v>
      </c>
      <c r="W170" s="199">
        <v>1838000</v>
      </c>
      <c r="X170" s="2"/>
      <c r="Y170" s="165">
        <v>48</v>
      </c>
      <c r="Z170" t="s">
        <v>63</v>
      </c>
      <c r="AB170" s="165">
        <v>48</v>
      </c>
      <c r="AU170" s="165"/>
      <c r="AX170" s="5"/>
      <c r="AY170" s="5"/>
    </row>
    <row r="171" spans="3:51" x14ac:dyDescent="0.25">
      <c r="C171" s="162" t="s">
        <v>778</v>
      </c>
      <c r="D171" s="162" t="s">
        <v>778</v>
      </c>
      <c r="E171" s="111" t="s">
        <v>258</v>
      </c>
      <c r="F171" s="36">
        <v>43477</v>
      </c>
      <c r="G171" s="220">
        <v>5650000</v>
      </c>
      <c r="H171" s="36">
        <v>43477</v>
      </c>
      <c r="I171">
        <v>1</v>
      </c>
      <c r="R171" s="111" t="s">
        <v>595</v>
      </c>
      <c r="U171" s="64">
        <v>1</v>
      </c>
      <c r="V171">
        <v>0</v>
      </c>
      <c r="W171" s="199">
        <v>5650000</v>
      </c>
      <c r="X171" s="2"/>
      <c r="Y171" s="165">
        <v>48</v>
      </c>
      <c r="Z171" t="s">
        <v>63</v>
      </c>
      <c r="AB171" s="165">
        <v>48</v>
      </c>
      <c r="AU171" s="165"/>
      <c r="AX171" s="5"/>
      <c r="AY171" s="5"/>
    </row>
    <row r="172" spans="3:51" x14ac:dyDescent="0.25">
      <c r="C172" s="162" t="s">
        <v>779</v>
      </c>
      <c r="D172" s="162" t="s">
        <v>779</v>
      </c>
      <c r="E172" s="111" t="s">
        <v>306</v>
      </c>
      <c r="F172" s="36">
        <v>43477</v>
      </c>
      <c r="G172" s="220">
        <v>905000</v>
      </c>
      <c r="H172" s="36">
        <v>43477</v>
      </c>
      <c r="I172">
        <v>1</v>
      </c>
      <c r="R172" s="111" t="s">
        <v>595</v>
      </c>
      <c r="U172" s="64">
        <v>1</v>
      </c>
      <c r="V172">
        <v>0</v>
      </c>
      <c r="W172" s="199">
        <v>905000</v>
      </c>
      <c r="X172" s="2"/>
      <c r="Y172" s="165">
        <v>48</v>
      </c>
      <c r="Z172" t="s">
        <v>63</v>
      </c>
      <c r="AB172" s="165">
        <v>48</v>
      </c>
      <c r="AU172" s="165"/>
      <c r="AX172" s="5"/>
      <c r="AY172" s="5"/>
    </row>
    <row r="173" spans="3:51" x14ac:dyDescent="0.25">
      <c r="C173" s="162" t="s">
        <v>780</v>
      </c>
      <c r="D173" s="162" t="s">
        <v>780</v>
      </c>
      <c r="E173" s="111" t="s">
        <v>158</v>
      </c>
      <c r="F173" s="36">
        <v>43467</v>
      </c>
      <c r="G173" s="221">
        <f>12400*14065</f>
        <v>174406000</v>
      </c>
      <c r="H173" s="36">
        <v>43467</v>
      </c>
      <c r="I173">
        <v>1</v>
      </c>
      <c r="R173" s="111" t="s">
        <v>595</v>
      </c>
      <c r="U173" s="64">
        <v>2</v>
      </c>
      <c r="V173">
        <v>0</v>
      </c>
      <c r="W173" s="199">
        <v>174406000</v>
      </c>
      <c r="X173" s="2"/>
      <c r="Y173" s="165">
        <v>48</v>
      </c>
      <c r="Z173" t="s">
        <v>63</v>
      </c>
      <c r="AB173" s="165">
        <v>48</v>
      </c>
      <c r="AU173" s="165"/>
      <c r="AX173" s="5"/>
      <c r="AY173" s="5"/>
    </row>
    <row r="174" spans="3:51" x14ac:dyDescent="0.25">
      <c r="C174" s="162" t="s">
        <v>781</v>
      </c>
      <c r="D174" s="162" t="s">
        <v>781</v>
      </c>
      <c r="E174" s="111" t="s">
        <v>181</v>
      </c>
      <c r="F174" s="200">
        <v>43494</v>
      </c>
      <c r="G174" s="221">
        <f>11550*2085</f>
        <v>24081750</v>
      </c>
      <c r="H174" s="200">
        <v>43494</v>
      </c>
      <c r="I174">
        <v>1</v>
      </c>
      <c r="R174" s="111" t="s">
        <v>595</v>
      </c>
      <c r="U174" s="64">
        <v>3</v>
      </c>
      <c r="V174">
        <v>0</v>
      </c>
      <c r="W174" s="199">
        <v>24081750</v>
      </c>
      <c r="X174" s="2"/>
      <c r="Y174" s="165">
        <v>48</v>
      </c>
      <c r="Z174" t="s">
        <v>63</v>
      </c>
      <c r="AB174" s="165">
        <v>48</v>
      </c>
      <c r="AU174" s="165"/>
      <c r="AX174" s="5"/>
      <c r="AY174" s="5"/>
    </row>
    <row r="175" spans="3:51" x14ac:dyDescent="0.25">
      <c r="C175" s="162" t="s">
        <v>782</v>
      </c>
      <c r="D175" s="162" t="s">
        <v>782</v>
      </c>
      <c r="E175" s="111" t="s">
        <v>181</v>
      </c>
      <c r="F175" s="200">
        <v>43494</v>
      </c>
      <c r="G175" s="221">
        <f>19000*2085</f>
        <v>39615000</v>
      </c>
      <c r="H175" s="200">
        <v>43494</v>
      </c>
      <c r="I175">
        <v>1</v>
      </c>
      <c r="R175" s="111" t="s">
        <v>595</v>
      </c>
      <c r="U175" s="64">
        <v>5</v>
      </c>
      <c r="V175">
        <v>0</v>
      </c>
      <c r="W175" s="199">
        <v>39615000</v>
      </c>
      <c r="X175" s="2"/>
      <c r="Y175" s="165">
        <v>48</v>
      </c>
      <c r="Z175" t="s">
        <v>63</v>
      </c>
      <c r="AB175" s="165">
        <v>48</v>
      </c>
      <c r="AU175" s="165"/>
      <c r="AX175" s="5"/>
      <c r="AY175" s="5"/>
    </row>
    <row r="176" spans="3:51" x14ac:dyDescent="0.25">
      <c r="C176" s="162" t="s">
        <v>783</v>
      </c>
      <c r="D176" s="162" t="s">
        <v>783</v>
      </c>
      <c r="E176" s="111" t="s">
        <v>181</v>
      </c>
      <c r="F176" s="200">
        <v>43494</v>
      </c>
      <c r="G176" s="221">
        <f>44000*2085</f>
        <v>91740000</v>
      </c>
      <c r="H176" s="200">
        <v>43494</v>
      </c>
      <c r="I176">
        <v>1</v>
      </c>
      <c r="R176" s="111" t="s">
        <v>595</v>
      </c>
      <c r="U176" s="64">
        <v>10</v>
      </c>
      <c r="V176">
        <v>0</v>
      </c>
      <c r="W176" s="199">
        <v>91740000</v>
      </c>
      <c r="X176" s="2"/>
      <c r="Y176" s="165">
        <v>48</v>
      </c>
      <c r="Z176" t="s">
        <v>63</v>
      </c>
      <c r="AB176" s="165">
        <v>48</v>
      </c>
      <c r="AU176" s="165"/>
      <c r="AX176" s="5"/>
      <c r="AY176" s="5"/>
    </row>
    <row r="177" spans="3:51" x14ac:dyDescent="0.25">
      <c r="C177" s="162" t="s">
        <v>784</v>
      </c>
      <c r="D177" s="162" t="s">
        <v>784</v>
      </c>
      <c r="E177" s="111" t="s">
        <v>679</v>
      </c>
      <c r="F177" s="200">
        <v>43524</v>
      </c>
      <c r="G177" s="220">
        <v>900000</v>
      </c>
      <c r="H177" s="200">
        <v>43524</v>
      </c>
      <c r="I177">
        <v>1</v>
      </c>
      <c r="R177" s="111" t="s">
        <v>595</v>
      </c>
      <c r="U177" s="64">
        <v>1</v>
      </c>
      <c r="V177">
        <v>0</v>
      </c>
      <c r="W177" s="199">
        <v>900000</v>
      </c>
      <c r="X177" s="2"/>
      <c r="Y177" s="165">
        <v>48</v>
      </c>
      <c r="Z177" t="s">
        <v>63</v>
      </c>
      <c r="AB177" s="165">
        <v>48</v>
      </c>
      <c r="AU177" s="165"/>
      <c r="AX177" s="5"/>
      <c r="AY177" s="5"/>
    </row>
    <row r="178" spans="3:51" x14ac:dyDescent="0.25">
      <c r="C178" s="162" t="s">
        <v>785</v>
      </c>
      <c r="D178" s="162" t="s">
        <v>785</v>
      </c>
      <c r="E178" s="111" t="s">
        <v>679</v>
      </c>
      <c r="F178" s="200">
        <v>43524</v>
      </c>
      <c r="G178" s="220">
        <v>4515000</v>
      </c>
      <c r="H178" s="200">
        <v>43524</v>
      </c>
      <c r="I178">
        <v>1</v>
      </c>
      <c r="R178" s="111" t="s">
        <v>595</v>
      </c>
      <c r="U178" s="64">
        <v>1</v>
      </c>
      <c r="V178">
        <v>0</v>
      </c>
      <c r="W178" s="199">
        <v>4515000</v>
      </c>
      <c r="X178" s="2"/>
      <c r="Y178" s="165">
        <v>48</v>
      </c>
      <c r="Z178" t="s">
        <v>63</v>
      </c>
      <c r="AB178" s="165">
        <v>48</v>
      </c>
      <c r="AU178" s="165"/>
      <c r="AX178" s="5"/>
      <c r="AY178" s="5"/>
    </row>
    <row r="179" spans="3:51" x14ac:dyDescent="0.25">
      <c r="C179" s="162" t="s">
        <v>786</v>
      </c>
      <c r="D179" s="162" t="s">
        <v>786</v>
      </c>
      <c r="E179" s="111" t="s">
        <v>679</v>
      </c>
      <c r="F179" s="36">
        <v>43507</v>
      </c>
      <c r="G179" s="220">
        <v>1800000</v>
      </c>
      <c r="H179" s="36">
        <v>43507</v>
      </c>
      <c r="I179">
        <v>1</v>
      </c>
      <c r="R179" s="111" t="s">
        <v>595</v>
      </c>
      <c r="U179" s="64">
        <v>1</v>
      </c>
      <c r="V179">
        <v>0</v>
      </c>
      <c r="W179" s="199">
        <v>1800000</v>
      </c>
      <c r="X179" s="2"/>
      <c r="Y179" s="165">
        <v>48</v>
      </c>
      <c r="Z179" t="s">
        <v>63</v>
      </c>
      <c r="AB179" s="165">
        <v>48</v>
      </c>
      <c r="AU179" s="165"/>
      <c r="AX179" s="5"/>
      <c r="AY179" s="5"/>
    </row>
    <row r="180" spans="3:51" x14ac:dyDescent="0.25">
      <c r="C180" s="162" t="s">
        <v>787</v>
      </c>
      <c r="D180" s="162" t="s">
        <v>787</v>
      </c>
      <c r="E180" s="111" t="s">
        <v>170</v>
      </c>
      <c r="F180" s="36">
        <v>43507</v>
      </c>
      <c r="G180" s="220">
        <v>9200000</v>
      </c>
      <c r="H180" s="36">
        <v>43507</v>
      </c>
      <c r="I180">
        <v>1</v>
      </c>
      <c r="R180" s="111" t="s">
        <v>595</v>
      </c>
      <c r="U180" s="64">
        <v>4</v>
      </c>
      <c r="V180">
        <v>0</v>
      </c>
      <c r="W180" s="199">
        <v>9200000</v>
      </c>
      <c r="X180" s="2"/>
      <c r="Y180" s="165">
        <v>48</v>
      </c>
      <c r="Z180" t="s">
        <v>63</v>
      </c>
      <c r="AB180" s="165">
        <v>48</v>
      </c>
      <c r="AU180" s="165"/>
      <c r="AX180" s="5"/>
      <c r="AY180" s="5"/>
    </row>
    <row r="181" spans="3:51" x14ac:dyDescent="0.25">
      <c r="C181" s="162" t="s">
        <v>788</v>
      </c>
      <c r="D181" s="162" t="s">
        <v>788</v>
      </c>
      <c r="E181" s="111" t="s">
        <v>677</v>
      </c>
      <c r="F181" s="200">
        <v>43552</v>
      </c>
      <c r="G181" s="221">
        <v>4800000</v>
      </c>
      <c r="H181" s="200">
        <v>43552</v>
      </c>
      <c r="I181">
        <v>1</v>
      </c>
      <c r="R181" s="111" t="s">
        <v>595</v>
      </c>
      <c r="U181" s="64">
        <v>2</v>
      </c>
      <c r="V181">
        <v>0</v>
      </c>
      <c r="W181" s="199">
        <v>4800000</v>
      </c>
      <c r="X181" s="2"/>
      <c r="Y181" s="165">
        <v>48</v>
      </c>
      <c r="Z181" t="s">
        <v>63</v>
      </c>
      <c r="AB181" s="165">
        <v>48</v>
      </c>
      <c r="AU181" s="165"/>
      <c r="AX181" s="5"/>
      <c r="AY181" s="5"/>
    </row>
    <row r="182" spans="3:51" x14ac:dyDescent="0.25">
      <c r="C182" s="162" t="s">
        <v>789</v>
      </c>
      <c r="D182" s="162" t="s">
        <v>789</v>
      </c>
      <c r="E182" s="111" t="s">
        <v>198</v>
      </c>
      <c r="F182" s="200">
        <v>43552</v>
      </c>
      <c r="G182" s="221">
        <v>2400000</v>
      </c>
      <c r="H182" s="200">
        <v>43552</v>
      </c>
      <c r="I182">
        <v>1</v>
      </c>
      <c r="R182" s="111" t="s">
        <v>595</v>
      </c>
      <c r="U182" s="64">
        <v>1</v>
      </c>
      <c r="V182">
        <v>0</v>
      </c>
      <c r="W182" s="199">
        <v>2400000</v>
      </c>
      <c r="X182" s="2"/>
      <c r="Y182" s="165">
        <v>48</v>
      </c>
      <c r="Z182" t="s">
        <v>63</v>
      </c>
      <c r="AB182" s="165">
        <v>48</v>
      </c>
      <c r="AU182" s="165"/>
      <c r="AX182" s="5"/>
      <c r="AY182" s="5"/>
    </row>
    <row r="183" spans="3:51" x14ac:dyDescent="0.25">
      <c r="C183" s="162" t="s">
        <v>790</v>
      </c>
      <c r="D183" s="162" t="s">
        <v>790</v>
      </c>
      <c r="E183" s="111" t="s">
        <v>164</v>
      </c>
      <c r="F183" s="200">
        <v>43552</v>
      </c>
      <c r="G183" s="221">
        <v>2400000</v>
      </c>
      <c r="H183" s="200">
        <v>43552</v>
      </c>
      <c r="I183">
        <v>1</v>
      </c>
      <c r="R183" s="111" t="s">
        <v>595</v>
      </c>
      <c r="U183" s="64">
        <v>1</v>
      </c>
      <c r="V183">
        <v>0</v>
      </c>
      <c r="W183" s="199">
        <v>2400000</v>
      </c>
      <c r="X183" s="2"/>
      <c r="Y183" s="165">
        <v>48</v>
      </c>
      <c r="Z183" t="s">
        <v>63</v>
      </c>
      <c r="AB183" s="165">
        <v>48</v>
      </c>
      <c r="AU183" s="165"/>
      <c r="AX183" s="5"/>
      <c r="AY183" s="5"/>
    </row>
    <row r="184" spans="3:51" x14ac:dyDescent="0.25">
      <c r="C184" s="162" t="s">
        <v>791</v>
      </c>
      <c r="D184" s="162" t="s">
        <v>791</v>
      </c>
      <c r="E184" s="111" t="s">
        <v>170</v>
      </c>
      <c r="F184" s="36">
        <v>43545</v>
      </c>
      <c r="G184" s="220">
        <v>18000000</v>
      </c>
      <c r="H184" s="36">
        <v>43545</v>
      </c>
      <c r="I184">
        <v>1</v>
      </c>
      <c r="R184" s="111" t="s">
        <v>595</v>
      </c>
      <c r="U184" s="64">
        <v>30</v>
      </c>
      <c r="V184">
        <v>0</v>
      </c>
      <c r="W184" s="199">
        <v>18000000</v>
      </c>
      <c r="X184" s="2"/>
      <c r="Y184" s="165">
        <v>48</v>
      </c>
      <c r="Z184" t="s">
        <v>63</v>
      </c>
      <c r="AB184" s="165">
        <v>48</v>
      </c>
      <c r="AU184" s="165"/>
      <c r="AX184" s="5"/>
      <c r="AY184" s="5"/>
    </row>
    <row r="185" spans="3:51" x14ac:dyDescent="0.25">
      <c r="C185" s="162" t="s">
        <v>792</v>
      </c>
      <c r="D185" s="162" t="s">
        <v>792</v>
      </c>
      <c r="E185" s="111" t="s">
        <v>306</v>
      </c>
      <c r="F185" s="36">
        <v>43552</v>
      </c>
      <c r="G185" s="220">
        <v>5600000</v>
      </c>
      <c r="H185" s="36">
        <v>43552</v>
      </c>
      <c r="I185">
        <v>1</v>
      </c>
      <c r="R185" s="111" t="s">
        <v>595</v>
      </c>
      <c r="U185" s="64">
        <v>2</v>
      </c>
      <c r="V185">
        <v>0</v>
      </c>
      <c r="W185" s="199">
        <v>5600000</v>
      </c>
      <c r="X185" s="2"/>
      <c r="Y185" s="165">
        <v>48</v>
      </c>
      <c r="Z185" t="s">
        <v>63</v>
      </c>
      <c r="AB185" s="165">
        <v>48</v>
      </c>
      <c r="AU185" s="165"/>
      <c r="AX185" s="5"/>
      <c r="AY185" s="5"/>
    </row>
    <row r="186" spans="3:51" x14ac:dyDescent="0.25">
      <c r="C186" s="162" t="s">
        <v>793</v>
      </c>
      <c r="D186" s="162" t="s">
        <v>793</v>
      </c>
      <c r="E186" s="111" t="s">
        <v>794</v>
      </c>
      <c r="F186" s="36">
        <v>43552</v>
      </c>
      <c r="G186" s="220">
        <v>1830000</v>
      </c>
      <c r="H186" s="36">
        <v>43552</v>
      </c>
      <c r="I186">
        <v>1</v>
      </c>
      <c r="R186" s="111" t="s">
        <v>595</v>
      </c>
      <c r="U186" s="64">
        <v>2</v>
      </c>
      <c r="V186">
        <v>0</v>
      </c>
      <c r="W186" s="199">
        <v>1830000</v>
      </c>
      <c r="X186" s="2"/>
      <c r="Y186" s="165">
        <v>48</v>
      </c>
      <c r="Z186" t="s">
        <v>63</v>
      </c>
      <c r="AB186" s="165">
        <v>48</v>
      </c>
      <c r="AU186" s="165"/>
      <c r="AX186" s="5"/>
      <c r="AY186" s="5"/>
    </row>
    <row r="187" spans="3:51" x14ac:dyDescent="0.25">
      <c r="C187" s="162" t="s">
        <v>795</v>
      </c>
      <c r="D187" s="162" t="s">
        <v>795</v>
      </c>
      <c r="E187" s="111" t="s">
        <v>306</v>
      </c>
      <c r="F187" s="200">
        <v>43563</v>
      </c>
      <c r="G187" s="221">
        <v>2300000</v>
      </c>
      <c r="H187" s="200">
        <v>43563</v>
      </c>
      <c r="I187">
        <v>1</v>
      </c>
      <c r="R187" s="111" t="s">
        <v>595</v>
      </c>
      <c r="U187" s="64">
        <v>1</v>
      </c>
      <c r="V187">
        <v>0</v>
      </c>
      <c r="W187" s="199">
        <v>2300000</v>
      </c>
      <c r="X187" s="2"/>
      <c r="Y187" s="165">
        <v>48</v>
      </c>
      <c r="Z187" t="s">
        <v>63</v>
      </c>
      <c r="AB187" s="165">
        <v>48</v>
      </c>
      <c r="AU187" s="165"/>
      <c r="AX187" s="5"/>
      <c r="AY187" s="5"/>
    </row>
    <row r="188" spans="3:51" x14ac:dyDescent="0.25">
      <c r="C188" s="162" t="s">
        <v>796</v>
      </c>
      <c r="D188" s="162" t="s">
        <v>796</v>
      </c>
      <c r="E188" s="111" t="s">
        <v>679</v>
      </c>
      <c r="F188" s="200">
        <v>43563</v>
      </c>
      <c r="G188" s="221">
        <v>2300000</v>
      </c>
      <c r="H188" s="200">
        <v>43563</v>
      </c>
      <c r="I188">
        <v>1</v>
      </c>
      <c r="R188" s="111" t="s">
        <v>595</v>
      </c>
      <c r="U188" s="64">
        <v>1</v>
      </c>
      <c r="V188">
        <v>0</v>
      </c>
      <c r="W188" s="199">
        <v>2300000</v>
      </c>
      <c r="X188" s="2"/>
      <c r="Y188" s="165">
        <v>48</v>
      </c>
      <c r="Z188" t="s">
        <v>63</v>
      </c>
      <c r="AB188" s="165">
        <v>48</v>
      </c>
      <c r="AU188" s="165"/>
      <c r="AX188" s="5"/>
      <c r="AY188" s="5"/>
    </row>
    <row r="189" spans="3:51" x14ac:dyDescent="0.25">
      <c r="C189" s="162" t="s">
        <v>797</v>
      </c>
      <c r="D189" s="162" t="s">
        <v>797</v>
      </c>
      <c r="E189" s="111" t="s">
        <v>798</v>
      </c>
      <c r="F189" s="200">
        <v>43563</v>
      </c>
      <c r="G189" s="221">
        <v>2300000</v>
      </c>
      <c r="H189" s="200">
        <v>43563</v>
      </c>
      <c r="I189">
        <v>1</v>
      </c>
      <c r="R189" s="111" t="s">
        <v>595</v>
      </c>
      <c r="U189" s="64">
        <v>1</v>
      </c>
      <c r="V189">
        <v>0</v>
      </c>
      <c r="W189" s="199">
        <v>2300000</v>
      </c>
      <c r="Y189" s="165">
        <v>48</v>
      </c>
      <c r="Z189" t="s">
        <v>63</v>
      </c>
      <c r="AB189" s="165">
        <v>48</v>
      </c>
      <c r="AU189" s="165"/>
    </row>
    <row r="190" spans="3:51" x14ac:dyDescent="0.25">
      <c r="C190" s="162" t="s">
        <v>799</v>
      </c>
      <c r="D190" s="162" t="s">
        <v>799</v>
      </c>
      <c r="E190" s="111" t="s">
        <v>198</v>
      </c>
      <c r="F190" s="200">
        <v>43563</v>
      </c>
      <c r="G190" s="221">
        <v>2300000</v>
      </c>
      <c r="H190" s="200">
        <v>43563</v>
      </c>
      <c r="I190">
        <v>1</v>
      </c>
      <c r="R190" s="111" t="s">
        <v>595</v>
      </c>
      <c r="U190" s="64">
        <v>1</v>
      </c>
      <c r="V190">
        <v>0</v>
      </c>
      <c r="W190" s="199">
        <v>2300000</v>
      </c>
      <c r="Y190" s="165">
        <v>48</v>
      </c>
      <c r="Z190" t="s">
        <v>63</v>
      </c>
      <c r="AB190" s="165">
        <v>48</v>
      </c>
      <c r="AU190" s="165"/>
    </row>
    <row r="191" spans="3:51" x14ac:dyDescent="0.25">
      <c r="C191" s="162" t="s">
        <v>800</v>
      </c>
      <c r="D191" s="162" t="s">
        <v>800</v>
      </c>
      <c r="E191" s="111" t="s">
        <v>679</v>
      </c>
      <c r="F191" s="200">
        <v>43578</v>
      </c>
      <c r="G191" s="221">
        <v>1710000</v>
      </c>
      <c r="H191" s="200">
        <v>43578</v>
      </c>
      <c r="I191">
        <v>1</v>
      </c>
      <c r="R191" s="111" t="s">
        <v>595</v>
      </c>
      <c r="U191" s="64">
        <v>1</v>
      </c>
      <c r="V191">
        <v>0</v>
      </c>
      <c r="W191" s="199">
        <v>1710000</v>
      </c>
      <c r="Y191" s="165">
        <v>48</v>
      </c>
      <c r="Z191" t="s">
        <v>63</v>
      </c>
      <c r="AB191" s="165">
        <v>48</v>
      </c>
      <c r="AU191" s="165"/>
    </row>
    <row r="192" spans="3:51" x14ac:dyDescent="0.25">
      <c r="C192" s="162" t="s">
        <v>801</v>
      </c>
      <c r="D192" s="162" t="s">
        <v>801</v>
      </c>
      <c r="E192" s="111" t="s">
        <v>677</v>
      </c>
      <c r="F192" s="200">
        <v>43578</v>
      </c>
      <c r="G192" s="221">
        <v>1710000</v>
      </c>
      <c r="H192" s="200">
        <v>43578</v>
      </c>
      <c r="I192">
        <v>1</v>
      </c>
      <c r="R192" s="111" t="s">
        <v>595</v>
      </c>
      <c r="U192" s="64">
        <v>1</v>
      </c>
      <c r="V192">
        <v>0</v>
      </c>
      <c r="W192" s="199">
        <v>1710000</v>
      </c>
      <c r="Y192" s="165">
        <v>48</v>
      </c>
      <c r="Z192" t="s">
        <v>63</v>
      </c>
      <c r="AB192" s="165">
        <v>48</v>
      </c>
      <c r="AU192" s="165"/>
    </row>
    <row r="193" spans="3:47" x14ac:dyDescent="0.25">
      <c r="C193" s="162" t="s">
        <v>802</v>
      </c>
      <c r="D193" s="162" t="s">
        <v>802</v>
      </c>
      <c r="E193" s="111" t="s">
        <v>679</v>
      </c>
      <c r="F193" s="200">
        <v>43578</v>
      </c>
      <c r="G193" s="221">
        <v>915000</v>
      </c>
      <c r="H193" s="200">
        <v>43578</v>
      </c>
      <c r="I193">
        <v>1</v>
      </c>
      <c r="R193" s="111" t="s">
        <v>595</v>
      </c>
      <c r="U193" s="64">
        <v>1</v>
      </c>
      <c r="V193">
        <v>0</v>
      </c>
      <c r="W193" s="199">
        <v>915000</v>
      </c>
      <c r="Y193" s="165">
        <v>48</v>
      </c>
      <c r="Z193" t="s">
        <v>63</v>
      </c>
      <c r="AB193" s="165">
        <v>48</v>
      </c>
      <c r="AU193" s="165"/>
    </row>
    <row r="194" spans="3:47" x14ac:dyDescent="0.25">
      <c r="C194" s="162" t="s">
        <v>803</v>
      </c>
      <c r="D194" s="162" t="s">
        <v>803</v>
      </c>
      <c r="E194" s="111" t="s">
        <v>679</v>
      </c>
      <c r="F194" s="200">
        <v>43578</v>
      </c>
      <c r="G194" s="221">
        <v>1800000</v>
      </c>
      <c r="H194" s="200">
        <v>43578</v>
      </c>
      <c r="I194">
        <v>1</v>
      </c>
      <c r="R194" s="111" t="s">
        <v>595</v>
      </c>
      <c r="U194" s="64">
        <v>1</v>
      </c>
      <c r="V194">
        <v>0</v>
      </c>
      <c r="W194" s="199">
        <v>1800000</v>
      </c>
      <c r="Y194" s="165">
        <v>48</v>
      </c>
      <c r="Z194" t="s">
        <v>63</v>
      </c>
      <c r="AB194" s="165">
        <v>48</v>
      </c>
      <c r="AU194" s="165"/>
    </row>
    <row r="195" spans="3:47" x14ac:dyDescent="0.25">
      <c r="C195" s="162" t="s">
        <v>804</v>
      </c>
      <c r="D195" s="162" t="s">
        <v>804</v>
      </c>
      <c r="E195" s="111" t="s">
        <v>805</v>
      </c>
      <c r="F195" s="200">
        <v>43581</v>
      </c>
      <c r="G195" s="221">
        <v>2300000</v>
      </c>
      <c r="H195" s="200">
        <v>43581</v>
      </c>
      <c r="I195">
        <v>1</v>
      </c>
      <c r="R195" s="111" t="s">
        <v>595</v>
      </c>
      <c r="U195" s="64">
        <v>1</v>
      </c>
      <c r="V195">
        <v>0</v>
      </c>
      <c r="W195" s="199">
        <v>2300000</v>
      </c>
      <c r="Y195" s="165">
        <v>48</v>
      </c>
      <c r="Z195" t="s">
        <v>63</v>
      </c>
      <c r="AB195" s="165">
        <v>48</v>
      </c>
      <c r="AU195" s="165"/>
    </row>
    <row r="196" spans="3:47" x14ac:dyDescent="0.25">
      <c r="C196" s="162" t="s">
        <v>806</v>
      </c>
      <c r="D196" s="162" t="s">
        <v>806</v>
      </c>
      <c r="E196" s="111" t="s">
        <v>677</v>
      </c>
      <c r="F196" s="200">
        <v>43581</v>
      </c>
      <c r="G196" s="221">
        <v>4600000</v>
      </c>
      <c r="H196" s="200">
        <v>43581</v>
      </c>
      <c r="I196">
        <v>1</v>
      </c>
      <c r="R196" s="111" t="s">
        <v>595</v>
      </c>
      <c r="U196" s="64">
        <v>2</v>
      </c>
      <c r="V196">
        <v>0</v>
      </c>
      <c r="W196" s="199">
        <v>4600000</v>
      </c>
      <c r="Y196" s="165">
        <v>48</v>
      </c>
      <c r="Z196" t="s">
        <v>63</v>
      </c>
      <c r="AB196" s="165">
        <v>48</v>
      </c>
      <c r="AU196" s="165"/>
    </row>
    <row r="197" spans="3:47" x14ac:dyDescent="0.25">
      <c r="C197" s="162" t="s">
        <v>807</v>
      </c>
      <c r="D197" s="162" t="s">
        <v>807</v>
      </c>
      <c r="E197" s="111" t="s">
        <v>233</v>
      </c>
      <c r="F197" s="200">
        <v>43581</v>
      </c>
      <c r="G197" s="221">
        <v>2300000</v>
      </c>
      <c r="H197" s="200">
        <v>43581</v>
      </c>
      <c r="I197">
        <v>1</v>
      </c>
      <c r="R197" s="111" t="s">
        <v>595</v>
      </c>
      <c r="U197" s="64">
        <v>1</v>
      </c>
      <c r="V197">
        <v>0</v>
      </c>
      <c r="W197" s="199">
        <v>2300000</v>
      </c>
      <c r="Y197" s="165">
        <v>48</v>
      </c>
      <c r="Z197" t="s">
        <v>63</v>
      </c>
      <c r="AB197" s="165">
        <v>48</v>
      </c>
      <c r="AU197" s="165"/>
    </row>
    <row r="198" spans="3:47" x14ac:dyDescent="0.25">
      <c r="C198" s="162" t="s">
        <v>808</v>
      </c>
      <c r="D198" s="162" t="s">
        <v>808</v>
      </c>
      <c r="E198" s="111" t="s">
        <v>265</v>
      </c>
      <c r="F198" s="200">
        <v>43584</v>
      </c>
      <c r="G198" s="221">
        <v>1710000</v>
      </c>
      <c r="H198" s="200">
        <v>43584</v>
      </c>
      <c r="I198">
        <v>1</v>
      </c>
      <c r="R198" s="111" t="s">
        <v>595</v>
      </c>
      <c r="U198" s="64">
        <v>1</v>
      </c>
      <c r="V198">
        <v>0</v>
      </c>
      <c r="W198" s="199">
        <v>1710000</v>
      </c>
      <c r="Y198" s="165">
        <v>48</v>
      </c>
      <c r="Z198" t="s">
        <v>63</v>
      </c>
      <c r="AB198" s="165">
        <v>48</v>
      </c>
      <c r="AU198" s="165"/>
    </row>
    <row r="199" spans="3:47" x14ac:dyDescent="0.25">
      <c r="C199" s="162" t="s">
        <v>809</v>
      </c>
      <c r="D199" s="162" t="s">
        <v>809</v>
      </c>
      <c r="E199" s="111" t="s">
        <v>265</v>
      </c>
      <c r="F199" s="200">
        <v>43584</v>
      </c>
      <c r="G199" s="221">
        <v>915000</v>
      </c>
      <c r="H199" s="200">
        <v>43584</v>
      </c>
      <c r="I199">
        <v>1</v>
      </c>
      <c r="R199" s="111" t="s">
        <v>595</v>
      </c>
      <c r="U199" s="64">
        <v>1</v>
      </c>
      <c r="V199">
        <v>0</v>
      </c>
      <c r="W199" s="199">
        <v>915000</v>
      </c>
      <c r="Y199" s="165">
        <v>48</v>
      </c>
      <c r="Z199" t="s">
        <v>63</v>
      </c>
      <c r="AB199" s="165">
        <v>48</v>
      </c>
      <c r="AU199" s="165"/>
    </row>
    <row r="200" spans="3:47" x14ac:dyDescent="0.25">
      <c r="C200" s="162" t="s">
        <v>810</v>
      </c>
      <c r="D200" s="162" t="s">
        <v>810</v>
      </c>
      <c r="E200" s="111" t="s">
        <v>811</v>
      </c>
      <c r="F200" s="200">
        <v>43602</v>
      </c>
      <c r="G200" s="221">
        <v>1710000</v>
      </c>
      <c r="H200" s="200">
        <v>43602</v>
      </c>
      <c r="I200">
        <v>1</v>
      </c>
      <c r="R200" s="111" t="s">
        <v>595</v>
      </c>
      <c r="U200" s="64">
        <v>2</v>
      </c>
      <c r="V200">
        <v>0</v>
      </c>
      <c r="W200" s="199">
        <v>1710000</v>
      </c>
      <c r="Y200" s="165">
        <v>48</v>
      </c>
      <c r="Z200" t="s">
        <v>63</v>
      </c>
      <c r="AB200" s="165">
        <v>48</v>
      </c>
      <c r="AU200" s="165"/>
    </row>
    <row r="201" spans="3:47" x14ac:dyDescent="0.25">
      <c r="C201" s="162" t="s">
        <v>812</v>
      </c>
      <c r="D201" s="162" t="s">
        <v>812</v>
      </c>
      <c r="E201" s="111" t="s">
        <v>170</v>
      </c>
      <c r="F201" s="200">
        <v>43602</v>
      </c>
      <c r="G201" s="221">
        <v>2685000</v>
      </c>
      <c r="H201" s="200">
        <v>43602</v>
      </c>
      <c r="I201">
        <v>1</v>
      </c>
      <c r="R201" s="111" t="s">
        <v>595</v>
      </c>
      <c r="U201" s="64">
        <v>1</v>
      </c>
      <c r="V201">
        <v>0</v>
      </c>
      <c r="W201" s="199">
        <v>2685000</v>
      </c>
      <c r="Y201" s="165">
        <v>48</v>
      </c>
      <c r="Z201" t="s">
        <v>63</v>
      </c>
      <c r="AB201" s="165">
        <v>48</v>
      </c>
      <c r="AU201" s="165"/>
    </row>
    <row r="202" spans="3:47" x14ac:dyDescent="0.25">
      <c r="C202" s="162" t="s">
        <v>813</v>
      </c>
      <c r="D202" s="162" t="s">
        <v>813</v>
      </c>
      <c r="E202" s="111" t="s">
        <v>338</v>
      </c>
      <c r="F202" s="200">
        <v>43608</v>
      </c>
      <c r="G202" s="221">
        <v>1800000</v>
      </c>
      <c r="H202" s="200">
        <v>43608</v>
      </c>
      <c r="I202">
        <v>1</v>
      </c>
      <c r="R202" s="111" t="s">
        <v>595</v>
      </c>
      <c r="U202" s="64">
        <v>1</v>
      </c>
      <c r="V202">
        <v>0</v>
      </c>
      <c r="W202" s="199">
        <v>1800000</v>
      </c>
      <c r="Y202" s="165">
        <v>48</v>
      </c>
      <c r="Z202" t="s">
        <v>63</v>
      </c>
      <c r="AB202" s="165">
        <v>48</v>
      </c>
      <c r="AU202" s="165"/>
    </row>
    <row r="203" spans="3:47" x14ac:dyDescent="0.25">
      <c r="C203" s="162" t="s">
        <v>814</v>
      </c>
      <c r="D203" s="162" t="s">
        <v>814</v>
      </c>
      <c r="E203" s="111" t="s">
        <v>338</v>
      </c>
      <c r="F203" s="200">
        <v>43608</v>
      </c>
      <c r="G203" s="221">
        <v>2400000</v>
      </c>
      <c r="H203" s="200">
        <v>43608</v>
      </c>
      <c r="I203">
        <v>1</v>
      </c>
      <c r="R203" s="111" t="s">
        <v>595</v>
      </c>
      <c r="U203" s="64">
        <v>1</v>
      </c>
      <c r="V203">
        <v>0</v>
      </c>
      <c r="W203" s="199">
        <v>2400000</v>
      </c>
      <c r="Y203" s="165">
        <v>48</v>
      </c>
      <c r="Z203" t="s">
        <v>63</v>
      </c>
      <c r="AB203" s="165">
        <v>48</v>
      </c>
      <c r="AU203" s="165"/>
    </row>
    <row r="204" spans="3:47" x14ac:dyDescent="0.25">
      <c r="C204" s="162" t="s">
        <v>815</v>
      </c>
      <c r="D204" s="162" t="s">
        <v>815</v>
      </c>
      <c r="E204" s="111" t="s">
        <v>338</v>
      </c>
      <c r="F204" s="200">
        <v>43608</v>
      </c>
      <c r="G204" s="221">
        <v>900000</v>
      </c>
      <c r="H204" s="200">
        <v>43608</v>
      </c>
      <c r="I204">
        <v>1</v>
      </c>
      <c r="R204" s="111" t="s">
        <v>595</v>
      </c>
      <c r="U204" s="64">
        <v>1</v>
      </c>
      <c r="V204">
        <v>0</v>
      </c>
      <c r="W204" s="199">
        <v>900000</v>
      </c>
      <c r="Y204" s="165">
        <v>48</v>
      </c>
      <c r="Z204" t="s">
        <v>63</v>
      </c>
      <c r="AB204" s="165">
        <v>48</v>
      </c>
      <c r="AU204" s="165"/>
    </row>
    <row r="205" spans="3:47" x14ac:dyDescent="0.25">
      <c r="C205" s="162" t="s">
        <v>816</v>
      </c>
      <c r="D205" s="162" t="s">
        <v>816</v>
      </c>
      <c r="E205" s="111" t="s">
        <v>817</v>
      </c>
      <c r="F205" s="200">
        <v>43608</v>
      </c>
      <c r="G205" s="221">
        <v>5800000</v>
      </c>
      <c r="H205" s="200">
        <v>43608</v>
      </c>
      <c r="I205">
        <v>1</v>
      </c>
      <c r="R205" s="111" t="s">
        <v>595</v>
      </c>
      <c r="U205" s="64">
        <v>1</v>
      </c>
      <c r="V205">
        <v>0</v>
      </c>
      <c r="W205" s="199">
        <v>5800000</v>
      </c>
      <c r="Y205" s="165">
        <v>48</v>
      </c>
      <c r="Z205" t="s">
        <v>63</v>
      </c>
      <c r="AB205" s="165">
        <v>48</v>
      </c>
      <c r="AU205" s="165"/>
    </row>
    <row r="206" spans="3:47" x14ac:dyDescent="0.25">
      <c r="C206" s="162" t="s">
        <v>818</v>
      </c>
      <c r="D206" s="162" t="s">
        <v>818</v>
      </c>
      <c r="E206" s="111" t="s">
        <v>805</v>
      </c>
      <c r="F206" s="200">
        <v>43612</v>
      </c>
      <c r="G206" s="221">
        <v>2400000</v>
      </c>
      <c r="H206" s="200">
        <v>43612</v>
      </c>
      <c r="I206">
        <v>1</v>
      </c>
      <c r="R206" s="111" t="s">
        <v>595</v>
      </c>
      <c r="U206" s="93">
        <v>1</v>
      </c>
      <c r="V206">
        <v>0</v>
      </c>
      <c r="W206" s="199">
        <v>2400000</v>
      </c>
      <c r="Y206" s="165">
        <v>48</v>
      </c>
      <c r="Z206" t="s">
        <v>63</v>
      </c>
      <c r="AB206" s="165">
        <v>48</v>
      </c>
      <c r="AU206" s="165"/>
    </row>
    <row r="207" spans="3:47" x14ac:dyDescent="0.25">
      <c r="C207" s="162" t="s">
        <v>819</v>
      </c>
      <c r="D207" s="162" t="s">
        <v>819</v>
      </c>
      <c r="E207" s="111" t="s">
        <v>338</v>
      </c>
      <c r="F207" s="200">
        <v>43630</v>
      </c>
      <c r="G207" s="221">
        <f>3800*2100</f>
        <v>7980000</v>
      </c>
      <c r="H207" s="200">
        <v>43630</v>
      </c>
      <c r="I207">
        <v>1</v>
      </c>
      <c r="R207" s="111" t="s">
        <v>595</v>
      </c>
      <c r="U207" s="222">
        <v>1</v>
      </c>
      <c r="V207">
        <v>0</v>
      </c>
      <c r="W207" s="199">
        <v>7980000</v>
      </c>
      <c r="Y207" s="165">
        <v>48</v>
      </c>
      <c r="Z207" t="s">
        <v>63</v>
      </c>
      <c r="AB207" s="165">
        <v>48</v>
      </c>
      <c r="AU207" s="165"/>
    </row>
    <row r="208" spans="3:47" x14ac:dyDescent="0.25">
      <c r="C208" s="162" t="s">
        <v>820</v>
      </c>
      <c r="D208" s="162" t="s">
        <v>820</v>
      </c>
      <c r="E208" s="111" t="s">
        <v>677</v>
      </c>
      <c r="F208" s="200">
        <v>43630</v>
      </c>
      <c r="G208" s="221">
        <f>11400*2100</f>
        <v>23940000</v>
      </c>
      <c r="H208" s="200">
        <v>43630</v>
      </c>
      <c r="I208">
        <v>1</v>
      </c>
      <c r="R208" s="111" t="s">
        <v>595</v>
      </c>
      <c r="U208" s="222">
        <v>3</v>
      </c>
      <c r="V208">
        <v>0</v>
      </c>
      <c r="W208" s="199">
        <v>23940000</v>
      </c>
      <c r="Y208" s="165">
        <v>48</v>
      </c>
      <c r="Z208" t="s">
        <v>63</v>
      </c>
      <c r="AB208" s="165">
        <v>48</v>
      </c>
      <c r="AU208" s="165"/>
    </row>
    <row r="209" spans="3:47" x14ac:dyDescent="0.25">
      <c r="C209" s="162" t="s">
        <v>821</v>
      </c>
      <c r="D209" s="162" t="s">
        <v>821</v>
      </c>
      <c r="E209" s="111" t="s">
        <v>265</v>
      </c>
      <c r="F209" s="200">
        <v>43630</v>
      </c>
      <c r="G209" s="221">
        <f>3800*2100</f>
        <v>7980000</v>
      </c>
      <c r="H209" s="200">
        <v>43630</v>
      </c>
      <c r="I209">
        <v>1</v>
      </c>
      <c r="R209" s="111" t="s">
        <v>595</v>
      </c>
      <c r="U209" s="222">
        <v>1</v>
      </c>
      <c r="V209">
        <v>0</v>
      </c>
      <c r="W209" s="199">
        <v>7980000</v>
      </c>
      <c r="Y209" s="165">
        <v>48</v>
      </c>
      <c r="Z209" t="s">
        <v>63</v>
      </c>
      <c r="AB209" s="165">
        <v>48</v>
      </c>
      <c r="AU209" s="165"/>
    </row>
    <row r="210" spans="3:47" x14ac:dyDescent="0.25">
      <c r="C210" s="162" t="s">
        <v>822</v>
      </c>
      <c r="D210" s="162" t="s">
        <v>822</v>
      </c>
      <c r="E210" s="111" t="s">
        <v>770</v>
      </c>
      <c r="F210" s="200">
        <v>43630</v>
      </c>
      <c r="G210" s="221">
        <f>3800*2100</f>
        <v>7980000</v>
      </c>
      <c r="H210" s="200">
        <v>43630</v>
      </c>
      <c r="I210">
        <v>1</v>
      </c>
      <c r="R210" s="111" t="s">
        <v>595</v>
      </c>
      <c r="U210" s="222">
        <v>1</v>
      </c>
      <c r="V210">
        <v>0</v>
      </c>
      <c r="W210" s="199">
        <v>7980000</v>
      </c>
      <c r="Y210" s="165">
        <v>48</v>
      </c>
      <c r="Z210" t="s">
        <v>63</v>
      </c>
      <c r="AB210" s="165">
        <v>48</v>
      </c>
      <c r="AU210" s="165"/>
    </row>
    <row r="211" spans="3:47" x14ac:dyDescent="0.25">
      <c r="C211" s="162" t="s">
        <v>823</v>
      </c>
      <c r="D211" s="162" t="s">
        <v>823</v>
      </c>
      <c r="E211" s="111" t="s">
        <v>198</v>
      </c>
      <c r="F211" s="200">
        <v>43630</v>
      </c>
      <c r="G211" s="221">
        <f>3800*2100</f>
        <v>7980000</v>
      </c>
      <c r="H211" s="200">
        <v>43630</v>
      </c>
      <c r="I211">
        <v>1</v>
      </c>
      <c r="R211" s="111" t="s">
        <v>595</v>
      </c>
      <c r="U211" s="222">
        <v>1</v>
      </c>
      <c r="V211">
        <v>0</v>
      </c>
      <c r="W211" s="199">
        <v>7980000</v>
      </c>
      <c r="Y211" s="165">
        <v>48</v>
      </c>
      <c r="Z211" t="s">
        <v>63</v>
      </c>
      <c r="AB211" s="165">
        <v>48</v>
      </c>
      <c r="AU211" s="165"/>
    </row>
    <row r="212" spans="3:47" x14ac:dyDescent="0.25">
      <c r="C212" s="162" t="s">
        <v>824</v>
      </c>
      <c r="D212" s="162" t="s">
        <v>824</v>
      </c>
      <c r="E212" s="111" t="s">
        <v>755</v>
      </c>
      <c r="F212" s="200">
        <v>43630</v>
      </c>
      <c r="G212" s="221">
        <f>5200*2100</f>
        <v>10920000</v>
      </c>
      <c r="H212" s="200">
        <v>43630</v>
      </c>
      <c r="I212">
        <v>1</v>
      </c>
      <c r="R212" s="111" t="s">
        <v>595</v>
      </c>
      <c r="U212" s="222">
        <v>1</v>
      </c>
      <c r="V212">
        <v>0</v>
      </c>
      <c r="W212" s="199">
        <v>10920000</v>
      </c>
      <c r="Y212" s="165">
        <v>48</v>
      </c>
      <c r="Z212" t="s">
        <v>63</v>
      </c>
      <c r="AB212" s="165">
        <v>48</v>
      </c>
      <c r="AU212" s="165"/>
    </row>
    <row r="213" spans="3:47" x14ac:dyDescent="0.25">
      <c r="C213" s="162" t="s">
        <v>825</v>
      </c>
      <c r="D213" s="162" t="s">
        <v>825</v>
      </c>
      <c r="E213" s="111" t="s">
        <v>679</v>
      </c>
      <c r="F213" s="200">
        <v>43630</v>
      </c>
      <c r="G213" s="221">
        <f>5200*2100</f>
        <v>10920000</v>
      </c>
      <c r="H213" s="200">
        <v>43630</v>
      </c>
      <c r="I213">
        <v>1</v>
      </c>
      <c r="R213" s="111" t="s">
        <v>595</v>
      </c>
      <c r="U213" s="222">
        <v>1</v>
      </c>
      <c r="V213">
        <v>0</v>
      </c>
      <c r="W213" s="199">
        <v>10920000</v>
      </c>
      <c r="Y213" s="165">
        <v>48</v>
      </c>
      <c r="Z213" t="s">
        <v>63</v>
      </c>
      <c r="AB213" s="165">
        <v>48</v>
      </c>
      <c r="AU213" s="165"/>
    </row>
    <row r="214" spans="3:47" x14ac:dyDescent="0.25">
      <c r="C214" s="162" t="s">
        <v>826</v>
      </c>
      <c r="D214" s="162" t="s">
        <v>826</v>
      </c>
      <c r="E214" s="111" t="s">
        <v>420</v>
      </c>
      <c r="F214" s="200">
        <v>43630</v>
      </c>
      <c r="G214" s="221">
        <f>22800*2100</f>
        <v>47880000</v>
      </c>
      <c r="H214" s="200">
        <v>43630</v>
      </c>
      <c r="I214">
        <v>1</v>
      </c>
      <c r="R214" s="111" t="s">
        <v>595</v>
      </c>
      <c r="U214" s="222">
        <v>6</v>
      </c>
      <c r="V214">
        <v>0</v>
      </c>
      <c r="W214" s="199">
        <v>47880000</v>
      </c>
      <c r="Y214" s="165">
        <v>48</v>
      </c>
      <c r="Z214" t="s">
        <v>63</v>
      </c>
      <c r="AB214" s="165">
        <v>48</v>
      </c>
      <c r="AU214" s="165"/>
    </row>
    <row r="215" spans="3:47" x14ac:dyDescent="0.25">
      <c r="C215" s="162" t="s">
        <v>827</v>
      </c>
      <c r="D215" s="162" t="s">
        <v>827</v>
      </c>
      <c r="E215" s="111" t="s">
        <v>420</v>
      </c>
      <c r="F215" s="200">
        <v>43630</v>
      </c>
      <c r="G215" s="221">
        <f>5200*2100</f>
        <v>10920000</v>
      </c>
      <c r="H215" s="200">
        <v>43630</v>
      </c>
      <c r="I215">
        <v>1</v>
      </c>
      <c r="R215" s="111" t="s">
        <v>595</v>
      </c>
      <c r="U215" s="222">
        <v>1</v>
      </c>
      <c r="V215">
        <v>0</v>
      </c>
      <c r="W215" s="199">
        <v>10920000</v>
      </c>
      <c r="Y215" s="165">
        <v>48</v>
      </c>
      <c r="Z215" t="s">
        <v>63</v>
      </c>
      <c r="AB215" s="165">
        <v>48</v>
      </c>
      <c r="AU215" s="165"/>
    </row>
    <row r="216" spans="3:47" x14ac:dyDescent="0.25">
      <c r="C216" s="162" t="s">
        <v>828</v>
      </c>
      <c r="D216" s="162" t="s">
        <v>828</v>
      </c>
      <c r="E216" s="111" t="s">
        <v>420</v>
      </c>
      <c r="F216" s="200">
        <v>43630</v>
      </c>
      <c r="G216" s="221">
        <f>8800*2100</f>
        <v>18480000</v>
      </c>
      <c r="H216" s="200">
        <v>43630</v>
      </c>
      <c r="I216">
        <v>1</v>
      </c>
      <c r="R216" s="111" t="s">
        <v>595</v>
      </c>
      <c r="U216" s="222">
        <v>2</v>
      </c>
      <c r="V216">
        <v>0</v>
      </c>
      <c r="W216" s="199">
        <v>18480000</v>
      </c>
      <c r="Y216" s="165">
        <v>48</v>
      </c>
      <c r="Z216" t="s">
        <v>63</v>
      </c>
      <c r="AB216" s="165">
        <v>48</v>
      </c>
      <c r="AU216" s="165"/>
    </row>
    <row r="217" spans="3:47" x14ac:dyDescent="0.25">
      <c r="C217" s="114" t="s">
        <v>829</v>
      </c>
      <c r="D217" s="114" t="s">
        <v>829</v>
      </c>
      <c r="E217" s="111" t="s">
        <v>341</v>
      </c>
      <c r="F217" s="112">
        <v>43666</v>
      </c>
      <c r="G217" s="113">
        <v>850000</v>
      </c>
      <c r="H217" s="112">
        <v>43666</v>
      </c>
      <c r="I217">
        <v>1</v>
      </c>
      <c r="R217" s="111" t="s">
        <v>595</v>
      </c>
      <c r="U217" s="64">
        <v>1</v>
      </c>
      <c r="V217">
        <v>0</v>
      </c>
      <c r="W217" s="199">
        <v>850000</v>
      </c>
      <c r="Y217" s="165">
        <v>48</v>
      </c>
      <c r="Z217" t="s">
        <v>63</v>
      </c>
      <c r="AB217" s="165">
        <v>48</v>
      </c>
      <c r="AU217" s="165"/>
    </row>
    <row r="218" spans="3:47" x14ac:dyDescent="0.25">
      <c r="C218" s="114" t="s">
        <v>830</v>
      </c>
      <c r="D218" s="114" t="s">
        <v>830</v>
      </c>
      <c r="E218" s="111" t="s">
        <v>341</v>
      </c>
      <c r="F218" s="112">
        <v>43666</v>
      </c>
      <c r="G218" s="113">
        <v>2675000</v>
      </c>
      <c r="H218" s="112">
        <v>43666</v>
      </c>
      <c r="I218">
        <v>1</v>
      </c>
      <c r="R218" s="111" t="s">
        <v>595</v>
      </c>
      <c r="U218" s="64">
        <v>1</v>
      </c>
      <c r="V218">
        <v>0</v>
      </c>
      <c r="W218" s="199">
        <v>2675000</v>
      </c>
      <c r="Y218" s="165">
        <v>48</v>
      </c>
      <c r="Z218" t="s">
        <v>63</v>
      </c>
      <c r="AB218" s="165">
        <v>48</v>
      </c>
      <c r="AU218" s="165"/>
    </row>
    <row r="219" spans="3:47" x14ac:dyDescent="0.25">
      <c r="C219" s="117" t="s">
        <v>831</v>
      </c>
      <c r="D219" s="117" t="s">
        <v>831</v>
      </c>
      <c r="E219" s="118" t="s">
        <v>832</v>
      </c>
      <c r="F219" s="36">
        <v>43691</v>
      </c>
      <c r="G219" s="220">
        <v>1500000</v>
      </c>
      <c r="H219" s="36">
        <v>43691</v>
      </c>
      <c r="I219">
        <v>1</v>
      </c>
      <c r="R219" s="118" t="s">
        <v>595</v>
      </c>
      <c r="U219" s="64">
        <v>1</v>
      </c>
      <c r="V219">
        <v>0</v>
      </c>
      <c r="W219" s="199">
        <v>1500000</v>
      </c>
      <c r="Y219" s="165">
        <v>48</v>
      </c>
      <c r="Z219" t="s">
        <v>63</v>
      </c>
      <c r="AB219" s="165">
        <v>48</v>
      </c>
      <c r="AU219" s="165"/>
    </row>
    <row r="220" spans="3:47" x14ac:dyDescent="0.25">
      <c r="C220" s="117" t="s">
        <v>833</v>
      </c>
      <c r="D220" s="117" t="s">
        <v>833</v>
      </c>
      <c r="E220" s="118" t="s">
        <v>306</v>
      </c>
      <c r="F220" s="36">
        <v>43700</v>
      </c>
      <c r="G220" s="220">
        <f>1500000/5*2</f>
        <v>600000</v>
      </c>
      <c r="H220" s="36">
        <v>43700</v>
      </c>
      <c r="I220">
        <v>1</v>
      </c>
      <c r="R220" s="118" t="s">
        <v>595</v>
      </c>
      <c r="U220" s="64">
        <v>2</v>
      </c>
      <c r="V220">
        <v>0</v>
      </c>
      <c r="W220" s="199">
        <v>600000</v>
      </c>
      <c r="Y220" s="165">
        <v>48</v>
      </c>
      <c r="Z220" t="s">
        <v>63</v>
      </c>
      <c r="AB220" s="165">
        <v>48</v>
      </c>
      <c r="AU220" s="165"/>
    </row>
    <row r="221" spans="3:47" x14ac:dyDescent="0.25">
      <c r="C221" s="117" t="s">
        <v>834</v>
      </c>
      <c r="D221" s="117" t="s">
        <v>834</v>
      </c>
      <c r="E221" s="118" t="s">
        <v>805</v>
      </c>
      <c r="F221" s="36">
        <v>43700</v>
      </c>
      <c r="G221" s="220">
        <f>1500000/5*3</f>
        <v>900000</v>
      </c>
      <c r="H221" s="36">
        <v>43700</v>
      </c>
      <c r="I221">
        <v>1</v>
      </c>
      <c r="R221" s="118" t="s">
        <v>595</v>
      </c>
      <c r="U221" s="64">
        <v>3</v>
      </c>
      <c r="V221">
        <v>0</v>
      </c>
      <c r="W221" s="199">
        <v>900000</v>
      </c>
      <c r="Y221" s="165">
        <v>48</v>
      </c>
      <c r="Z221" t="s">
        <v>63</v>
      </c>
      <c r="AB221" s="165">
        <v>48</v>
      </c>
      <c r="AU221" s="165"/>
    </row>
    <row r="222" spans="3:47" x14ac:dyDescent="0.25">
      <c r="C222" s="162" t="s">
        <v>835</v>
      </c>
      <c r="D222" s="162" t="s">
        <v>835</v>
      </c>
      <c r="E222" s="111" t="s">
        <v>306</v>
      </c>
      <c r="F222" s="200">
        <v>43713</v>
      </c>
      <c r="G222" s="221">
        <v>580000</v>
      </c>
      <c r="H222" s="200">
        <v>43713</v>
      </c>
      <c r="I222">
        <v>1</v>
      </c>
      <c r="R222" s="111" t="s">
        <v>595</v>
      </c>
      <c r="U222" s="222">
        <v>2</v>
      </c>
      <c r="V222">
        <v>0</v>
      </c>
      <c r="W222" s="199">
        <v>580000</v>
      </c>
      <c r="Y222" s="165">
        <v>48</v>
      </c>
      <c r="Z222" t="s">
        <v>63</v>
      </c>
      <c r="AB222" s="165">
        <v>48</v>
      </c>
      <c r="AU222" s="165"/>
    </row>
    <row r="223" spans="3:47" x14ac:dyDescent="0.25">
      <c r="C223" s="162" t="s">
        <v>836</v>
      </c>
      <c r="D223" s="162" t="s">
        <v>836</v>
      </c>
      <c r="E223" s="111" t="s">
        <v>679</v>
      </c>
      <c r="F223" s="200">
        <v>43713</v>
      </c>
      <c r="G223" s="221">
        <v>290000</v>
      </c>
      <c r="H223" s="200">
        <v>43713</v>
      </c>
      <c r="I223">
        <v>1</v>
      </c>
      <c r="R223" s="111" t="s">
        <v>595</v>
      </c>
      <c r="U223" s="222">
        <v>1</v>
      </c>
      <c r="V223">
        <v>0</v>
      </c>
      <c r="W223" s="199">
        <v>290000</v>
      </c>
      <c r="Y223" s="165">
        <v>48</v>
      </c>
      <c r="Z223" t="s">
        <v>63</v>
      </c>
      <c r="AB223" s="165">
        <v>48</v>
      </c>
      <c r="AU223" s="165"/>
    </row>
    <row r="224" spans="3:47" x14ac:dyDescent="0.25">
      <c r="C224" s="162" t="s">
        <v>837</v>
      </c>
      <c r="D224" s="162" t="s">
        <v>837</v>
      </c>
      <c r="E224" s="111" t="s">
        <v>770</v>
      </c>
      <c r="F224" s="200">
        <v>43713</v>
      </c>
      <c r="G224" s="221">
        <v>290000</v>
      </c>
      <c r="H224" s="200">
        <v>43713</v>
      </c>
      <c r="I224">
        <v>1</v>
      </c>
      <c r="R224" s="111" t="s">
        <v>595</v>
      </c>
      <c r="U224" s="222">
        <v>1</v>
      </c>
      <c r="V224">
        <v>0</v>
      </c>
      <c r="W224" s="199">
        <v>290000</v>
      </c>
      <c r="Y224" s="165">
        <v>48</v>
      </c>
      <c r="Z224" t="s">
        <v>63</v>
      </c>
      <c r="AB224" s="165">
        <v>48</v>
      </c>
      <c r="AU224" s="165"/>
    </row>
    <row r="225" spans="3:47" x14ac:dyDescent="0.25">
      <c r="C225" s="162" t="s">
        <v>838</v>
      </c>
      <c r="D225" s="162" t="s">
        <v>838</v>
      </c>
      <c r="E225" s="111" t="s">
        <v>761</v>
      </c>
      <c r="F225" s="200">
        <v>43713</v>
      </c>
      <c r="G225" s="221">
        <v>290000</v>
      </c>
      <c r="H225" s="200">
        <v>43713</v>
      </c>
      <c r="I225">
        <v>1</v>
      </c>
      <c r="R225" s="111" t="s">
        <v>595</v>
      </c>
      <c r="U225" s="222">
        <v>1</v>
      </c>
      <c r="V225">
        <v>0</v>
      </c>
      <c r="W225" s="199">
        <v>290000</v>
      </c>
      <c r="Y225" s="165">
        <v>48</v>
      </c>
      <c r="Z225" t="s">
        <v>63</v>
      </c>
      <c r="AB225" s="165">
        <v>48</v>
      </c>
      <c r="AU225" s="165"/>
    </row>
    <row r="226" spans="3:47" x14ac:dyDescent="0.25">
      <c r="C226" s="162" t="s">
        <v>839</v>
      </c>
      <c r="D226" s="162" t="s">
        <v>839</v>
      </c>
      <c r="E226" s="111" t="s">
        <v>164</v>
      </c>
      <c r="F226" s="200">
        <v>43713</v>
      </c>
      <c r="G226" s="221">
        <v>290000</v>
      </c>
      <c r="H226" s="200">
        <v>43713</v>
      </c>
      <c r="I226">
        <v>1</v>
      </c>
      <c r="R226" s="111" t="s">
        <v>595</v>
      </c>
      <c r="U226" s="222">
        <v>1</v>
      </c>
      <c r="V226">
        <v>0</v>
      </c>
      <c r="W226" s="199">
        <v>290000</v>
      </c>
      <c r="Y226" s="165">
        <v>48</v>
      </c>
      <c r="Z226" t="s">
        <v>63</v>
      </c>
      <c r="AB226" s="165">
        <v>48</v>
      </c>
      <c r="AU226" s="165"/>
    </row>
    <row r="227" spans="3:47" x14ac:dyDescent="0.25">
      <c r="C227" s="162" t="s">
        <v>840</v>
      </c>
      <c r="D227" s="162" t="s">
        <v>840</v>
      </c>
      <c r="E227" s="111" t="s">
        <v>659</v>
      </c>
      <c r="F227" s="200">
        <v>43713</v>
      </c>
      <c r="G227" s="221">
        <v>290000</v>
      </c>
      <c r="H227" s="200">
        <v>43713</v>
      </c>
      <c r="I227">
        <v>1</v>
      </c>
      <c r="R227" s="111" t="s">
        <v>595</v>
      </c>
      <c r="U227" s="222">
        <v>1</v>
      </c>
      <c r="V227">
        <v>0</v>
      </c>
      <c r="W227" s="199">
        <v>290000</v>
      </c>
      <c r="Y227" s="165">
        <v>48</v>
      </c>
      <c r="Z227" t="s">
        <v>63</v>
      </c>
      <c r="AB227" s="165">
        <v>48</v>
      </c>
      <c r="AU227" s="165"/>
    </row>
    <row r="228" spans="3:47" x14ac:dyDescent="0.25">
      <c r="C228" s="162" t="s">
        <v>841</v>
      </c>
      <c r="D228" s="162" t="s">
        <v>841</v>
      </c>
      <c r="E228" s="111" t="s">
        <v>265</v>
      </c>
      <c r="F228" s="200">
        <v>43713</v>
      </c>
      <c r="G228" s="221">
        <v>290000</v>
      </c>
      <c r="H228" s="200">
        <v>43713</v>
      </c>
      <c r="I228">
        <v>1</v>
      </c>
      <c r="R228" s="111" t="s">
        <v>595</v>
      </c>
      <c r="U228" s="222">
        <v>1</v>
      </c>
      <c r="V228">
        <v>0</v>
      </c>
      <c r="W228" s="199">
        <v>290000</v>
      </c>
      <c r="Y228" s="165">
        <v>48</v>
      </c>
      <c r="Z228" t="s">
        <v>63</v>
      </c>
      <c r="AB228" s="165">
        <v>48</v>
      </c>
      <c r="AU228" s="165"/>
    </row>
    <row r="229" spans="3:47" x14ac:dyDescent="0.25">
      <c r="C229" s="162" t="s">
        <v>842</v>
      </c>
      <c r="D229" s="162" t="s">
        <v>842</v>
      </c>
      <c r="E229" s="111" t="s">
        <v>198</v>
      </c>
      <c r="F229" s="200">
        <v>43713</v>
      </c>
      <c r="G229" s="221">
        <v>290000</v>
      </c>
      <c r="H229" s="200">
        <v>43713</v>
      </c>
      <c r="I229">
        <v>1</v>
      </c>
      <c r="R229" s="111" t="s">
        <v>595</v>
      </c>
      <c r="U229" s="222">
        <v>1</v>
      </c>
      <c r="V229">
        <v>0</v>
      </c>
      <c r="W229" s="199">
        <v>290000</v>
      </c>
      <c r="Y229" s="165">
        <v>48</v>
      </c>
      <c r="Z229" t="s">
        <v>63</v>
      </c>
      <c r="AB229" s="165">
        <v>48</v>
      </c>
      <c r="AU229" s="165"/>
    </row>
    <row r="230" spans="3:47" x14ac:dyDescent="0.25">
      <c r="C230" s="162" t="s">
        <v>843</v>
      </c>
      <c r="D230" s="162" t="s">
        <v>843</v>
      </c>
      <c r="E230" s="111" t="s">
        <v>610</v>
      </c>
      <c r="F230" s="200">
        <v>43713</v>
      </c>
      <c r="G230" s="221">
        <v>870000</v>
      </c>
      <c r="H230" s="200">
        <v>43713</v>
      </c>
      <c r="I230">
        <v>1</v>
      </c>
      <c r="R230" s="111" t="s">
        <v>595</v>
      </c>
      <c r="U230" s="222">
        <v>3</v>
      </c>
      <c r="V230">
        <v>0</v>
      </c>
      <c r="W230" s="199">
        <v>870000</v>
      </c>
      <c r="Y230" s="165">
        <v>48</v>
      </c>
      <c r="Z230" t="s">
        <v>63</v>
      </c>
      <c r="AB230" s="165">
        <v>48</v>
      </c>
      <c r="AU230" s="165"/>
    </row>
    <row r="231" spans="3:47" x14ac:dyDescent="0.25">
      <c r="C231" s="223" t="s">
        <v>844</v>
      </c>
      <c r="D231" s="223" t="s">
        <v>844</v>
      </c>
      <c r="E231" s="111" t="s">
        <v>306</v>
      </c>
      <c r="F231" s="36">
        <v>43714</v>
      </c>
      <c r="G231" s="221">
        <v>18810000</v>
      </c>
      <c r="H231" s="36">
        <v>43714</v>
      </c>
      <c r="I231">
        <v>1</v>
      </c>
      <c r="R231" s="111" t="s">
        <v>595</v>
      </c>
      <c r="U231" s="222">
        <v>4</v>
      </c>
      <c r="V231">
        <v>0</v>
      </c>
      <c r="W231" s="199">
        <v>18810000</v>
      </c>
      <c r="Y231" s="165">
        <v>48</v>
      </c>
      <c r="Z231" t="s">
        <v>63</v>
      </c>
      <c r="AB231" s="165">
        <v>48</v>
      </c>
      <c r="AU231" s="165"/>
    </row>
    <row r="232" spans="3:47" x14ac:dyDescent="0.25">
      <c r="C232" s="114" t="s">
        <v>845</v>
      </c>
      <c r="D232" s="114" t="s">
        <v>845</v>
      </c>
      <c r="E232" s="111" t="s">
        <v>306</v>
      </c>
      <c r="F232" s="112">
        <v>43753</v>
      </c>
      <c r="G232" s="113">
        <f>50000000+988000</f>
        <v>50988000</v>
      </c>
      <c r="H232" s="112">
        <v>43753</v>
      </c>
      <c r="I232">
        <v>1</v>
      </c>
      <c r="R232" s="111" t="s">
        <v>595</v>
      </c>
      <c r="U232" s="64">
        <v>10</v>
      </c>
      <c r="V232">
        <v>0</v>
      </c>
      <c r="W232" s="199">
        <v>50988000</v>
      </c>
      <c r="Y232" s="165">
        <v>48</v>
      </c>
      <c r="Z232" t="s">
        <v>63</v>
      </c>
      <c r="AB232" s="165">
        <v>48</v>
      </c>
      <c r="AU232" s="165"/>
    </row>
    <row r="233" spans="3:47" x14ac:dyDescent="0.25">
      <c r="C233" s="162" t="s">
        <v>846</v>
      </c>
      <c r="D233" s="162" t="s">
        <v>846</v>
      </c>
      <c r="E233" s="111" t="s">
        <v>805</v>
      </c>
      <c r="F233" s="112">
        <v>43753</v>
      </c>
      <c r="G233" s="221">
        <v>1685000</v>
      </c>
      <c r="H233" s="112">
        <v>43753</v>
      </c>
      <c r="I233">
        <v>1</v>
      </c>
      <c r="R233" s="111" t="s">
        <v>595</v>
      </c>
      <c r="U233" s="64">
        <v>1</v>
      </c>
      <c r="V233">
        <v>0</v>
      </c>
      <c r="W233" s="199">
        <v>1685000</v>
      </c>
      <c r="Y233" s="165">
        <v>48</v>
      </c>
      <c r="Z233" t="s">
        <v>63</v>
      </c>
      <c r="AB233" s="165">
        <v>48</v>
      </c>
      <c r="AU233" s="165"/>
    </row>
    <row r="234" spans="3:47" x14ac:dyDescent="0.25">
      <c r="C234" s="162" t="s">
        <v>847</v>
      </c>
      <c r="D234" s="162" t="s">
        <v>847</v>
      </c>
      <c r="E234" s="111" t="s">
        <v>265</v>
      </c>
      <c r="F234" s="112">
        <v>43753</v>
      </c>
      <c r="G234" s="221">
        <v>2400000</v>
      </c>
      <c r="H234" s="112">
        <v>43753</v>
      </c>
      <c r="I234">
        <v>1</v>
      </c>
      <c r="R234" s="111" t="s">
        <v>595</v>
      </c>
      <c r="U234" s="64">
        <v>1</v>
      </c>
      <c r="V234">
        <v>0</v>
      </c>
      <c r="W234" s="199">
        <v>2400000</v>
      </c>
      <c r="Y234" s="165">
        <v>48</v>
      </c>
      <c r="Z234" t="s">
        <v>63</v>
      </c>
      <c r="AB234" s="165">
        <v>48</v>
      </c>
      <c r="AU234" s="165"/>
    </row>
    <row r="235" spans="3:47" x14ac:dyDescent="0.25">
      <c r="C235" s="162" t="s">
        <v>848</v>
      </c>
      <c r="D235" s="162" t="s">
        <v>848</v>
      </c>
      <c r="E235" s="111" t="s">
        <v>341</v>
      </c>
      <c r="F235" s="112">
        <v>43753</v>
      </c>
      <c r="G235" s="224">
        <v>2400000</v>
      </c>
      <c r="H235" s="112">
        <v>43753</v>
      </c>
      <c r="I235">
        <v>1</v>
      </c>
      <c r="R235" s="111" t="s">
        <v>595</v>
      </c>
      <c r="U235" s="64">
        <v>1</v>
      </c>
      <c r="V235">
        <v>0</v>
      </c>
      <c r="W235" s="199">
        <v>2400000</v>
      </c>
      <c r="Y235" s="165">
        <v>48</v>
      </c>
      <c r="Z235" t="s">
        <v>63</v>
      </c>
      <c r="AB235" s="165">
        <v>48</v>
      </c>
      <c r="AU235" s="165"/>
    </row>
    <row r="236" spans="3:47" x14ac:dyDescent="0.25">
      <c r="C236" s="162" t="s">
        <v>849</v>
      </c>
      <c r="D236" s="162" t="s">
        <v>849</v>
      </c>
      <c r="E236" s="111" t="s">
        <v>184</v>
      </c>
      <c r="F236" s="225">
        <v>43753</v>
      </c>
      <c r="G236" s="113">
        <v>1750000</v>
      </c>
      <c r="H236" s="225">
        <v>43753</v>
      </c>
      <c r="I236">
        <v>1</v>
      </c>
      <c r="R236" s="111" t="s">
        <v>595</v>
      </c>
      <c r="U236" s="64">
        <v>1</v>
      </c>
      <c r="V236">
        <v>0</v>
      </c>
      <c r="W236" s="199">
        <v>1750000</v>
      </c>
      <c r="Y236" s="165">
        <v>48</v>
      </c>
      <c r="Z236" t="s">
        <v>63</v>
      </c>
      <c r="AB236" s="165">
        <v>48</v>
      </c>
      <c r="AU236" s="165"/>
    </row>
    <row r="237" spans="3:47" x14ac:dyDescent="0.25">
      <c r="C237" s="162" t="s">
        <v>850</v>
      </c>
      <c r="D237" s="162" t="s">
        <v>850</v>
      </c>
      <c r="E237" s="111" t="s">
        <v>233</v>
      </c>
      <c r="F237" s="225">
        <v>43588</v>
      </c>
      <c r="G237" s="221">
        <v>2180000</v>
      </c>
      <c r="H237" s="225">
        <v>43588</v>
      </c>
      <c r="I237">
        <v>1</v>
      </c>
      <c r="R237" s="111" t="s">
        <v>595</v>
      </c>
      <c r="U237" s="64">
        <v>2</v>
      </c>
      <c r="V237">
        <v>0</v>
      </c>
      <c r="W237" s="199">
        <v>2180000</v>
      </c>
      <c r="Y237" s="226">
        <v>48</v>
      </c>
      <c r="Z237" t="s">
        <v>63</v>
      </c>
      <c r="AB237" s="226">
        <v>48</v>
      </c>
      <c r="AU237" s="226"/>
    </row>
    <row r="238" spans="3:47" x14ac:dyDescent="0.25">
      <c r="C238" s="162" t="s">
        <v>851</v>
      </c>
      <c r="D238" s="162" t="s">
        <v>851</v>
      </c>
      <c r="E238" s="111" t="s">
        <v>265</v>
      </c>
      <c r="F238" s="225">
        <v>43588</v>
      </c>
      <c r="G238" s="221">
        <v>235000</v>
      </c>
      <c r="H238" s="225">
        <v>43588</v>
      </c>
      <c r="I238">
        <v>1</v>
      </c>
      <c r="R238" s="111" t="s">
        <v>595</v>
      </c>
      <c r="U238" s="64">
        <v>1</v>
      </c>
      <c r="V238">
        <v>0</v>
      </c>
      <c r="W238" s="199">
        <v>235000</v>
      </c>
      <c r="Y238" s="165">
        <v>48</v>
      </c>
      <c r="Z238" t="s">
        <v>63</v>
      </c>
      <c r="AB238" s="165">
        <v>48</v>
      </c>
      <c r="AU238" s="165"/>
    </row>
    <row r="239" spans="3:47" x14ac:dyDescent="0.25">
      <c r="C239" s="162" t="s">
        <v>851</v>
      </c>
      <c r="D239" s="162" t="s">
        <v>851</v>
      </c>
      <c r="E239" s="111" t="s">
        <v>852</v>
      </c>
      <c r="F239" s="225">
        <v>43588</v>
      </c>
      <c r="G239" s="221">
        <v>235000</v>
      </c>
      <c r="H239" s="225">
        <v>43588</v>
      </c>
      <c r="I239">
        <v>1</v>
      </c>
      <c r="R239" s="111" t="s">
        <v>595</v>
      </c>
      <c r="U239" s="64">
        <v>1</v>
      </c>
      <c r="V239">
        <v>0</v>
      </c>
      <c r="W239" s="199">
        <v>235000</v>
      </c>
      <c r="Y239" s="165">
        <v>48</v>
      </c>
      <c r="Z239" t="s">
        <v>63</v>
      </c>
      <c r="AB239" s="165">
        <v>48</v>
      </c>
      <c r="AU239" s="165"/>
    </row>
    <row r="240" spans="3:47" x14ac:dyDescent="0.25">
      <c r="C240" s="162" t="s">
        <v>853</v>
      </c>
      <c r="D240" s="162" t="s">
        <v>853</v>
      </c>
      <c r="E240" s="111" t="s">
        <v>233</v>
      </c>
      <c r="F240" s="225">
        <v>43588</v>
      </c>
      <c r="G240" s="221">
        <v>425000</v>
      </c>
      <c r="H240" s="225">
        <v>43588</v>
      </c>
      <c r="I240">
        <v>1</v>
      </c>
      <c r="R240" s="111" t="s">
        <v>595</v>
      </c>
      <c r="U240" s="64">
        <v>1</v>
      </c>
      <c r="V240">
        <v>0</v>
      </c>
      <c r="W240" s="199">
        <v>425000</v>
      </c>
      <c r="Y240" s="165">
        <v>48</v>
      </c>
      <c r="Z240" t="s">
        <v>63</v>
      </c>
      <c r="AB240" s="165">
        <v>48</v>
      </c>
      <c r="AU240" s="165"/>
    </row>
    <row r="241" spans="3:47" x14ac:dyDescent="0.25">
      <c r="C241" s="164" t="s">
        <v>854</v>
      </c>
      <c r="D241" s="164" t="s">
        <v>854</v>
      </c>
      <c r="E241" s="111" t="s">
        <v>679</v>
      </c>
      <c r="F241" s="225">
        <v>43780</v>
      </c>
      <c r="G241" s="220">
        <v>5500000</v>
      </c>
      <c r="H241" s="225">
        <v>43780</v>
      </c>
      <c r="I241">
        <v>1</v>
      </c>
      <c r="R241" s="111" t="s">
        <v>595</v>
      </c>
      <c r="U241" s="64">
        <v>1</v>
      </c>
      <c r="V241">
        <v>0</v>
      </c>
      <c r="W241" s="199">
        <v>5500000</v>
      </c>
      <c r="Y241" s="165">
        <v>48</v>
      </c>
      <c r="Z241" t="s">
        <v>63</v>
      </c>
      <c r="AB241" s="165">
        <v>48</v>
      </c>
      <c r="AU241" s="165"/>
    </row>
    <row r="242" spans="3:47" x14ac:dyDescent="0.25">
      <c r="C242" s="162" t="s">
        <v>855</v>
      </c>
      <c r="D242" s="162" t="s">
        <v>855</v>
      </c>
      <c r="E242" s="111" t="s">
        <v>679</v>
      </c>
      <c r="F242" s="225">
        <v>43790</v>
      </c>
      <c r="G242" s="221">
        <v>1600000</v>
      </c>
      <c r="H242" s="225">
        <v>43790</v>
      </c>
      <c r="I242">
        <v>1</v>
      </c>
      <c r="R242" s="111" t="s">
        <v>595</v>
      </c>
      <c r="U242" s="64">
        <v>1</v>
      </c>
      <c r="V242">
        <v>0</v>
      </c>
      <c r="W242" s="199">
        <v>1600000</v>
      </c>
      <c r="Y242" s="165">
        <v>48</v>
      </c>
      <c r="Z242" t="s">
        <v>63</v>
      </c>
      <c r="AB242" s="165">
        <v>48</v>
      </c>
      <c r="AU242" s="165"/>
    </row>
    <row r="243" spans="3:47" x14ac:dyDescent="0.25">
      <c r="C243" s="162" t="s">
        <v>856</v>
      </c>
      <c r="D243" s="162" t="s">
        <v>856</v>
      </c>
      <c r="E243" s="111" t="s">
        <v>719</v>
      </c>
      <c r="F243" s="225">
        <v>43792</v>
      </c>
      <c r="G243" s="221">
        <v>1870000</v>
      </c>
      <c r="H243" s="225">
        <v>43792</v>
      </c>
      <c r="I243">
        <v>1</v>
      </c>
      <c r="R243" s="111" t="s">
        <v>595</v>
      </c>
      <c r="U243" s="64">
        <v>1</v>
      </c>
      <c r="V243">
        <v>0</v>
      </c>
      <c r="W243" s="199">
        <v>1870000</v>
      </c>
      <c r="Y243" s="165">
        <v>48</v>
      </c>
      <c r="Z243" t="s">
        <v>63</v>
      </c>
      <c r="AB243" s="165">
        <v>48</v>
      </c>
      <c r="AU243" s="165"/>
    </row>
    <row r="244" spans="3:47" x14ac:dyDescent="0.25">
      <c r="C244" s="162" t="s">
        <v>857</v>
      </c>
      <c r="D244" s="162" t="s">
        <v>857</v>
      </c>
      <c r="E244" s="111" t="s">
        <v>198</v>
      </c>
      <c r="F244" s="225">
        <v>43792</v>
      </c>
      <c r="G244" s="221">
        <v>2075000</v>
      </c>
      <c r="H244" s="225">
        <v>43792</v>
      </c>
      <c r="I244">
        <v>1</v>
      </c>
      <c r="R244" s="111" t="s">
        <v>595</v>
      </c>
      <c r="U244" s="64">
        <v>1</v>
      </c>
      <c r="V244">
        <v>0</v>
      </c>
      <c r="W244" s="199">
        <v>2075000</v>
      </c>
      <c r="Y244" s="165">
        <v>48</v>
      </c>
      <c r="Z244" t="s">
        <v>63</v>
      </c>
      <c r="AB244" s="165">
        <v>48</v>
      </c>
      <c r="AU244" s="165"/>
    </row>
    <row r="245" spans="3:47" x14ac:dyDescent="0.25">
      <c r="C245" s="162" t="s">
        <v>858</v>
      </c>
      <c r="D245" s="162" t="s">
        <v>858</v>
      </c>
      <c r="E245" s="111" t="s">
        <v>677</v>
      </c>
      <c r="F245" s="225">
        <v>43792</v>
      </c>
      <c r="G245" s="221">
        <v>2400000</v>
      </c>
      <c r="H245" s="225">
        <v>43792</v>
      </c>
      <c r="I245">
        <v>1</v>
      </c>
      <c r="R245" s="111" t="s">
        <v>595</v>
      </c>
      <c r="U245" s="64">
        <v>1</v>
      </c>
      <c r="V245">
        <v>0</v>
      </c>
      <c r="W245" s="199">
        <v>2400000</v>
      </c>
      <c r="Y245" s="165">
        <v>48</v>
      </c>
      <c r="Z245" t="s">
        <v>63</v>
      </c>
      <c r="AB245" s="165">
        <v>48</v>
      </c>
      <c r="AU245" s="165"/>
    </row>
    <row r="246" spans="3:47" x14ac:dyDescent="0.25">
      <c r="C246" s="162" t="s">
        <v>859</v>
      </c>
      <c r="D246" s="162" t="s">
        <v>859</v>
      </c>
      <c r="E246" s="111" t="s">
        <v>233</v>
      </c>
      <c r="F246" s="225">
        <v>43792</v>
      </c>
      <c r="G246" s="221">
        <v>3660000</v>
      </c>
      <c r="H246" s="225">
        <v>43792</v>
      </c>
      <c r="I246">
        <v>1</v>
      </c>
      <c r="R246" s="111" t="s">
        <v>595</v>
      </c>
      <c r="U246" s="64">
        <v>1</v>
      </c>
      <c r="V246">
        <v>0</v>
      </c>
      <c r="W246" s="199">
        <v>3660000</v>
      </c>
      <c r="Y246" s="165">
        <v>48</v>
      </c>
      <c r="Z246" t="s">
        <v>63</v>
      </c>
      <c r="AB246" s="165">
        <v>48</v>
      </c>
      <c r="AU246" s="165"/>
    </row>
    <row r="247" spans="3:47" x14ac:dyDescent="0.25">
      <c r="C247" s="162" t="s">
        <v>860</v>
      </c>
      <c r="D247" s="162" t="s">
        <v>860</v>
      </c>
      <c r="E247" s="111" t="s">
        <v>677</v>
      </c>
      <c r="F247" s="225">
        <v>43792</v>
      </c>
      <c r="G247" s="221">
        <v>3660000</v>
      </c>
      <c r="H247" s="225">
        <v>43792</v>
      </c>
      <c r="I247">
        <v>1</v>
      </c>
      <c r="R247" s="111" t="s">
        <v>595</v>
      </c>
      <c r="U247" s="64">
        <v>1</v>
      </c>
      <c r="V247">
        <v>0</v>
      </c>
      <c r="W247" s="199">
        <v>3660000</v>
      </c>
      <c r="Y247" s="165">
        <v>48</v>
      </c>
      <c r="Z247" t="s">
        <v>63</v>
      </c>
      <c r="AB247" s="165">
        <v>48</v>
      </c>
      <c r="AU247" s="165"/>
    </row>
    <row r="248" spans="3:47" x14ac:dyDescent="0.25">
      <c r="C248" s="162" t="s">
        <v>861</v>
      </c>
      <c r="D248" s="162" t="s">
        <v>861</v>
      </c>
      <c r="E248" s="111" t="s">
        <v>805</v>
      </c>
      <c r="F248" s="225">
        <v>43792</v>
      </c>
      <c r="G248" s="221">
        <v>2075000</v>
      </c>
      <c r="H248" s="225">
        <v>43792</v>
      </c>
      <c r="I248">
        <v>1</v>
      </c>
      <c r="R248" s="111" t="s">
        <v>595</v>
      </c>
      <c r="U248" s="64">
        <v>1</v>
      </c>
      <c r="V248">
        <v>0</v>
      </c>
      <c r="W248" s="199">
        <v>2075000</v>
      </c>
      <c r="Y248" s="165">
        <v>48</v>
      </c>
      <c r="Z248" t="s">
        <v>63</v>
      </c>
      <c r="AB248" s="165">
        <v>48</v>
      </c>
      <c r="AU248" s="165"/>
    </row>
    <row r="249" spans="3:47" x14ac:dyDescent="0.25">
      <c r="C249" s="162" t="s">
        <v>858</v>
      </c>
      <c r="D249" s="162" t="s">
        <v>858</v>
      </c>
      <c r="E249" s="111" t="s">
        <v>677</v>
      </c>
      <c r="F249" s="225">
        <v>43792</v>
      </c>
      <c r="G249" s="221">
        <v>2400000</v>
      </c>
      <c r="H249" s="225">
        <v>43792</v>
      </c>
      <c r="I249">
        <v>1</v>
      </c>
      <c r="R249" s="111" t="s">
        <v>595</v>
      </c>
      <c r="U249" s="64">
        <v>1</v>
      </c>
      <c r="V249">
        <v>0</v>
      </c>
      <c r="W249" s="199">
        <v>2400000</v>
      </c>
      <c r="Y249" s="165">
        <v>48</v>
      </c>
      <c r="Z249" t="s">
        <v>63</v>
      </c>
      <c r="AB249" s="165">
        <v>48</v>
      </c>
      <c r="AU249" s="165"/>
    </row>
    <row r="250" spans="3:47" x14ac:dyDescent="0.25">
      <c r="C250" s="162" t="s">
        <v>862</v>
      </c>
      <c r="D250" s="162" t="s">
        <v>862</v>
      </c>
      <c r="E250" s="111" t="s">
        <v>805</v>
      </c>
      <c r="F250" s="112">
        <v>43837</v>
      </c>
      <c r="G250" s="220">
        <v>2575000</v>
      </c>
      <c r="H250" s="112">
        <v>43837</v>
      </c>
      <c r="I250">
        <v>1</v>
      </c>
      <c r="R250" s="111" t="s">
        <v>595</v>
      </c>
      <c r="U250" s="64">
        <v>1</v>
      </c>
      <c r="V250">
        <v>1</v>
      </c>
      <c r="W250" s="199">
        <v>2467708.3333333335</v>
      </c>
      <c r="Y250" s="165">
        <v>46</v>
      </c>
      <c r="Z250" t="s">
        <v>63</v>
      </c>
      <c r="AB250" s="165">
        <v>48</v>
      </c>
      <c r="AT250" t="s">
        <v>63</v>
      </c>
      <c r="AU250" s="165">
        <v>48</v>
      </c>
    </row>
    <row r="251" spans="3:47" x14ac:dyDescent="0.25">
      <c r="C251" s="162" t="s">
        <v>863</v>
      </c>
      <c r="D251" s="162" t="s">
        <v>863</v>
      </c>
      <c r="E251" s="111" t="s">
        <v>677</v>
      </c>
      <c r="F251" s="225">
        <v>43837</v>
      </c>
      <c r="G251" s="220">
        <v>2575000</v>
      </c>
      <c r="H251" s="225">
        <v>43837</v>
      </c>
      <c r="I251">
        <v>1</v>
      </c>
      <c r="R251" s="111" t="s">
        <v>595</v>
      </c>
      <c r="U251" s="64">
        <v>1</v>
      </c>
      <c r="V251">
        <v>1</v>
      </c>
      <c r="W251" s="199">
        <v>2467708.3333333335</v>
      </c>
      <c r="Y251" s="165">
        <v>46</v>
      </c>
      <c r="Z251" t="s">
        <v>63</v>
      </c>
      <c r="AB251" s="165">
        <v>48</v>
      </c>
      <c r="AT251" t="s">
        <v>63</v>
      </c>
      <c r="AU251" s="165">
        <v>48</v>
      </c>
    </row>
    <row r="252" spans="3:47" x14ac:dyDescent="0.25">
      <c r="C252" s="162" t="s">
        <v>864</v>
      </c>
      <c r="D252" s="162" t="s">
        <v>864</v>
      </c>
      <c r="E252" s="111" t="s">
        <v>865</v>
      </c>
      <c r="F252" s="225">
        <v>43837</v>
      </c>
      <c r="G252" s="220">
        <v>7900000</v>
      </c>
      <c r="H252" s="225">
        <v>43837</v>
      </c>
      <c r="I252">
        <v>1</v>
      </c>
      <c r="R252" s="111" t="s">
        <v>595</v>
      </c>
      <c r="U252" s="64">
        <v>1</v>
      </c>
      <c r="V252">
        <v>1</v>
      </c>
      <c r="W252" s="199">
        <v>7570833.333333334</v>
      </c>
      <c r="Y252" s="165">
        <v>46</v>
      </c>
      <c r="Z252" t="s">
        <v>63</v>
      </c>
      <c r="AB252" s="165">
        <v>48</v>
      </c>
      <c r="AT252" t="s">
        <v>63</v>
      </c>
      <c r="AU252" s="165">
        <v>48</v>
      </c>
    </row>
    <row r="253" spans="3:47" x14ac:dyDescent="0.25">
      <c r="C253" s="162" t="s">
        <v>866</v>
      </c>
      <c r="D253" s="162" t="s">
        <v>866</v>
      </c>
      <c r="E253" s="111" t="s">
        <v>805</v>
      </c>
      <c r="F253" s="225">
        <v>43854</v>
      </c>
      <c r="G253" s="220">
        <v>2050000</v>
      </c>
      <c r="H253" s="225">
        <v>43854</v>
      </c>
      <c r="I253">
        <v>1</v>
      </c>
      <c r="R253" s="111" t="s">
        <v>595</v>
      </c>
      <c r="U253" s="64">
        <v>1</v>
      </c>
      <c r="V253">
        <v>1</v>
      </c>
      <c r="W253" s="199">
        <v>1964583.3333333335</v>
      </c>
      <c r="Y253" s="165">
        <v>46</v>
      </c>
      <c r="Z253" t="s">
        <v>63</v>
      </c>
      <c r="AB253" s="165">
        <v>48</v>
      </c>
      <c r="AT253" t="s">
        <v>63</v>
      </c>
      <c r="AU253" s="165">
        <v>48</v>
      </c>
    </row>
    <row r="254" spans="3:47" x14ac:dyDescent="0.25">
      <c r="C254" s="162" t="s">
        <v>867</v>
      </c>
      <c r="D254" s="162" t="s">
        <v>867</v>
      </c>
      <c r="E254" s="111" t="s">
        <v>164</v>
      </c>
      <c r="F254" s="225">
        <v>43854</v>
      </c>
      <c r="G254" s="220">
        <v>2050000</v>
      </c>
      <c r="H254" s="225">
        <v>43854</v>
      </c>
      <c r="I254">
        <v>1</v>
      </c>
      <c r="R254" s="111" t="s">
        <v>595</v>
      </c>
      <c r="U254" s="64">
        <v>1</v>
      </c>
      <c r="V254">
        <v>1</v>
      </c>
      <c r="W254" s="199">
        <v>1964583.3333333335</v>
      </c>
      <c r="Y254" s="165">
        <v>46</v>
      </c>
      <c r="Z254" t="s">
        <v>63</v>
      </c>
      <c r="AB254" s="165">
        <v>48</v>
      </c>
      <c r="AT254" t="s">
        <v>63</v>
      </c>
      <c r="AU254" s="165">
        <v>48</v>
      </c>
    </row>
    <row r="255" spans="3:47" x14ac:dyDescent="0.25">
      <c r="C255" s="162" t="s">
        <v>868</v>
      </c>
      <c r="D255" s="162" t="s">
        <v>868</v>
      </c>
      <c r="E255" s="111" t="s">
        <v>164</v>
      </c>
      <c r="F255" s="225">
        <v>43837</v>
      </c>
      <c r="G255" s="220">
        <v>2400000</v>
      </c>
      <c r="H255" s="225">
        <v>43837</v>
      </c>
      <c r="I255">
        <v>1</v>
      </c>
      <c r="R255" s="111" t="s">
        <v>595</v>
      </c>
      <c r="U255" s="64">
        <v>1</v>
      </c>
      <c r="V255">
        <v>1</v>
      </c>
      <c r="W255" s="199">
        <v>2300000</v>
      </c>
      <c r="Y255" s="165">
        <v>46</v>
      </c>
      <c r="Z255" t="s">
        <v>63</v>
      </c>
      <c r="AB255" s="165">
        <v>48</v>
      </c>
      <c r="AT255" t="s">
        <v>63</v>
      </c>
      <c r="AU255" s="165">
        <v>48</v>
      </c>
    </row>
    <row r="256" spans="3:47" x14ac:dyDescent="0.25">
      <c r="C256" s="162" t="s">
        <v>869</v>
      </c>
      <c r="D256" s="162" t="s">
        <v>869</v>
      </c>
      <c r="E256" s="111" t="s">
        <v>659</v>
      </c>
      <c r="F256" s="225">
        <v>43854</v>
      </c>
      <c r="G256" s="220">
        <v>4600000</v>
      </c>
      <c r="H256" s="225">
        <v>43854</v>
      </c>
      <c r="I256">
        <v>1</v>
      </c>
      <c r="R256" s="111" t="s">
        <v>595</v>
      </c>
      <c r="U256" s="64">
        <v>1</v>
      </c>
      <c r="V256">
        <v>1</v>
      </c>
      <c r="W256" s="199">
        <v>4408333.333333333</v>
      </c>
      <c r="Y256" s="165">
        <v>46</v>
      </c>
      <c r="Z256" t="s">
        <v>63</v>
      </c>
      <c r="AB256" s="165">
        <v>48</v>
      </c>
      <c r="AT256" t="s">
        <v>63</v>
      </c>
      <c r="AU256" s="165">
        <v>48</v>
      </c>
    </row>
    <row r="257" spans="3:47" x14ac:dyDescent="0.25">
      <c r="C257" s="162" t="s">
        <v>870</v>
      </c>
      <c r="D257" s="162" t="s">
        <v>870</v>
      </c>
      <c r="E257" s="111" t="s">
        <v>805</v>
      </c>
      <c r="F257" s="225">
        <v>43854</v>
      </c>
      <c r="G257" s="220">
        <v>4600000</v>
      </c>
      <c r="H257" s="225">
        <v>43854</v>
      </c>
      <c r="I257">
        <v>1</v>
      </c>
      <c r="R257" s="111" t="s">
        <v>595</v>
      </c>
      <c r="U257" s="64">
        <v>1</v>
      </c>
      <c r="V257">
        <v>1</v>
      </c>
      <c r="W257" s="199">
        <v>4408333.333333333</v>
      </c>
      <c r="Y257" s="165">
        <v>46</v>
      </c>
      <c r="Z257" t="s">
        <v>63</v>
      </c>
      <c r="AB257" s="165">
        <v>48</v>
      </c>
      <c r="AT257" t="s">
        <v>63</v>
      </c>
      <c r="AU257" s="165">
        <v>48</v>
      </c>
    </row>
    <row r="258" spans="3:47" x14ac:dyDescent="0.25">
      <c r="C258" s="162" t="s">
        <v>871</v>
      </c>
      <c r="D258" s="162" t="s">
        <v>871</v>
      </c>
      <c r="E258" s="111" t="s">
        <v>659</v>
      </c>
      <c r="F258" s="225">
        <v>43837</v>
      </c>
      <c r="G258" s="220">
        <v>3800000</v>
      </c>
      <c r="H258" s="225">
        <v>43837</v>
      </c>
      <c r="I258">
        <v>1</v>
      </c>
      <c r="R258" s="111" t="s">
        <v>595</v>
      </c>
      <c r="U258" s="64">
        <v>1</v>
      </c>
      <c r="V258">
        <v>1</v>
      </c>
      <c r="W258" s="199">
        <v>3641666.666666667</v>
      </c>
      <c r="Y258" s="165">
        <v>46</v>
      </c>
      <c r="Z258" t="s">
        <v>63</v>
      </c>
      <c r="AB258" s="165">
        <v>48</v>
      </c>
      <c r="AT258" t="s">
        <v>63</v>
      </c>
      <c r="AU258" s="165">
        <v>48</v>
      </c>
    </row>
    <row r="259" spans="3:47" x14ac:dyDescent="0.25">
      <c r="C259" s="162" t="s">
        <v>872</v>
      </c>
      <c r="D259" s="162" t="s">
        <v>872</v>
      </c>
      <c r="E259" s="111" t="s">
        <v>164</v>
      </c>
      <c r="F259" s="225">
        <v>43881</v>
      </c>
      <c r="G259" s="220">
        <v>2025000</v>
      </c>
      <c r="H259" s="225">
        <v>43881</v>
      </c>
      <c r="I259">
        <v>1</v>
      </c>
      <c r="R259" s="111" t="s">
        <v>595</v>
      </c>
      <c r="U259" s="64">
        <v>1</v>
      </c>
      <c r="V259">
        <v>1</v>
      </c>
      <c r="W259" s="199">
        <v>1898437.5</v>
      </c>
      <c r="Y259" s="165">
        <v>45</v>
      </c>
      <c r="Z259" t="s">
        <v>63</v>
      </c>
      <c r="AB259" s="165">
        <v>48</v>
      </c>
      <c r="AT259" t="s">
        <v>63</v>
      </c>
      <c r="AU259" s="165">
        <v>48</v>
      </c>
    </row>
    <row r="260" spans="3:47" x14ac:dyDescent="0.25">
      <c r="C260" s="227" t="s">
        <v>873</v>
      </c>
      <c r="D260" s="227" t="s">
        <v>873</v>
      </c>
      <c r="E260" s="111" t="s">
        <v>181</v>
      </c>
      <c r="F260" s="225">
        <v>43871</v>
      </c>
      <c r="G260" s="220">
        <v>2320000</v>
      </c>
      <c r="H260" s="225">
        <v>43871</v>
      </c>
      <c r="I260">
        <v>1</v>
      </c>
      <c r="R260" s="111" t="s">
        <v>595</v>
      </c>
      <c r="U260" s="64">
        <v>8</v>
      </c>
      <c r="V260">
        <v>1</v>
      </c>
      <c r="W260" s="199">
        <v>2175000</v>
      </c>
      <c r="Y260" s="165">
        <v>45</v>
      </c>
      <c r="Z260" t="s">
        <v>63</v>
      </c>
      <c r="AB260" s="165">
        <v>48</v>
      </c>
      <c r="AT260" t="s">
        <v>63</v>
      </c>
      <c r="AU260" s="165">
        <v>48</v>
      </c>
    </row>
    <row r="261" spans="3:47" x14ac:dyDescent="0.25">
      <c r="C261" s="162" t="s">
        <v>874</v>
      </c>
      <c r="D261" s="162" t="s">
        <v>874</v>
      </c>
      <c r="E261" s="111" t="s">
        <v>170</v>
      </c>
      <c r="F261" s="225">
        <v>44042</v>
      </c>
      <c r="G261" s="221">
        <v>16775000</v>
      </c>
      <c r="H261" s="225">
        <v>44042</v>
      </c>
      <c r="I261">
        <v>1</v>
      </c>
      <c r="R261" s="111" t="s">
        <v>595</v>
      </c>
      <c r="U261" s="64">
        <v>11</v>
      </c>
      <c r="V261">
        <v>1</v>
      </c>
      <c r="W261" s="199">
        <v>13979166.666666668</v>
      </c>
      <c r="Y261" s="165">
        <v>40</v>
      </c>
      <c r="Z261" t="s">
        <v>63</v>
      </c>
      <c r="AB261" s="165">
        <v>48</v>
      </c>
      <c r="AT261" t="s">
        <v>63</v>
      </c>
      <c r="AU261" s="165">
        <v>48</v>
      </c>
    </row>
    <row r="262" spans="3:47" x14ac:dyDescent="0.25">
      <c r="C262" s="162" t="s">
        <v>875</v>
      </c>
      <c r="D262" s="162" t="s">
        <v>875</v>
      </c>
      <c r="E262" s="111" t="s">
        <v>170</v>
      </c>
      <c r="F262" s="225">
        <v>44028</v>
      </c>
      <c r="G262" s="220">
        <v>4000000</v>
      </c>
      <c r="H262" s="225">
        <v>44028</v>
      </c>
      <c r="I262">
        <v>1</v>
      </c>
      <c r="R262" s="111" t="s">
        <v>595</v>
      </c>
      <c r="U262" s="64">
        <v>2</v>
      </c>
      <c r="V262">
        <v>1</v>
      </c>
      <c r="W262" s="199">
        <v>3333333.333333333</v>
      </c>
      <c r="Y262" s="165">
        <v>40</v>
      </c>
      <c r="Z262" t="s">
        <v>63</v>
      </c>
      <c r="AB262" s="165">
        <v>48</v>
      </c>
      <c r="AT262" t="s">
        <v>63</v>
      </c>
      <c r="AU262" s="165">
        <v>48</v>
      </c>
    </row>
    <row r="263" spans="3:47" x14ac:dyDescent="0.25">
      <c r="C263" s="228" t="s">
        <v>876</v>
      </c>
      <c r="D263" s="228" t="s">
        <v>876</v>
      </c>
      <c r="E263" s="111" t="s">
        <v>306</v>
      </c>
      <c r="F263" s="36">
        <v>44057</v>
      </c>
      <c r="G263" s="220">
        <v>50575000</v>
      </c>
      <c r="H263" s="36">
        <v>44057</v>
      </c>
      <c r="I263">
        <v>1</v>
      </c>
      <c r="R263" s="111" t="s">
        <v>595</v>
      </c>
      <c r="U263" s="64">
        <v>10</v>
      </c>
      <c r="V263">
        <v>1</v>
      </c>
      <c r="W263" s="199">
        <v>41092187.5</v>
      </c>
      <c r="Y263" s="165">
        <v>39</v>
      </c>
      <c r="Z263" t="s">
        <v>63</v>
      </c>
      <c r="AB263" s="165">
        <v>48</v>
      </c>
      <c r="AT263" t="s">
        <v>63</v>
      </c>
      <c r="AU263" s="165">
        <v>48</v>
      </c>
    </row>
    <row r="264" spans="3:47" x14ac:dyDescent="0.25">
      <c r="C264" s="164" t="s">
        <v>877</v>
      </c>
      <c r="D264" s="164" t="s">
        <v>877</v>
      </c>
      <c r="E264" s="111" t="s">
        <v>181</v>
      </c>
      <c r="F264" s="225">
        <v>44082</v>
      </c>
      <c r="G264" s="220">
        <v>31743000</v>
      </c>
      <c r="H264" s="225">
        <v>44082</v>
      </c>
      <c r="I264">
        <v>1</v>
      </c>
      <c r="R264" s="111" t="s">
        <v>595</v>
      </c>
      <c r="U264" s="64">
        <v>1</v>
      </c>
      <c r="V264">
        <v>1</v>
      </c>
      <c r="W264" s="199">
        <v>25129875</v>
      </c>
      <c r="Y264" s="165">
        <v>38</v>
      </c>
      <c r="Z264" t="s">
        <v>63</v>
      </c>
      <c r="AB264" s="165">
        <v>48</v>
      </c>
      <c r="AT264" t="s">
        <v>63</v>
      </c>
      <c r="AU264" s="165">
        <v>48</v>
      </c>
    </row>
    <row r="265" spans="3:47" x14ac:dyDescent="0.25">
      <c r="C265" s="164" t="s">
        <v>878</v>
      </c>
      <c r="D265" s="164" t="s">
        <v>878</v>
      </c>
      <c r="E265" s="111" t="s">
        <v>679</v>
      </c>
      <c r="F265" s="225">
        <v>44095</v>
      </c>
      <c r="G265" s="220">
        <v>2135000</v>
      </c>
      <c r="H265" s="225">
        <v>44095</v>
      </c>
      <c r="I265">
        <v>1</v>
      </c>
      <c r="R265" s="111" t="s">
        <v>595</v>
      </c>
      <c r="U265" s="64">
        <v>1</v>
      </c>
      <c r="V265">
        <v>1</v>
      </c>
      <c r="W265" s="199">
        <v>1690208.3333333333</v>
      </c>
      <c r="Y265" s="165">
        <v>38</v>
      </c>
      <c r="Z265" t="s">
        <v>63</v>
      </c>
      <c r="AB265" s="165">
        <v>48</v>
      </c>
      <c r="AT265" t="s">
        <v>63</v>
      </c>
      <c r="AU265" s="165">
        <v>48</v>
      </c>
    </row>
    <row r="266" spans="3:47" x14ac:dyDescent="0.25">
      <c r="C266" s="162" t="s">
        <v>879</v>
      </c>
      <c r="D266" s="162" t="s">
        <v>879</v>
      </c>
      <c r="E266" s="111" t="s">
        <v>805</v>
      </c>
      <c r="F266" s="225">
        <v>44110</v>
      </c>
      <c r="G266" s="221">
        <v>2550000</v>
      </c>
      <c r="H266" s="225">
        <v>44110</v>
      </c>
      <c r="I266">
        <v>1</v>
      </c>
      <c r="R266" s="111" t="s">
        <v>595</v>
      </c>
      <c r="U266" s="64">
        <v>1</v>
      </c>
      <c r="V266">
        <v>1</v>
      </c>
      <c r="W266" s="199">
        <v>1965625</v>
      </c>
      <c r="Y266" s="165">
        <v>37</v>
      </c>
      <c r="Z266" t="s">
        <v>63</v>
      </c>
      <c r="AB266" s="165">
        <v>48</v>
      </c>
      <c r="AT266" t="s">
        <v>63</v>
      </c>
      <c r="AU266" s="165">
        <v>48</v>
      </c>
    </row>
    <row r="267" spans="3:47" x14ac:dyDescent="0.25">
      <c r="C267" s="162" t="s">
        <v>880</v>
      </c>
      <c r="D267" s="162" t="s">
        <v>880</v>
      </c>
      <c r="E267" s="111" t="s">
        <v>679</v>
      </c>
      <c r="F267" s="225">
        <v>44110</v>
      </c>
      <c r="G267" s="221">
        <v>2550000</v>
      </c>
      <c r="H267" s="225">
        <v>44110</v>
      </c>
      <c r="I267">
        <v>1</v>
      </c>
      <c r="R267" s="111" t="s">
        <v>595</v>
      </c>
      <c r="U267" s="64">
        <v>1</v>
      </c>
      <c r="V267">
        <v>1</v>
      </c>
      <c r="W267" s="199">
        <v>1965625</v>
      </c>
      <c r="Y267" s="165">
        <v>37</v>
      </c>
      <c r="Z267" t="s">
        <v>63</v>
      </c>
      <c r="AB267" s="165">
        <v>48</v>
      </c>
      <c r="AT267" t="s">
        <v>63</v>
      </c>
      <c r="AU267" s="165">
        <v>48</v>
      </c>
    </row>
    <row r="268" spans="3:47" x14ac:dyDescent="0.25">
      <c r="C268" s="162" t="s">
        <v>881</v>
      </c>
      <c r="D268" s="162" t="s">
        <v>881</v>
      </c>
      <c r="E268" s="111" t="s">
        <v>338</v>
      </c>
      <c r="F268" s="225">
        <v>44110</v>
      </c>
      <c r="G268" s="221">
        <v>2550000</v>
      </c>
      <c r="H268" s="225">
        <v>44110</v>
      </c>
      <c r="I268">
        <v>1</v>
      </c>
      <c r="R268" s="111" t="s">
        <v>595</v>
      </c>
      <c r="U268" s="64">
        <v>1</v>
      </c>
      <c r="V268">
        <v>1</v>
      </c>
      <c r="W268" s="199">
        <v>1965625</v>
      </c>
      <c r="Y268" s="165">
        <v>37</v>
      </c>
      <c r="Z268" t="s">
        <v>63</v>
      </c>
      <c r="AB268" s="165">
        <v>48</v>
      </c>
      <c r="AT268" t="s">
        <v>63</v>
      </c>
      <c r="AU268" s="165">
        <v>48</v>
      </c>
    </row>
    <row r="269" spans="3:47" x14ac:dyDescent="0.25">
      <c r="C269" s="162" t="s">
        <v>882</v>
      </c>
      <c r="D269" s="162" t="s">
        <v>882</v>
      </c>
      <c r="E269" s="52" t="s">
        <v>260</v>
      </c>
      <c r="F269" s="225">
        <v>44110</v>
      </c>
      <c r="G269" s="221">
        <v>2550000</v>
      </c>
      <c r="H269" s="225">
        <v>44110</v>
      </c>
      <c r="I269">
        <v>1</v>
      </c>
      <c r="R269" s="111" t="s">
        <v>595</v>
      </c>
      <c r="U269" s="64">
        <v>1</v>
      </c>
      <c r="V269">
        <v>1</v>
      </c>
      <c r="W269" s="199">
        <v>1965625</v>
      </c>
      <c r="Y269" s="165">
        <v>37</v>
      </c>
      <c r="Z269" t="s">
        <v>63</v>
      </c>
      <c r="AB269" s="165">
        <v>48</v>
      </c>
      <c r="AT269" t="s">
        <v>63</v>
      </c>
      <c r="AU269" s="165">
        <v>48</v>
      </c>
    </row>
    <row r="270" spans="3:47" x14ac:dyDescent="0.25">
      <c r="C270" s="162" t="s">
        <v>883</v>
      </c>
      <c r="D270" s="162" t="s">
        <v>883</v>
      </c>
      <c r="E270" s="111" t="s">
        <v>677</v>
      </c>
      <c r="F270" s="225">
        <v>44110</v>
      </c>
      <c r="G270" s="221">
        <v>2550000</v>
      </c>
      <c r="H270" s="225">
        <v>44110</v>
      </c>
      <c r="I270">
        <v>1</v>
      </c>
      <c r="R270" s="111" t="s">
        <v>595</v>
      </c>
      <c r="U270" s="64">
        <v>1</v>
      </c>
      <c r="V270">
        <v>1</v>
      </c>
      <c r="W270" s="199">
        <v>1965625</v>
      </c>
      <c r="Y270" s="165">
        <v>37</v>
      </c>
      <c r="Z270" t="s">
        <v>63</v>
      </c>
      <c r="AB270" s="165">
        <v>48</v>
      </c>
      <c r="AT270" t="s">
        <v>63</v>
      </c>
      <c r="AU270" s="165">
        <v>48</v>
      </c>
    </row>
    <row r="271" spans="3:47" x14ac:dyDescent="0.25">
      <c r="C271" s="162" t="s">
        <v>884</v>
      </c>
      <c r="D271" s="162" t="s">
        <v>884</v>
      </c>
      <c r="E271" s="111" t="s">
        <v>338</v>
      </c>
      <c r="F271" s="225">
        <v>44110</v>
      </c>
      <c r="G271" s="221">
        <v>1625000</v>
      </c>
      <c r="H271" s="225">
        <v>44110</v>
      </c>
      <c r="I271">
        <v>1</v>
      </c>
      <c r="R271" s="111" t="s">
        <v>595</v>
      </c>
      <c r="U271" s="64">
        <v>1</v>
      </c>
      <c r="V271">
        <v>1</v>
      </c>
      <c r="W271" s="199">
        <v>1252604.1666666665</v>
      </c>
      <c r="Y271" s="165">
        <v>37</v>
      </c>
      <c r="Z271" t="s">
        <v>63</v>
      </c>
      <c r="AB271" s="165">
        <v>48</v>
      </c>
      <c r="AT271" t="s">
        <v>63</v>
      </c>
      <c r="AU271" s="165">
        <v>48</v>
      </c>
    </row>
    <row r="272" spans="3:47" x14ac:dyDescent="0.25">
      <c r="C272" s="164" t="s">
        <v>885</v>
      </c>
      <c r="D272" s="164" t="s">
        <v>885</v>
      </c>
      <c r="E272" s="111" t="s">
        <v>265</v>
      </c>
      <c r="F272" s="225">
        <v>44118</v>
      </c>
      <c r="G272" s="229">
        <v>2135000</v>
      </c>
      <c r="H272" s="225">
        <v>44118</v>
      </c>
      <c r="I272">
        <v>1</v>
      </c>
      <c r="R272" s="111" t="s">
        <v>595</v>
      </c>
      <c r="U272" s="64">
        <v>1</v>
      </c>
      <c r="V272">
        <v>1</v>
      </c>
      <c r="W272" s="199">
        <v>1645729.1666666665</v>
      </c>
      <c r="Y272" s="165">
        <v>37</v>
      </c>
      <c r="Z272" t="s">
        <v>63</v>
      </c>
      <c r="AB272" s="165">
        <v>48</v>
      </c>
      <c r="AT272" t="s">
        <v>63</v>
      </c>
      <c r="AU272" s="165">
        <v>48</v>
      </c>
    </row>
    <row r="273" spans="3:47" x14ac:dyDescent="0.25">
      <c r="C273" s="162" t="s">
        <v>886</v>
      </c>
      <c r="D273" s="162" t="s">
        <v>886</v>
      </c>
      <c r="E273" s="111" t="s">
        <v>887</v>
      </c>
      <c r="F273" s="225">
        <v>44113</v>
      </c>
      <c r="G273" s="229">
        <v>3170124</v>
      </c>
      <c r="H273" s="225">
        <v>44113</v>
      </c>
      <c r="I273">
        <v>1</v>
      </c>
      <c r="R273" s="111" t="s">
        <v>595</v>
      </c>
      <c r="U273" s="64">
        <v>1</v>
      </c>
      <c r="V273">
        <v>1</v>
      </c>
      <c r="W273" s="199">
        <v>2443637.25</v>
      </c>
      <c r="Y273" s="165">
        <v>37</v>
      </c>
      <c r="Z273" t="s">
        <v>63</v>
      </c>
      <c r="AB273" s="165">
        <v>48</v>
      </c>
      <c r="AT273" t="s">
        <v>63</v>
      </c>
      <c r="AU273" s="165">
        <v>48</v>
      </c>
    </row>
    <row r="274" spans="3:47" x14ac:dyDescent="0.25">
      <c r="C274" s="164" t="s">
        <v>888</v>
      </c>
      <c r="D274" s="164" t="s">
        <v>888</v>
      </c>
      <c r="E274" s="111" t="s">
        <v>671</v>
      </c>
      <c r="F274" s="225">
        <v>44156</v>
      </c>
      <c r="G274" s="220">
        <v>1885000</v>
      </c>
      <c r="H274" s="225">
        <v>44156</v>
      </c>
      <c r="I274">
        <v>1</v>
      </c>
      <c r="R274" s="111" t="s">
        <v>595</v>
      </c>
      <c r="U274" s="64">
        <v>1</v>
      </c>
      <c r="V274">
        <v>1</v>
      </c>
      <c r="W274" s="199">
        <v>1413750</v>
      </c>
      <c r="Y274" s="165">
        <v>36</v>
      </c>
      <c r="Z274" t="s">
        <v>63</v>
      </c>
      <c r="AB274" s="165">
        <v>48</v>
      </c>
      <c r="AT274" t="s">
        <v>63</v>
      </c>
      <c r="AU274" s="165">
        <v>48</v>
      </c>
    </row>
    <row r="275" spans="3:47" x14ac:dyDescent="0.25">
      <c r="C275" s="164" t="s">
        <v>889</v>
      </c>
      <c r="D275" s="164" t="s">
        <v>889</v>
      </c>
      <c r="E275" s="111" t="s">
        <v>306</v>
      </c>
      <c r="F275" s="225">
        <v>44165</v>
      </c>
      <c r="G275" s="220">
        <v>-20230000</v>
      </c>
      <c r="H275" s="225">
        <v>44165</v>
      </c>
      <c r="I275">
        <v>1</v>
      </c>
      <c r="R275" s="111" t="s">
        <v>595</v>
      </c>
      <c r="U275" s="64">
        <v>-4</v>
      </c>
      <c r="V275">
        <v>1</v>
      </c>
      <c r="W275" s="199">
        <v>-15172500</v>
      </c>
      <c r="Y275" s="165">
        <v>36</v>
      </c>
      <c r="Z275" t="s">
        <v>63</v>
      </c>
      <c r="AB275" s="165">
        <v>48</v>
      </c>
      <c r="AT275" t="s">
        <v>63</v>
      </c>
      <c r="AU275" s="165">
        <v>48</v>
      </c>
    </row>
    <row r="276" spans="3:47" x14ac:dyDescent="0.25">
      <c r="C276" s="164" t="s">
        <v>890</v>
      </c>
      <c r="D276" s="164" t="s">
        <v>890</v>
      </c>
      <c r="E276" s="111" t="s">
        <v>306</v>
      </c>
      <c r="F276" s="225">
        <v>44166</v>
      </c>
      <c r="G276" s="220">
        <v>252000</v>
      </c>
      <c r="H276" s="225">
        <v>44166</v>
      </c>
      <c r="I276">
        <v>1</v>
      </c>
      <c r="R276" s="111" t="s">
        <v>595</v>
      </c>
      <c r="U276" s="64">
        <v>1</v>
      </c>
      <c r="V276">
        <v>1</v>
      </c>
      <c r="W276" s="199">
        <v>183750</v>
      </c>
      <c r="Y276" s="165">
        <v>35</v>
      </c>
      <c r="Z276" t="s">
        <v>63</v>
      </c>
      <c r="AB276" s="165">
        <v>48</v>
      </c>
      <c r="AT276" t="s">
        <v>63</v>
      </c>
      <c r="AU276" s="165">
        <v>48</v>
      </c>
    </row>
    <row r="277" spans="3:47" x14ac:dyDescent="0.25">
      <c r="C277" s="164" t="s">
        <v>891</v>
      </c>
      <c r="D277" s="164" t="s">
        <v>891</v>
      </c>
      <c r="E277" s="111" t="s">
        <v>679</v>
      </c>
      <c r="F277" s="225">
        <v>44186</v>
      </c>
      <c r="G277" s="220">
        <v>2580000</v>
      </c>
      <c r="H277" s="225">
        <v>44186</v>
      </c>
      <c r="I277">
        <v>1</v>
      </c>
      <c r="R277" s="111" t="s">
        <v>595</v>
      </c>
      <c r="U277" s="64">
        <v>1</v>
      </c>
      <c r="V277">
        <v>1</v>
      </c>
      <c r="W277" s="199">
        <v>1881250</v>
      </c>
      <c r="Y277" s="165">
        <v>35</v>
      </c>
      <c r="Z277" t="s">
        <v>63</v>
      </c>
      <c r="AB277" s="165">
        <v>48</v>
      </c>
      <c r="AT277" t="s">
        <v>63</v>
      </c>
      <c r="AU277" s="165">
        <v>48</v>
      </c>
    </row>
    <row r="278" spans="3:47" x14ac:dyDescent="0.25">
      <c r="C278" s="162" t="s">
        <v>892</v>
      </c>
      <c r="D278" s="162" t="s">
        <v>892</v>
      </c>
      <c r="E278" s="111" t="s">
        <v>679</v>
      </c>
      <c r="F278" s="200">
        <v>44209</v>
      </c>
      <c r="G278" s="221">
        <v>86900000</v>
      </c>
      <c r="H278" s="200">
        <v>44209</v>
      </c>
      <c r="I278">
        <v>1</v>
      </c>
      <c r="R278" s="111" t="s">
        <v>595</v>
      </c>
      <c r="U278" s="64">
        <v>1</v>
      </c>
      <c r="V278">
        <v>1</v>
      </c>
      <c r="W278" s="199">
        <v>61554166.666666672</v>
      </c>
      <c r="Y278" s="165">
        <v>34</v>
      </c>
      <c r="Z278" t="s">
        <v>63</v>
      </c>
      <c r="AB278" s="165">
        <v>48</v>
      </c>
      <c r="AT278" t="s">
        <v>63</v>
      </c>
      <c r="AU278" s="165">
        <v>48</v>
      </c>
    </row>
    <row r="279" spans="3:47" x14ac:dyDescent="0.25">
      <c r="C279" s="162" t="s">
        <v>893</v>
      </c>
      <c r="D279" s="162" t="s">
        <v>893</v>
      </c>
      <c r="E279" s="111" t="s">
        <v>832</v>
      </c>
      <c r="F279" s="200">
        <v>44210</v>
      </c>
      <c r="G279" s="221">
        <v>1870000</v>
      </c>
      <c r="H279" s="200">
        <v>44210</v>
      </c>
      <c r="I279">
        <v>1</v>
      </c>
      <c r="R279" s="111" t="s">
        <v>595</v>
      </c>
      <c r="U279" s="64">
        <v>1</v>
      </c>
      <c r="V279">
        <v>1</v>
      </c>
      <c r="W279" s="199">
        <v>1324583.3333333335</v>
      </c>
      <c r="Y279" s="165">
        <v>34</v>
      </c>
      <c r="Z279" t="s">
        <v>63</v>
      </c>
      <c r="AB279" s="165">
        <v>48</v>
      </c>
      <c r="AT279" t="s">
        <v>63</v>
      </c>
      <c r="AU279" s="165">
        <v>48</v>
      </c>
    </row>
    <row r="280" spans="3:47" x14ac:dyDescent="0.25">
      <c r="C280" s="162" t="s">
        <v>894</v>
      </c>
      <c r="D280" s="162" t="s">
        <v>894</v>
      </c>
      <c r="E280" s="111" t="s">
        <v>321</v>
      </c>
      <c r="F280" s="200">
        <v>44215</v>
      </c>
      <c r="G280" s="221">
        <v>4420000</v>
      </c>
      <c r="H280" s="200">
        <v>44215</v>
      </c>
      <c r="I280">
        <v>1</v>
      </c>
      <c r="R280" s="111" t="s">
        <v>595</v>
      </c>
      <c r="U280" s="64">
        <v>1</v>
      </c>
      <c r="V280">
        <v>1</v>
      </c>
      <c r="W280" s="199">
        <v>3130833.333333333</v>
      </c>
      <c r="Y280" s="165">
        <v>34</v>
      </c>
      <c r="Z280" t="s">
        <v>63</v>
      </c>
      <c r="AB280" s="165">
        <v>48</v>
      </c>
      <c r="AT280" t="s">
        <v>63</v>
      </c>
      <c r="AU280" s="165">
        <v>48</v>
      </c>
    </row>
    <row r="281" spans="3:47" x14ac:dyDescent="0.25">
      <c r="C281" s="162" t="s">
        <v>895</v>
      </c>
      <c r="D281" s="162" t="s">
        <v>895</v>
      </c>
      <c r="E281" s="52" t="s">
        <v>695</v>
      </c>
      <c r="F281" s="200">
        <v>44215</v>
      </c>
      <c r="G281" s="221">
        <v>4420000</v>
      </c>
      <c r="H281" s="200">
        <v>44215</v>
      </c>
      <c r="I281">
        <v>1</v>
      </c>
      <c r="R281" s="111" t="s">
        <v>595</v>
      </c>
      <c r="U281" s="64">
        <v>1</v>
      </c>
      <c r="V281">
        <v>1</v>
      </c>
      <c r="W281" s="199">
        <v>3130833.333333333</v>
      </c>
      <c r="Y281" s="165">
        <v>34</v>
      </c>
      <c r="Z281" t="s">
        <v>63</v>
      </c>
      <c r="AB281" s="165">
        <v>48</v>
      </c>
      <c r="AT281" t="s">
        <v>63</v>
      </c>
      <c r="AU281" s="165">
        <v>48</v>
      </c>
    </row>
    <row r="282" spans="3:47" x14ac:dyDescent="0.25">
      <c r="C282" s="162" t="s">
        <v>896</v>
      </c>
      <c r="D282" s="162" t="s">
        <v>896</v>
      </c>
      <c r="E282" s="52" t="s">
        <v>897</v>
      </c>
      <c r="F282" s="200">
        <v>44215</v>
      </c>
      <c r="G282" s="221">
        <v>1485000</v>
      </c>
      <c r="H282" s="200">
        <v>44215</v>
      </c>
      <c r="I282">
        <v>1</v>
      </c>
      <c r="R282" s="111" t="s">
        <v>595</v>
      </c>
      <c r="U282" s="64">
        <v>1</v>
      </c>
      <c r="V282">
        <v>1</v>
      </c>
      <c r="W282" s="199">
        <v>1051875</v>
      </c>
      <c r="Y282" s="165">
        <v>34</v>
      </c>
      <c r="Z282" t="s">
        <v>63</v>
      </c>
      <c r="AB282" s="165">
        <v>48</v>
      </c>
      <c r="AT282" t="s">
        <v>63</v>
      </c>
      <c r="AU282" s="165">
        <v>48</v>
      </c>
    </row>
    <row r="283" spans="3:47" x14ac:dyDescent="0.25">
      <c r="C283" s="162" t="s">
        <v>898</v>
      </c>
      <c r="D283" s="162" t="s">
        <v>898</v>
      </c>
      <c r="E283" s="52" t="s">
        <v>198</v>
      </c>
      <c r="F283" s="200">
        <v>44215</v>
      </c>
      <c r="G283" s="221">
        <v>2300000</v>
      </c>
      <c r="H283" s="200">
        <v>44215</v>
      </c>
      <c r="I283">
        <v>1</v>
      </c>
      <c r="R283" s="111" t="s">
        <v>595</v>
      </c>
      <c r="U283" s="64">
        <v>1</v>
      </c>
      <c r="V283">
        <v>1</v>
      </c>
      <c r="W283" s="199">
        <v>1629166.6666666665</v>
      </c>
      <c r="Y283" s="165">
        <v>34</v>
      </c>
      <c r="Z283" t="s">
        <v>63</v>
      </c>
      <c r="AB283" s="165">
        <v>48</v>
      </c>
      <c r="AT283" t="s">
        <v>63</v>
      </c>
      <c r="AU283" s="165">
        <v>48</v>
      </c>
    </row>
    <row r="284" spans="3:47" x14ac:dyDescent="0.25">
      <c r="C284" s="162" t="s">
        <v>899</v>
      </c>
      <c r="D284" s="162" t="s">
        <v>899</v>
      </c>
      <c r="E284" s="52" t="s">
        <v>338</v>
      </c>
      <c r="F284" s="200">
        <v>44215</v>
      </c>
      <c r="G284" s="221">
        <v>1875000</v>
      </c>
      <c r="H284" s="200">
        <v>44215</v>
      </c>
      <c r="I284">
        <v>1</v>
      </c>
      <c r="R284" s="111" t="s">
        <v>595</v>
      </c>
      <c r="U284" s="64">
        <v>1</v>
      </c>
      <c r="V284">
        <v>1</v>
      </c>
      <c r="W284" s="199">
        <v>1328125</v>
      </c>
      <c r="Y284" s="165">
        <v>34</v>
      </c>
      <c r="Z284" t="s">
        <v>63</v>
      </c>
      <c r="AB284" s="165">
        <v>48</v>
      </c>
      <c r="AT284" t="s">
        <v>63</v>
      </c>
      <c r="AU284" s="165">
        <v>48</v>
      </c>
    </row>
    <row r="285" spans="3:47" x14ac:dyDescent="0.25">
      <c r="C285" s="162" t="s">
        <v>900</v>
      </c>
      <c r="D285" s="162" t="s">
        <v>900</v>
      </c>
      <c r="E285" s="52" t="s">
        <v>679</v>
      </c>
      <c r="F285" s="200">
        <v>44215</v>
      </c>
      <c r="G285" s="221">
        <v>1875000</v>
      </c>
      <c r="H285" s="200">
        <v>44215</v>
      </c>
      <c r="I285">
        <v>1</v>
      </c>
      <c r="R285" s="111" t="s">
        <v>595</v>
      </c>
      <c r="U285" s="64">
        <v>1</v>
      </c>
      <c r="V285">
        <v>1</v>
      </c>
      <c r="W285" s="199">
        <v>1328125</v>
      </c>
      <c r="Y285" s="165">
        <v>34</v>
      </c>
      <c r="Z285" t="s">
        <v>63</v>
      </c>
      <c r="AB285" s="165">
        <v>48</v>
      </c>
      <c r="AT285" t="s">
        <v>63</v>
      </c>
      <c r="AU285" s="165">
        <v>48</v>
      </c>
    </row>
    <row r="286" spans="3:47" x14ac:dyDescent="0.25">
      <c r="C286" s="162" t="s">
        <v>901</v>
      </c>
      <c r="D286" s="162" t="s">
        <v>901</v>
      </c>
      <c r="E286" s="52" t="s">
        <v>832</v>
      </c>
      <c r="F286" s="200">
        <v>44215</v>
      </c>
      <c r="G286" s="221">
        <v>1875000</v>
      </c>
      <c r="H286" s="200">
        <v>44215</v>
      </c>
      <c r="I286">
        <v>1</v>
      </c>
      <c r="R286" s="111" t="s">
        <v>595</v>
      </c>
      <c r="U286" s="64">
        <v>1</v>
      </c>
      <c r="V286">
        <v>1</v>
      </c>
      <c r="W286" s="199">
        <v>1328125</v>
      </c>
      <c r="Y286" s="165">
        <v>34</v>
      </c>
      <c r="Z286" t="s">
        <v>63</v>
      </c>
      <c r="AB286" s="165">
        <v>48</v>
      </c>
      <c r="AT286" t="s">
        <v>63</v>
      </c>
      <c r="AU286" s="165">
        <v>48</v>
      </c>
    </row>
    <row r="287" spans="3:47" x14ac:dyDescent="0.25">
      <c r="C287" s="162" t="s">
        <v>902</v>
      </c>
      <c r="D287" s="162" t="s">
        <v>902</v>
      </c>
      <c r="E287" s="52" t="s">
        <v>321</v>
      </c>
      <c r="F287" s="200">
        <v>44215</v>
      </c>
      <c r="G287" s="221">
        <v>1875000</v>
      </c>
      <c r="H287" s="200">
        <v>44215</v>
      </c>
      <c r="I287">
        <v>1</v>
      </c>
      <c r="R287" s="111" t="s">
        <v>595</v>
      </c>
      <c r="U287" s="64">
        <v>1</v>
      </c>
      <c r="V287">
        <v>1</v>
      </c>
      <c r="W287" s="199">
        <v>1328125</v>
      </c>
      <c r="Y287" s="165">
        <v>34</v>
      </c>
      <c r="Z287" t="s">
        <v>63</v>
      </c>
      <c r="AB287" s="165">
        <v>48</v>
      </c>
      <c r="AT287" t="s">
        <v>63</v>
      </c>
      <c r="AU287" s="165">
        <v>48</v>
      </c>
    </row>
    <row r="288" spans="3:47" x14ac:dyDescent="0.25">
      <c r="C288" s="162" t="s">
        <v>903</v>
      </c>
      <c r="D288" s="162" t="s">
        <v>903</v>
      </c>
      <c r="E288" s="52" t="s">
        <v>184</v>
      </c>
      <c r="F288" s="200">
        <v>44204</v>
      </c>
      <c r="G288" s="221">
        <v>10206000</v>
      </c>
      <c r="H288" s="200">
        <v>44204</v>
      </c>
      <c r="I288">
        <v>1</v>
      </c>
      <c r="R288" s="111" t="s">
        <v>595</v>
      </c>
      <c r="U288" s="64">
        <v>4</v>
      </c>
      <c r="V288">
        <v>1</v>
      </c>
      <c r="W288" s="199">
        <v>7229250</v>
      </c>
      <c r="Y288" s="165">
        <v>34</v>
      </c>
      <c r="Z288" t="s">
        <v>63</v>
      </c>
      <c r="AB288" s="165">
        <v>48</v>
      </c>
      <c r="AT288" t="s">
        <v>63</v>
      </c>
      <c r="AU288" s="165">
        <v>48</v>
      </c>
    </row>
    <row r="289" spans="3:47" x14ac:dyDescent="0.25">
      <c r="C289" s="162" t="s">
        <v>904</v>
      </c>
      <c r="D289" s="162" t="s">
        <v>904</v>
      </c>
      <c r="E289" s="52" t="s">
        <v>321</v>
      </c>
      <c r="F289" s="200">
        <v>44219</v>
      </c>
      <c r="G289" s="221">
        <v>2575000</v>
      </c>
      <c r="H289" s="200">
        <v>44219</v>
      </c>
      <c r="I289">
        <v>1</v>
      </c>
      <c r="R289" s="111" t="s">
        <v>595</v>
      </c>
      <c r="U289" s="64">
        <v>1</v>
      </c>
      <c r="V289">
        <v>1</v>
      </c>
      <c r="W289" s="199">
        <v>1823958.3333333335</v>
      </c>
      <c r="Y289" s="165">
        <v>34</v>
      </c>
      <c r="Z289" t="s">
        <v>63</v>
      </c>
      <c r="AB289" s="165">
        <v>48</v>
      </c>
      <c r="AT289" t="s">
        <v>63</v>
      </c>
      <c r="AU289" s="165">
        <v>48</v>
      </c>
    </row>
    <row r="290" spans="3:47" x14ac:dyDescent="0.25">
      <c r="C290" s="162" t="s">
        <v>905</v>
      </c>
      <c r="D290" s="162" t="s">
        <v>905</v>
      </c>
      <c r="E290" s="52" t="s">
        <v>832</v>
      </c>
      <c r="F290" s="230">
        <v>44207</v>
      </c>
      <c r="G290" s="231">
        <v>2299000</v>
      </c>
      <c r="H290" s="230">
        <v>44207</v>
      </c>
      <c r="I290">
        <v>1</v>
      </c>
      <c r="R290" s="111" t="s">
        <v>595</v>
      </c>
      <c r="U290" s="64">
        <v>1</v>
      </c>
      <c r="V290">
        <v>1</v>
      </c>
      <c r="W290" s="199">
        <v>1628458.3333333335</v>
      </c>
      <c r="Y290" s="165">
        <v>34</v>
      </c>
      <c r="Z290" t="s">
        <v>63</v>
      </c>
      <c r="AB290" s="165">
        <v>48</v>
      </c>
      <c r="AT290" t="s">
        <v>63</v>
      </c>
      <c r="AU290" s="165">
        <v>48</v>
      </c>
    </row>
    <row r="291" spans="3:47" x14ac:dyDescent="0.25">
      <c r="C291" s="162" t="s">
        <v>906</v>
      </c>
      <c r="D291" s="162" t="s">
        <v>906</v>
      </c>
      <c r="E291" s="52" t="s">
        <v>832</v>
      </c>
      <c r="F291" s="230">
        <v>44209</v>
      </c>
      <c r="G291" s="113">
        <v>2200000</v>
      </c>
      <c r="H291" s="230">
        <v>44209</v>
      </c>
      <c r="I291">
        <v>1</v>
      </c>
      <c r="R291" s="111" t="s">
        <v>595</v>
      </c>
      <c r="U291" s="64">
        <v>1</v>
      </c>
      <c r="V291">
        <v>1</v>
      </c>
      <c r="W291" s="199">
        <v>1558333.3333333335</v>
      </c>
      <c r="Y291" s="165">
        <v>34</v>
      </c>
      <c r="Z291" t="s">
        <v>63</v>
      </c>
      <c r="AB291" s="165">
        <v>48</v>
      </c>
      <c r="AT291" t="s">
        <v>63</v>
      </c>
      <c r="AU291" s="165">
        <v>48</v>
      </c>
    </row>
    <row r="292" spans="3:47" x14ac:dyDescent="0.25">
      <c r="C292" s="162" t="s">
        <v>907</v>
      </c>
      <c r="D292" s="162" t="s">
        <v>907</v>
      </c>
      <c r="E292" s="52" t="s">
        <v>164</v>
      </c>
      <c r="F292" s="232">
        <v>44232</v>
      </c>
      <c r="G292" s="229">
        <v>1800000</v>
      </c>
      <c r="H292" s="232">
        <v>44232</v>
      </c>
      <c r="I292">
        <v>1</v>
      </c>
      <c r="R292" s="111" t="s">
        <v>595</v>
      </c>
      <c r="U292" s="64">
        <v>1</v>
      </c>
      <c r="V292">
        <v>1</v>
      </c>
      <c r="W292" s="199">
        <v>1237500</v>
      </c>
      <c r="Y292" s="165">
        <v>33</v>
      </c>
      <c r="Z292" t="s">
        <v>63</v>
      </c>
      <c r="AB292" s="165">
        <v>48</v>
      </c>
      <c r="AT292" t="s">
        <v>63</v>
      </c>
      <c r="AU292" s="165">
        <v>48</v>
      </c>
    </row>
    <row r="293" spans="3:47" x14ac:dyDescent="0.25">
      <c r="C293" s="162" t="s">
        <v>908</v>
      </c>
      <c r="D293" s="162" t="s">
        <v>908</v>
      </c>
      <c r="E293" s="52" t="s">
        <v>679</v>
      </c>
      <c r="F293" s="36">
        <v>44232</v>
      </c>
      <c r="G293" s="131">
        <v>2250000</v>
      </c>
      <c r="H293" s="36">
        <v>44232</v>
      </c>
      <c r="I293">
        <v>1</v>
      </c>
      <c r="R293" s="111" t="s">
        <v>595</v>
      </c>
      <c r="U293" s="64">
        <v>1</v>
      </c>
      <c r="V293">
        <v>1</v>
      </c>
      <c r="W293" s="199">
        <v>1546875</v>
      </c>
      <c r="Y293" s="165">
        <v>33</v>
      </c>
      <c r="Z293" t="s">
        <v>63</v>
      </c>
      <c r="AB293" s="165">
        <v>48</v>
      </c>
      <c r="AT293" t="s">
        <v>63</v>
      </c>
      <c r="AU293" s="165">
        <v>48</v>
      </c>
    </row>
    <row r="294" spans="3:47" x14ac:dyDescent="0.25">
      <c r="C294" s="162" t="s">
        <v>909</v>
      </c>
      <c r="D294" s="162" t="s">
        <v>909</v>
      </c>
      <c r="E294" s="52" t="s">
        <v>852</v>
      </c>
      <c r="F294" s="36">
        <v>44232</v>
      </c>
      <c r="G294" s="131">
        <v>2250000</v>
      </c>
      <c r="H294" s="36">
        <v>44232</v>
      </c>
      <c r="I294">
        <v>1</v>
      </c>
      <c r="R294" s="111" t="s">
        <v>595</v>
      </c>
      <c r="U294" s="64">
        <v>1</v>
      </c>
      <c r="V294">
        <v>1</v>
      </c>
      <c r="W294" s="199">
        <v>1546875</v>
      </c>
      <c r="Y294" s="165">
        <v>33</v>
      </c>
      <c r="Z294" t="s">
        <v>63</v>
      </c>
      <c r="AB294" s="165">
        <v>48</v>
      </c>
      <c r="AT294" t="s">
        <v>63</v>
      </c>
      <c r="AU294" s="165">
        <v>48</v>
      </c>
    </row>
    <row r="295" spans="3:47" x14ac:dyDescent="0.25">
      <c r="C295" s="162" t="s">
        <v>910</v>
      </c>
      <c r="D295" s="162" t="s">
        <v>910</v>
      </c>
      <c r="E295" s="52" t="s">
        <v>341</v>
      </c>
      <c r="F295" s="36">
        <v>44246</v>
      </c>
      <c r="G295" s="131">
        <v>4530000</v>
      </c>
      <c r="H295" s="36">
        <v>44246</v>
      </c>
      <c r="I295">
        <v>1</v>
      </c>
      <c r="R295" s="111" t="s">
        <v>595</v>
      </c>
      <c r="U295" s="64">
        <v>1</v>
      </c>
      <c r="V295">
        <v>1</v>
      </c>
      <c r="W295" s="199">
        <v>3114375</v>
      </c>
      <c r="Y295" s="165">
        <v>33</v>
      </c>
      <c r="Z295" t="s">
        <v>63</v>
      </c>
      <c r="AB295" s="165">
        <v>48</v>
      </c>
      <c r="AT295" t="s">
        <v>63</v>
      </c>
      <c r="AU295" s="165">
        <v>48</v>
      </c>
    </row>
    <row r="296" spans="3:47" x14ac:dyDescent="0.25">
      <c r="C296" s="162" t="s">
        <v>911</v>
      </c>
      <c r="D296" s="162" t="s">
        <v>911</v>
      </c>
      <c r="E296" s="52" t="s">
        <v>341</v>
      </c>
      <c r="F296" s="36">
        <v>44246</v>
      </c>
      <c r="G296" s="131">
        <v>2250000</v>
      </c>
      <c r="H296" s="36">
        <v>44246</v>
      </c>
      <c r="I296">
        <v>1</v>
      </c>
      <c r="R296" s="111" t="s">
        <v>595</v>
      </c>
      <c r="U296" s="64">
        <v>1</v>
      </c>
      <c r="V296">
        <v>1</v>
      </c>
      <c r="W296" s="199">
        <v>1546875</v>
      </c>
      <c r="Y296" s="165">
        <v>33</v>
      </c>
      <c r="Z296" t="s">
        <v>63</v>
      </c>
      <c r="AB296" s="165">
        <v>48</v>
      </c>
      <c r="AT296" t="s">
        <v>63</v>
      </c>
      <c r="AU296" s="165">
        <v>48</v>
      </c>
    </row>
    <row r="297" spans="3:47" x14ac:dyDescent="0.25">
      <c r="C297" s="162" t="s">
        <v>912</v>
      </c>
      <c r="D297" s="162" t="s">
        <v>912</v>
      </c>
      <c r="E297" s="52" t="s">
        <v>341</v>
      </c>
      <c r="F297" s="36">
        <v>44246</v>
      </c>
      <c r="G297" s="131">
        <v>3600000</v>
      </c>
      <c r="H297" s="36">
        <v>44246</v>
      </c>
      <c r="I297">
        <v>1</v>
      </c>
      <c r="R297" s="111" t="s">
        <v>595</v>
      </c>
      <c r="U297" s="64">
        <v>2</v>
      </c>
      <c r="V297">
        <v>1</v>
      </c>
      <c r="W297" s="199">
        <v>2475000</v>
      </c>
      <c r="Y297" s="165">
        <v>33</v>
      </c>
      <c r="Z297" t="s">
        <v>63</v>
      </c>
      <c r="AB297" s="165">
        <v>48</v>
      </c>
      <c r="AT297" t="s">
        <v>63</v>
      </c>
      <c r="AU297" s="165">
        <v>48</v>
      </c>
    </row>
    <row r="298" spans="3:47" x14ac:dyDescent="0.25">
      <c r="C298" s="162" t="s">
        <v>913</v>
      </c>
      <c r="D298" s="162" t="s">
        <v>913</v>
      </c>
      <c r="E298" s="52" t="s">
        <v>671</v>
      </c>
      <c r="F298" s="36">
        <v>44246</v>
      </c>
      <c r="G298" s="131">
        <v>1625000</v>
      </c>
      <c r="H298" s="36">
        <v>44246</v>
      </c>
      <c r="I298">
        <v>1</v>
      </c>
      <c r="R298" s="111" t="s">
        <v>595</v>
      </c>
      <c r="U298" s="64">
        <v>1</v>
      </c>
      <c r="V298">
        <v>1</v>
      </c>
      <c r="W298" s="199">
        <v>1117187.5</v>
      </c>
      <c r="Y298" s="165">
        <v>33</v>
      </c>
      <c r="Z298" t="s">
        <v>63</v>
      </c>
      <c r="AB298" s="165">
        <v>48</v>
      </c>
      <c r="AT298" t="s">
        <v>63</v>
      </c>
      <c r="AU298" s="165">
        <v>48</v>
      </c>
    </row>
    <row r="299" spans="3:47" x14ac:dyDescent="0.25">
      <c r="C299" s="162" t="s">
        <v>914</v>
      </c>
      <c r="D299" s="162" t="s">
        <v>914</v>
      </c>
      <c r="E299" s="52" t="s">
        <v>306</v>
      </c>
      <c r="F299" s="36">
        <v>44246</v>
      </c>
      <c r="G299" s="131">
        <v>2250000</v>
      </c>
      <c r="H299" s="36">
        <v>44246</v>
      </c>
      <c r="I299">
        <v>1</v>
      </c>
      <c r="R299" s="111" t="s">
        <v>595</v>
      </c>
      <c r="U299" s="64">
        <v>1</v>
      </c>
      <c r="V299">
        <v>1</v>
      </c>
      <c r="W299" s="199">
        <v>1546875</v>
      </c>
      <c r="Y299" s="165">
        <v>33</v>
      </c>
      <c r="Z299" t="s">
        <v>63</v>
      </c>
      <c r="AB299" s="165">
        <v>48</v>
      </c>
      <c r="AT299" t="s">
        <v>63</v>
      </c>
      <c r="AU299" s="165">
        <v>48</v>
      </c>
    </row>
    <row r="300" spans="3:47" x14ac:dyDescent="0.25">
      <c r="C300" s="162" t="s">
        <v>915</v>
      </c>
      <c r="D300" s="162" t="s">
        <v>915</v>
      </c>
      <c r="E300" s="52" t="s">
        <v>321</v>
      </c>
      <c r="F300" s="36">
        <v>44250</v>
      </c>
      <c r="G300" s="131">
        <v>3450000</v>
      </c>
      <c r="H300" s="36">
        <v>44250</v>
      </c>
      <c r="I300">
        <v>1</v>
      </c>
      <c r="R300" s="111" t="s">
        <v>595</v>
      </c>
      <c r="U300" s="64">
        <v>3</v>
      </c>
      <c r="V300">
        <v>1</v>
      </c>
      <c r="W300" s="199">
        <v>2371875</v>
      </c>
      <c r="Y300" s="165">
        <v>33</v>
      </c>
      <c r="Z300" t="s">
        <v>63</v>
      </c>
      <c r="AB300" s="165">
        <v>48</v>
      </c>
      <c r="AT300" t="s">
        <v>63</v>
      </c>
      <c r="AU300" s="165">
        <v>48</v>
      </c>
    </row>
    <row r="301" spans="3:47" x14ac:dyDescent="0.25">
      <c r="C301" s="162" t="s">
        <v>916</v>
      </c>
      <c r="D301" s="162" t="s">
        <v>916</v>
      </c>
      <c r="E301" s="52" t="s">
        <v>258</v>
      </c>
      <c r="F301" s="36">
        <v>44252</v>
      </c>
      <c r="G301" s="131">
        <v>4960000</v>
      </c>
      <c r="H301" s="36">
        <v>44252</v>
      </c>
      <c r="I301">
        <v>1</v>
      </c>
      <c r="R301" s="111" t="s">
        <v>595</v>
      </c>
      <c r="U301" s="64">
        <v>2</v>
      </c>
      <c r="V301">
        <v>1</v>
      </c>
      <c r="W301" s="199">
        <v>3410000</v>
      </c>
      <c r="Y301" s="165">
        <v>33</v>
      </c>
      <c r="Z301" t="s">
        <v>63</v>
      </c>
      <c r="AB301" s="165">
        <v>48</v>
      </c>
      <c r="AT301" t="s">
        <v>63</v>
      </c>
      <c r="AU301" s="165">
        <v>48</v>
      </c>
    </row>
    <row r="302" spans="3:47" x14ac:dyDescent="0.25">
      <c r="C302" s="162" t="s">
        <v>917</v>
      </c>
      <c r="D302" s="162" t="s">
        <v>917</v>
      </c>
      <c r="E302" s="52" t="s">
        <v>659</v>
      </c>
      <c r="F302" s="36">
        <v>44264</v>
      </c>
      <c r="G302" s="131">
        <v>4065000</v>
      </c>
      <c r="H302" s="36">
        <v>44264</v>
      </c>
      <c r="I302">
        <v>1</v>
      </c>
      <c r="R302" s="111" t="s">
        <v>595</v>
      </c>
      <c r="U302" s="64">
        <v>1</v>
      </c>
      <c r="V302">
        <v>1</v>
      </c>
      <c r="W302" s="199">
        <v>2710000</v>
      </c>
      <c r="Y302" s="165">
        <v>32</v>
      </c>
      <c r="Z302" t="s">
        <v>63</v>
      </c>
      <c r="AB302" s="165">
        <v>48</v>
      </c>
      <c r="AT302" t="s">
        <v>63</v>
      </c>
      <c r="AU302" s="165">
        <v>48</v>
      </c>
    </row>
    <row r="303" spans="3:47" x14ac:dyDescent="0.25">
      <c r="C303" s="162" t="s">
        <v>918</v>
      </c>
      <c r="D303" s="162" t="s">
        <v>918</v>
      </c>
      <c r="E303" s="52" t="s">
        <v>341</v>
      </c>
      <c r="F303" s="36">
        <v>44293</v>
      </c>
      <c r="G303" s="131">
        <v>3650000</v>
      </c>
      <c r="H303" s="36">
        <v>44293</v>
      </c>
      <c r="I303">
        <v>1</v>
      </c>
      <c r="R303" s="111" t="s">
        <v>595</v>
      </c>
      <c r="U303" s="64">
        <v>1</v>
      </c>
      <c r="V303">
        <v>1</v>
      </c>
      <c r="W303" s="199">
        <v>2357291.666666667</v>
      </c>
      <c r="Y303" s="165">
        <v>31</v>
      </c>
      <c r="Z303" t="s">
        <v>63</v>
      </c>
      <c r="AB303" s="165">
        <v>48</v>
      </c>
      <c r="AT303" t="s">
        <v>63</v>
      </c>
      <c r="AU303" s="165">
        <v>48</v>
      </c>
    </row>
    <row r="304" spans="3:47" x14ac:dyDescent="0.25">
      <c r="C304" s="162" t="s">
        <v>919</v>
      </c>
      <c r="D304" s="162" t="s">
        <v>919</v>
      </c>
      <c r="E304" s="52" t="s">
        <v>175</v>
      </c>
      <c r="F304" s="36">
        <v>44293</v>
      </c>
      <c r="G304" s="131">
        <v>1580000</v>
      </c>
      <c r="H304" s="36">
        <v>44293</v>
      </c>
      <c r="I304">
        <v>1</v>
      </c>
      <c r="R304" s="111" t="s">
        <v>595</v>
      </c>
      <c r="U304" s="64">
        <v>1</v>
      </c>
      <c r="V304">
        <v>1</v>
      </c>
      <c r="W304" s="199">
        <v>1020416.6666666666</v>
      </c>
      <c r="Y304" s="165">
        <v>31</v>
      </c>
      <c r="Z304" t="s">
        <v>63</v>
      </c>
      <c r="AB304" s="165">
        <v>48</v>
      </c>
      <c r="AT304" t="s">
        <v>63</v>
      </c>
      <c r="AU304" s="165">
        <v>48</v>
      </c>
    </row>
    <row r="305" spans="3:47" x14ac:dyDescent="0.25">
      <c r="C305" s="162" t="s">
        <v>920</v>
      </c>
      <c r="D305" s="162" t="s">
        <v>920</v>
      </c>
      <c r="E305" s="52" t="s">
        <v>184</v>
      </c>
      <c r="F305" s="36">
        <v>44293</v>
      </c>
      <c r="G305" s="131">
        <v>61353600</v>
      </c>
      <c r="H305" s="36">
        <v>44293</v>
      </c>
      <c r="I305">
        <v>1</v>
      </c>
      <c r="R305" s="111" t="s">
        <v>595</v>
      </c>
      <c r="U305" s="64">
        <v>12</v>
      </c>
      <c r="V305">
        <v>1</v>
      </c>
      <c r="W305" s="199">
        <v>19812100</v>
      </c>
      <c r="Y305" s="165">
        <v>31</v>
      </c>
      <c r="Z305" t="s">
        <v>63</v>
      </c>
      <c r="AB305" s="165">
        <v>96</v>
      </c>
      <c r="AT305" t="s">
        <v>63</v>
      </c>
      <c r="AU305" s="165">
        <v>96</v>
      </c>
    </row>
    <row r="306" spans="3:47" x14ac:dyDescent="0.25">
      <c r="C306" s="162" t="s">
        <v>921</v>
      </c>
      <c r="D306" s="162" t="s">
        <v>921</v>
      </c>
      <c r="E306" s="52" t="s">
        <v>341</v>
      </c>
      <c r="F306" s="36">
        <v>44308</v>
      </c>
      <c r="G306" s="131">
        <v>2250000</v>
      </c>
      <c r="H306" s="36">
        <v>44308</v>
      </c>
      <c r="I306">
        <v>1</v>
      </c>
      <c r="R306" s="111" t="s">
        <v>595</v>
      </c>
      <c r="U306" s="64">
        <v>1</v>
      </c>
      <c r="V306">
        <v>1</v>
      </c>
      <c r="W306" s="199">
        <v>1453125</v>
      </c>
      <c r="Y306" s="165">
        <v>31</v>
      </c>
      <c r="Z306" t="s">
        <v>63</v>
      </c>
      <c r="AB306" s="165">
        <v>48</v>
      </c>
      <c r="AT306" t="s">
        <v>63</v>
      </c>
      <c r="AU306" s="165">
        <v>48</v>
      </c>
    </row>
    <row r="307" spans="3:47" x14ac:dyDescent="0.25">
      <c r="C307" s="162" t="s">
        <v>922</v>
      </c>
      <c r="D307" s="162" t="s">
        <v>922</v>
      </c>
      <c r="E307" s="52" t="s">
        <v>341</v>
      </c>
      <c r="F307" s="36">
        <v>44308</v>
      </c>
      <c r="G307" s="131">
        <v>2250000</v>
      </c>
      <c r="H307" s="36">
        <v>44308</v>
      </c>
      <c r="I307">
        <v>1</v>
      </c>
      <c r="R307" s="111" t="s">
        <v>595</v>
      </c>
      <c r="U307" s="64">
        <v>1</v>
      </c>
      <c r="V307">
        <v>1</v>
      </c>
      <c r="W307" s="199">
        <v>1453125</v>
      </c>
      <c r="Y307" s="165">
        <v>31</v>
      </c>
      <c r="Z307" t="s">
        <v>63</v>
      </c>
      <c r="AB307" s="165">
        <v>48</v>
      </c>
      <c r="AT307" t="s">
        <v>63</v>
      </c>
      <c r="AU307" s="165">
        <v>48</v>
      </c>
    </row>
    <row r="308" spans="3:47" x14ac:dyDescent="0.25">
      <c r="C308" s="163" t="s">
        <v>923</v>
      </c>
      <c r="D308" s="163" t="s">
        <v>923</v>
      </c>
      <c r="E308" s="52" t="s">
        <v>258</v>
      </c>
      <c r="F308" s="36">
        <v>44309</v>
      </c>
      <c r="G308" s="131">
        <v>3100000</v>
      </c>
      <c r="H308" s="36">
        <v>44309</v>
      </c>
      <c r="I308">
        <v>1</v>
      </c>
      <c r="R308" s="111" t="s">
        <v>595</v>
      </c>
      <c r="U308" s="34">
        <v>2</v>
      </c>
      <c r="V308">
        <v>1</v>
      </c>
      <c r="W308" s="199">
        <v>2002083.3333333335</v>
      </c>
      <c r="Y308" s="165">
        <v>31</v>
      </c>
      <c r="Z308" t="s">
        <v>63</v>
      </c>
      <c r="AB308" s="165">
        <v>48</v>
      </c>
      <c r="AT308" t="s">
        <v>63</v>
      </c>
      <c r="AU308" s="165">
        <v>48</v>
      </c>
    </row>
    <row r="309" spans="3:47" x14ac:dyDescent="0.25">
      <c r="C309" s="163" t="s">
        <v>924</v>
      </c>
      <c r="D309" s="163" t="s">
        <v>924</v>
      </c>
      <c r="E309" s="52" t="s">
        <v>925</v>
      </c>
      <c r="F309" s="36">
        <v>44315</v>
      </c>
      <c r="G309" s="131">
        <v>4625000</v>
      </c>
      <c r="H309" s="36">
        <v>44315</v>
      </c>
      <c r="I309">
        <v>1</v>
      </c>
      <c r="R309" s="111" t="s">
        <v>595</v>
      </c>
      <c r="U309" s="34">
        <v>1</v>
      </c>
      <c r="V309">
        <v>1</v>
      </c>
      <c r="W309" s="199">
        <v>2986979.166666667</v>
      </c>
      <c r="Y309" s="165">
        <v>31</v>
      </c>
      <c r="Z309" t="s">
        <v>63</v>
      </c>
      <c r="AB309" s="165">
        <v>48</v>
      </c>
      <c r="AT309" t="s">
        <v>63</v>
      </c>
      <c r="AU309" s="165">
        <v>48</v>
      </c>
    </row>
    <row r="310" spans="3:47" x14ac:dyDescent="0.25">
      <c r="C310" s="163" t="s">
        <v>926</v>
      </c>
      <c r="D310" s="163" t="s">
        <v>926</v>
      </c>
      <c r="E310" s="52" t="s">
        <v>175</v>
      </c>
      <c r="F310" s="36">
        <v>44340</v>
      </c>
      <c r="G310" s="131">
        <v>2300000</v>
      </c>
      <c r="H310" s="36">
        <v>44340</v>
      </c>
      <c r="I310">
        <v>1</v>
      </c>
      <c r="R310" s="111" t="s">
        <v>595</v>
      </c>
      <c r="U310" s="34">
        <v>1</v>
      </c>
      <c r="V310">
        <v>1</v>
      </c>
      <c r="W310" s="199">
        <v>1437500</v>
      </c>
      <c r="Y310" s="165">
        <v>30</v>
      </c>
      <c r="Z310" t="s">
        <v>63</v>
      </c>
      <c r="AB310" s="165">
        <v>48</v>
      </c>
      <c r="AT310" t="s">
        <v>63</v>
      </c>
      <c r="AU310" s="165">
        <v>48</v>
      </c>
    </row>
    <row r="311" spans="3:47" x14ac:dyDescent="0.25">
      <c r="C311" s="163" t="s">
        <v>927</v>
      </c>
      <c r="D311" s="163" t="s">
        <v>927</v>
      </c>
      <c r="E311" s="52" t="s">
        <v>181</v>
      </c>
      <c r="F311" s="36">
        <v>44310</v>
      </c>
      <c r="G311" s="131">
        <v>5098000</v>
      </c>
      <c r="H311" s="36">
        <v>44310</v>
      </c>
      <c r="I311">
        <v>1</v>
      </c>
      <c r="R311" s="111" t="s">
        <v>595</v>
      </c>
      <c r="U311" s="34">
        <v>2</v>
      </c>
      <c r="V311">
        <v>1</v>
      </c>
      <c r="W311" s="199">
        <v>3292458.333333333</v>
      </c>
      <c r="Y311" s="165">
        <v>31</v>
      </c>
      <c r="Z311" t="s">
        <v>63</v>
      </c>
      <c r="AB311" s="165">
        <v>48</v>
      </c>
      <c r="AT311" t="s">
        <v>63</v>
      </c>
      <c r="AU311" s="165">
        <v>48</v>
      </c>
    </row>
    <row r="312" spans="3:47" x14ac:dyDescent="0.25">
      <c r="C312" s="163" t="s">
        <v>928</v>
      </c>
      <c r="D312" s="163" t="s">
        <v>928</v>
      </c>
      <c r="E312" s="52" t="s">
        <v>175</v>
      </c>
      <c r="F312" s="36">
        <v>44314</v>
      </c>
      <c r="G312" s="131">
        <v>1870000</v>
      </c>
      <c r="H312" s="36">
        <v>44314</v>
      </c>
      <c r="I312">
        <v>1</v>
      </c>
      <c r="R312" s="111" t="s">
        <v>595</v>
      </c>
      <c r="U312" s="34">
        <v>1</v>
      </c>
      <c r="V312">
        <v>1</v>
      </c>
      <c r="W312" s="199">
        <v>1207708.3333333335</v>
      </c>
      <c r="Y312" s="165">
        <v>31</v>
      </c>
      <c r="Z312" t="s">
        <v>63</v>
      </c>
      <c r="AB312" s="165">
        <v>48</v>
      </c>
      <c r="AT312" t="s">
        <v>63</v>
      </c>
      <c r="AU312" s="165">
        <v>48</v>
      </c>
    </row>
    <row r="313" spans="3:47" x14ac:dyDescent="0.25">
      <c r="C313" s="163" t="s">
        <v>929</v>
      </c>
      <c r="D313" s="163" t="s">
        <v>929</v>
      </c>
      <c r="E313" s="52" t="s">
        <v>306</v>
      </c>
      <c r="F313" s="36">
        <v>44322</v>
      </c>
      <c r="G313" s="131">
        <v>16226000</v>
      </c>
      <c r="H313" s="36">
        <v>44322</v>
      </c>
      <c r="I313">
        <v>1</v>
      </c>
      <c r="R313" s="111" t="s">
        <v>595</v>
      </c>
      <c r="U313" s="34">
        <v>4</v>
      </c>
      <c r="V313">
        <v>1</v>
      </c>
      <c r="W313" s="199">
        <v>10141250</v>
      </c>
      <c r="Y313" s="165">
        <v>30</v>
      </c>
      <c r="Z313" t="s">
        <v>63</v>
      </c>
      <c r="AB313" s="165">
        <v>48</v>
      </c>
      <c r="AT313" t="s">
        <v>63</v>
      </c>
      <c r="AU313" s="165">
        <v>48</v>
      </c>
    </row>
    <row r="314" spans="3:47" x14ac:dyDescent="0.25">
      <c r="C314" s="163" t="s">
        <v>930</v>
      </c>
      <c r="D314" s="163" t="s">
        <v>930</v>
      </c>
      <c r="E314" s="52" t="s">
        <v>181</v>
      </c>
      <c r="F314" s="36">
        <v>44337</v>
      </c>
      <c r="G314" s="131">
        <v>1575000</v>
      </c>
      <c r="H314" s="36">
        <v>44337</v>
      </c>
      <c r="I314">
        <v>1</v>
      </c>
      <c r="R314" s="111" t="s">
        <v>595</v>
      </c>
      <c r="U314" s="34">
        <v>1</v>
      </c>
      <c r="V314">
        <v>1</v>
      </c>
      <c r="W314" s="199">
        <v>984375</v>
      </c>
      <c r="Y314" s="165">
        <v>30</v>
      </c>
      <c r="Z314" t="s">
        <v>63</v>
      </c>
      <c r="AB314" s="165">
        <v>48</v>
      </c>
      <c r="AT314" t="s">
        <v>63</v>
      </c>
      <c r="AU314" s="165">
        <v>48</v>
      </c>
    </row>
    <row r="315" spans="3:47" x14ac:dyDescent="0.25">
      <c r="C315" s="163" t="s">
        <v>931</v>
      </c>
      <c r="D315" s="163" t="s">
        <v>931</v>
      </c>
      <c r="E315" s="52" t="s">
        <v>181</v>
      </c>
      <c r="F315" s="36">
        <v>44337</v>
      </c>
      <c r="G315" s="131">
        <v>1575000</v>
      </c>
      <c r="H315" s="36">
        <v>44337</v>
      </c>
      <c r="I315">
        <v>1</v>
      </c>
      <c r="R315" s="111" t="s">
        <v>595</v>
      </c>
      <c r="U315" s="34">
        <v>1</v>
      </c>
      <c r="V315">
        <v>1</v>
      </c>
      <c r="W315" s="199">
        <v>984375</v>
      </c>
      <c r="Y315" s="165">
        <v>30</v>
      </c>
      <c r="Z315" t="s">
        <v>63</v>
      </c>
      <c r="AB315" s="165">
        <v>48</v>
      </c>
      <c r="AT315" t="s">
        <v>63</v>
      </c>
      <c r="AU315" s="165">
        <v>48</v>
      </c>
    </row>
    <row r="316" spans="3:47" x14ac:dyDescent="0.25">
      <c r="C316" s="163" t="s">
        <v>932</v>
      </c>
      <c r="D316" s="163" t="s">
        <v>932</v>
      </c>
      <c r="E316" s="52" t="s">
        <v>181</v>
      </c>
      <c r="F316" s="36">
        <v>44337</v>
      </c>
      <c r="G316" s="131">
        <v>1475000</v>
      </c>
      <c r="H316" s="36">
        <v>44337</v>
      </c>
      <c r="I316">
        <v>1</v>
      </c>
      <c r="R316" s="111" t="s">
        <v>595</v>
      </c>
      <c r="U316" s="34">
        <v>1</v>
      </c>
      <c r="V316">
        <v>1</v>
      </c>
      <c r="W316" s="199">
        <v>921875</v>
      </c>
      <c r="Y316" s="165">
        <v>30</v>
      </c>
      <c r="Z316" t="s">
        <v>63</v>
      </c>
      <c r="AB316" s="165">
        <v>48</v>
      </c>
      <c r="AT316" t="s">
        <v>63</v>
      </c>
      <c r="AU316" s="165">
        <v>48</v>
      </c>
    </row>
    <row r="317" spans="3:47" x14ac:dyDescent="0.25">
      <c r="C317" s="163" t="s">
        <v>933</v>
      </c>
      <c r="D317" s="163" t="s">
        <v>933</v>
      </c>
      <c r="E317" s="52" t="s">
        <v>934</v>
      </c>
      <c r="F317" s="36">
        <v>44337</v>
      </c>
      <c r="G317" s="131">
        <v>1475000</v>
      </c>
      <c r="H317" s="36">
        <v>44337</v>
      </c>
      <c r="I317">
        <v>1</v>
      </c>
      <c r="R317" s="111" t="s">
        <v>595</v>
      </c>
      <c r="U317" s="34">
        <v>1</v>
      </c>
      <c r="V317">
        <v>1</v>
      </c>
      <c r="W317" s="199">
        <v>921875</v>
      </c>
      <c r="Y317" s="165">
        <v>30</v>
      </c>
      <c r="Z317" t="s">
        <v>63</v>
      </c>
      <c r="AB317" s="165">
        <v>48</v>
      </c>
      <c r="AT317" t="s">
        <v>63</v>
      </c>
      <c r="AU317" s="165">
        <v>48</v>
      </c>
    </row>
    <row r="318" spans="3:47" x14ac:dyDescent="0.25">
      <c r="C318" s="163" t="s">
        <v>935</v>
      </c>
      <c r="D318" s="163" t="s">
        <v>935</v>
      </c>
      <c r="E318" s="52" t="s">
        <v>175</v>
      </c>
      <c r="F318" s="200">
        <v>44354</v>
      </c>
      <c r="G318" s="131">
        <v>1870000</v>
      </c>
      <c r="H318" s="200">
        <v>44354</v>
      </c>
      <c r="I318">
        <v>1</v>
      </c>
      <c r="R318" s="111" t="s">
        <v>595</v>
      </c>
      <c r="U318" s="34">
        <v>1</v>
      </c>
      <c r="V318">
        <v>1</v>
      </c>
      <c r="W318" s="199">
        <v>1129791.6666666667</v>
      </c>
      <c r="Y318" s="165">
        <v>29</v>
      </c>
      <c r="Z318" t="s">
        <v>63</v>
      </c>
      <c r="AB318" s="165">
        <v>48</v>
      </c>
      <c r="AT318" t="s">
        <v>63</v>
      </c>
      <c r="AU318" s="165">
        <v>48</v>
      </c>
    </row>
    <row r="319" spans="3:47" x14ac:dyDescent="0.25">
      <c r="C319" s="163" t="s">
        <v>936</v>
      </c>
      <c r="D319" s="163" t="s">
        <v>936</v>
      </c>
      <c r="E319" s="52" t="s">
        <v>677</v>
      </c>
      <c r="F319" s="36">
        <v>44356</v>
      </c>
      <c r="G319" s="131">
        <v>2480000</v>
      </c>
      <c r="H319" s="36">
        <v>44356</v>
      </c>
      <c r="I319">
        <v>1</v>
      </c>
      <c r="R319" s="111" t="s">
        <v>595</v>
      </c>
      <c r="U319" s="34">
        <v>1</v>
      </c>
      <c r="V319">
        <v>1</v>
      </c>
      <c r="W319" s="199">
        <v>1498333.3333333333</v>
      </c>
      <c r="Y319" s="165">
        <v>29</v>
      </c>
      <c r="Z319" t="s">
        <v>63</v>
      </c>
      <c r="AB319" s="165">
        <v>48</v>
      </c>
      <c r="AT319" t="s">
        <v>63</v>
      </c>
      <c r="AU319" s="165">
        <v>48</v>
      </c>
    </row>
    <row r="320" spans="3:47" x14ac:dyDescent="0.25">
      <c r="C320" s="163" t="s">
        <v>937</v>
      </c>
      <c r="D320" s="163" t="s">
        <v>937</v>
      </c>
      <c r="E320" s="52" t="s">
        <v>679</v>
      </c>
      <c r="F320" s="36">
        <v>44378</v>
      </c>
      <c r="G320" s="48">
        <v>13860000</v>
      </c>
      <c r="H320" s="36">
        <v>44378</v>
      </c>
      <c r="I320">
        <v>1</v>
      </c>
      <c r="R320" s="111" t="s">
        <v>595</v>
      </c>
      <c r="U320" s="34">
        <v>1</v>
      </c>
      <c r="V320">
        <v>1</v>
      </c>
      <c r="W320" s="199">
        <v>8085000</v>
      </c>
      <c r="Y320" s="165">
        <v>28</v>
      </c>
      <c r="Z320" t="s">
        <v>63</v>
      </c>
      <c r="AB320" s="165">
        <v>48</v>
      </c>
      <c r="AT320" t="s">
        <v>63</v>
      </c>
      <c r="AU320" s="165">
        <v>48</v>
      </c>
    </row>
    <row r="321" spans="3:47" x14ac:dyDescent="0.25">
      <c r="C321" s="163" t="s">
        <v>938</v>
      </c>
      <c r="D321" s="163" t="s">
        <v>938</v>
      </c>
      <c r="E321" s="52" t="s">
        <v>939</v>
      </c>
      <c r="F321" s="36">
        <v>44439</v>
      </c>
      <c r="G321" s="48">
        <v>1800000</v>
      </c>
      <c r="H321" s="36">
        <v>44439</v>
      </c>
      <c r="I321">
        <v>1</v>
      </c>
      <c r="R321" s="111" t="s">
        <v>595</v>
      </c>
      <c r="U321" s="34">
        <v>1</v>
      </c>
      <c r="V321">
        <v>1</v>
      </c>
      <c r="W321" s="199">
        <v>1012500</v>
      </c>
      <c r="Y321" s="165">
        <v>27</v>
      </c>
      <c r="Z321" t="s">
        <v>63</v>
      </c>
      <c r="AB321" s="165">
        <v>48</v>
      </c>
      <c r="AT321" t="s">
        <v>63</v>
      </c>
      <c r="AU321" s="165">
        <v>48</v>
      </c>
    </row>
    <row r="322" spans="3:47" x14ac:dyDescent="0.25">
      <c r="C322" s="163" t="s">
        <v>940</v>
      </c>
      <c r="D322" s="163" t="s">
        <v>940</v>
      </c>
      <c r="E322" s="52" t="s">
        <v>832</v>
      </c>
      <c r="F322" s="36">
        <v>44469</v>
      </c>
      <c r="G322" s="48">
        <v>2350000</v>
      </c>
      <c r="H322" s="36">
        <v>44469</v>
      </c>
      <c r="I322">
        <v>1</v>
      </c>
      <c r="R322" s="111" t="s">
        <v>595</v>
      </c>
      <c r="U322" s="34">
        <v>1</v>
      </c>
      <c r="V322">
        <v>1</v>
      </c>
      <c r="W322" s="199">
        <v>1272916.6666666667</v>
      </c>
      <c r="Y322" s="165">
        <v>26</v>
      </c>
      <c r="Z322" t="s">
        <v>63</v>
      </c>
      <c r="AB322" s="165">
        <v>48</v>
      </c>
      <c r="AT322" t="s">
        <v>63</v>
      </c>
      <c r="AU322" s="165">
        <v>48</v>
      </c>
    </row>
    <row r="323" spans="3:47" x14ac:dyDescent="0.25">
      <c r="C323" s="163" t="s">
        <v>941</v>
      </c>
      <c r="D323" s="163" t="s">
        <v>941</v>
      </c>
      <c r="E323" s="52" t="s">
        <v>341</v>
      </c>
      <c r="F323" s="36">
        <v>44469</v>
      </c>
      <c r="G323" s="48">
        <v>2350000</v>
      </c>
      <c r="H323" s="36">
        <v>44469</v>
      </c>
      <c r="I323">
        <v>1</v>
      </c>
      <c r="R323" s="111" t="s">
        <v>595</v>
      </c>
      <c r="U323" s="34">
        <v>1</v>
      </c>
      <c r="V323">
        <v>1</v>
      </c>
      <c r="W323" s="199">
        <v>1272916.6666666667</v>
      </c>
      <c r="Y323" s="165">
        <v>26</v>
      </c>
      <c r="Z323" t="s">
        <v>63</v>
      </c>
      <c r="AB323" s="165">
        <v>48</v>
      </c>
      <c r="AT323" t="s">
        <v>63</v>
      </c>
      <c r="AU323" s="165">
        <v>48</v>
      </c>
    </row>
    <row r="324" spans="3:47" x14ac:dyDescent="0.25">
      <c r="C324" s="163" t="s">
        <v>942</v>
      </c>
      <c r="D324" s="163" t="s">
        <v>942</v>
      </c>
      <c r="E324" s="52" t="s">
        <v>925</v>
      </c>
      <c r="F324" s="36">
        <v>44463</v>
      </c>
      <c r="G324" s="48">
        <v>3575000</v>
      </c>
      <c r="H324" s="36">
        <v>44463</v>
      </c>
      <c r="I324">
        <v>1</v>
      </c>
      <c r="R324" s="111" t="s">
        <v>595</v>
      </c>
      <c r="U324" s="34">
        <v>1</v>
      </c>
      <c r="V324">
        <v>1</v>
      </c>
      <c r="W324" s="199">
        <v>1936458.3333333335</v>
      </c>
      <c r="Y324" s="165">
        <v>26</v>
      </c>
      <c r="Z324" t="s">
        <v>63</v>
      </c>
      <c r="AB324" s="165">
        <v>48</v>
      </c>
      <c r="AT324" t="s">
        <v>63</v>
      </c>
      <c r="AU324" s="165">
        <v>48</v>
      </c>
    </row>
    <row r="325" spans="3:47" x14ac:dyDescent="0.25">
      <c r="C325" s="163" t="s">
        <v>943</v>
      </c>
      <c r="D325" s="163" t="s">
        <v>943</v>
      </c>
      <c r="E325" s="52" t="s">
        <v>944</v>
      </c>
      <c r="F325" s="36">
        <v>44469</v>
      </c>
      <c r="G325" s="48">
        <v>3550000</v>
      </c>
      <c r="H325" s="36">
        <v>44469</v>
      </c>
      <c r="I325">
        <v>1</v>
      </c>
      <c r="R325" s="111" t="s">
        <v>595</v>
      </c>
      <c r="U325" s="34">
        <v>1</v>
      </c>
      <c r="V325">
        <v>1</v>
      </c>
      <c r="W325" s="199">
        <v>1922916.6666666665</v>
      </c>
      <c r="Y325" s="165">
        <v>26</v>
      </c>
      <c r="Z325" t="s">
        <v>63</v>
      </c>
      <c r="AB325" s="165">
        <v>48</v>
      </c>
      <c r="AT325" t="s">
        <v>63</v>
      </c>
      <c r="AU325" s="165">
        <v>48</v>
      </c>
    </row>
    <row r="326" spans="3:47" x14ac:dyDescent="0.25">
      <c r="C326" s="163" t="s">
        <v>945</v>
      </c>
      <c r="D326" s="163" t="s">
        <v>945</v>
      </c>
      <c r="E326" s="52" t="s">
        <v>832</v>
      </c>
      <c r="F326" s="36">
        <v>44469</v>
      </c>
      <c r="G326" s="48">
        <v>3550000</v>
      </c>
      <c r="H326" s="36">
        <v>44469</v>
      </c>
      <c r="I326">
        <v>1</v>
      </c>
      <c r="R326" s="111" t="s">
        <v>595</v>
      </c>
      <c r="U326" s="34">
        <v>1</v>
      </c>
      <c r="V326">
        <v>1</v>
      </c>
      <c r="W326" s="199">
        <v>1922916.6666666665</v>
      </c>
      <c r="Y326" s="165">
        <v>26</v>
      </c>
      <c r="Z326" t="s">
        <v>63</v>
      </c>
      <c r="AB326" s="165">
        <v>48</v>
      </c>
      <c r="AT326" t="s">
        <v>63</v>
      </c>
      <c r="AU326" s="165">
        <v>48</v>
      </c>
    </row>
    <row r="327" spans="3:47" x14ac:dyDescent="0.25">
      <c r="C327" s="163" t="s">
        <v>946</v>
      </c>
      <c r="D327" s="163" t="s">
        <v>946</v>
      </c>
      <c r="E327" s="52" t="s">
        <v>341</v>
      </c>
      <c r="F327" s="36">
        <v>44469</v>
      </c>
      <c r="G327" s="48">
        <v>3650000</v>
      </c>
      <c r="H327" s="36">
        <v>44469</v>
      </c>
      <c r="I327">
        <v>1</v>
      </c>
      <c r="R327" s="111" t="s">
        <v>595</v>
      </c>
      <c r="U327" s="34">
        <v>1</v>
      </c>
      <c r="V327">
        <v>1</v>
      </c>
      <c r="W327" s="199">
        <v>1977083.3333333335</v>
      </c>
      <c r="Y327" s="165">
        <v>26</v>
      </c>
      <c r="Z327" t="s">
        <v>63</v>
      </c>
      <c r="AB327" s="165">
        <v>48</v>
      </c>
      <c r="AT327" t="s">
        <v>63</v>
      </c>
      <c r="AU327" s="165">
        <v>48</v>
      </c>
    </row>
    <row r="328" spans="3:47" x14ac:dyDescent="0.25">
      <c r="C328" s="163" t="s">
        <v>947</v>
      </c>
      <c r="D328" s="163" t="s">
        <v>947</v>
      </c>
      <c r="E328" s="52" t="s">
        <v>341</v>
      </c>
      <c r="F328" s="36">
        <v>44469</v>
      </c>
      <c r="G328" s="48">
        <v>1735000</v>
      </c>
      <c r="H328" s="36">
        <v>44469</v>
      </c>
      <c r="I328">
        <v>1</v>
      </c>
      <c r="R328" s="111" t="s">
        <v>595</v>
      </c>
      <c r="U328" s="34">
        <v>1</v>
      </c>
      <c r="V328">
        <v>1</v>
      </c>
      <c r="W328" s="199">
        <v>939791.66666666674</v>
      </c>
      <c r="Y328" s="165">
        <v>26</v>
      </c>
      <c r="Z328" t="s">
        <v>63</v>
      </c>
      <c r="AB328" s="165">
        <v>48</v>
      </c>
      <c r="AT328" t="s">
        <v>63</v>
      </c>
      <c r="AU328" s="165">
        <v>48</v>
      </c>
    </row>
    <row r="329" spans="3:47" x14ac:dyDescent="0.25">
      <c r="C329" s="233" t="s">
        <v>948</v>
      </c>
      <c r="D329" s="233" t="s">
        <v>948</v>
      </c>
      <c r="E329" s="52" t="s">
        <v>832</v>
      </c>
      <c r="F329" s="36">
        <v>44469</v>
      </c>
      <c r="G329" s="48">
        <v>1735000</v>
      </c>
      <c r="H329" s="36">
        <v>44469</v>
      </c>
      <c r="I329">
        <v>1</v>
      </c>
      <c r="R329" s="111" t="s">
        <v>595</v>
      </c>
      <c r="U329" s="34">
        <v>1</v>
      </c>
      <c r="V329">
        <v>1</v>
      </c>
      <c r="W329" s="199">
        <v>939791.66666666674</v>
      </c>
      <c r="Y329" s="165">
        <v>26</v>
      </c>
      <c r="Z329" t="s">
        <v>63</v>
      </c>
      <c r="AB329" s="165">
        <v>48</v>
      </c>
      <c r="AT329" t="s">
        <v>63</v>
      </c>
      <c r="AU329" s="165">
        <v>48</v>
      </c>
    </row>
    <row r="330" spans="3:47" x14ac:dyDescent="0.25">
      <c r="C330" s="163" t="s">
        <v>949</v>
      </c>
      <c r="D330" s="163" t="s">
        <v>949</v>
      </c>
      <c r="E330" s="52" t="s">
        <v>341</v>
      </c>
      <c r="F330" s="36">
        <v>44483</v>
      </c>
      <c r="G330" s="48">
        <v>2500000</v>
      </c>
      <c r="H330" s="36">
        <v>44483</v>
      </c>
      <c r="I330">
        <v>1</v>
      </c>
      <c r="R330" s="111" t="s">
        <v>595</v>
      </c>
      <c r="U330" s="34">
        <v>1</v>
      </c>
      <c r="V330">
        <v>1</v>
      </c>
      <c r="W330" s="199">
        <v>1302083.3333333335</v>
      </c>
      <c r="Y330" s="165">
        <v>25</v>
      </c>
      <c r="Z330" t="s">
        <v>63</v>
      </c>
      <c r="AB330" s="165">
        <v>48</v>
      </c>
      <c r="AT330" t="s">
        <v>63</v>
      </c>
      <c r="AU330" s="165">
        <v>48</v>
      </c>
    </row>
    <row r="331" spans="3:47" x14ac:dyDescent="0.25">
      <c r="C331" s="163" t="s">
        <v>950</v>
      </c>
      <c r="D331" s="163" t="s">
        <v>950</v>
      </c>
      <c r="E331" s="52" t="s">
        <v>763</v>
      </c>
      <c r="F331" s="36">
        <v>44494</v>
      </c>
      <c r="G331" s="234">
        <f>7177712+632046.77</f>
        <v>7809758.7699999996</v>
      </c>
      <c r="H331" s="36">
        <v>44494</v>
      </c>
      <c r="I331">
        <v>1</v>
      </c>
      <c r="R331" s="111" t="s">
        <v>595</v>
      </c>
      <c r="U331" s="34">
        <v>8</v>
      </c>
      <c r="V331">
        <v>1</v>
      </c>
      <c r="W331" s="199">
        <v>4067582.6927083335</v>
      </c>
      <c r="Y331" s="165">
        <v>25</v>
      </c>
      <c r="Z331" t="s">
        <v>63</v>
      </c>
      <c r="AB331" s="165">
        <v>48</v>
      </c>
      <c r="AT331" t="s">
        <v>63</v>
      </c>
      <c r="AU331" s="165">
        <v>48</v>
      </c>
    </row>
    <row r="332" spans="3:47" x14ac:dyDescent="0.25">
      <c r="C332" s="163" t="s">
        <v>951</v>
      </c>
      <c r="D332" s="163" t="s">
        <v>951</v>
      </c>
      <c r="E332" s="52" t="s">
        <v>175</v>
      </c>
      <c r="F332" s="36">
        <v>44481</v>
      </c>
      <c r="G332" s="235">
        <v>5900000</v>
      </c>
      <c r="H332" s="36">
        <v>44481</v>
      </c>
      <c r="I332">
        <v>1</v>
      </c>
      <c r="R332" s="111" t="s">
        <v>595</v>
      </c>
      <c r="U332" s="34">
        <v>1</v>
      </c>
      <c r="V332">
        <v>1</v>
      </c>
      <c r="W332" s="199">
        <v>3072916.666666667</v>
      </c>
      <c r="Y332" s="165">
        <v>25</v>
      </c>
      <c r="Z332" t="s">
        <v>63</v>
      </c>
      <c r="AB332" s="165">
        <v>48</v>
      </c>
      <c r="AT332" t="s">
        <v>63</v>
      </c>
      <c r="AU332" s="165">
        <v>48</v>
      </c>
    </row>
    <row r="333" spans="3:47" x14ac:dyDescent="0.25">
      <c r="C333" s="163" t="s">
        <v>952</v>
      </c>
      <c r="D333" s="163" t="s">
        <v>952</v>
      </c>
      <c r="E333" s="52" t="s">
        <v>258</v>
      </c>
      <c r="F333" s="36">
        <v>44481</v>
      </c>
      <c r="G333" s="235">
        <v>5900000</v>
      </c>
      <c r="H333" s="36">
        <v>44481</v>
      </c>
      <c r="I333">
        <v>1</v>
      </c>
      <c r="R333" s="111" t="s">
        <v>595</v>
      </c>
      <c r="U333" s="34">
        <v>1</v>
      </c>
      <c r="V333">
        <v>1</v>
      </c>
      <c r="W333" s="199">
        <v>3072916.666666667</v>
      </c>
      <c r="Y333" s="165">
        <v>25</v>
      </c>
      <c r="Z333" t="s">
        <v>63</v>
      </c>
      <c r="AB333" s="165">
        <v>48</v>
      </c>
      <c r="AT333" t="s">
        <v>63</v>
      </c>
      <c r="AU333" s="165">
        <v>48</v>
      </c>
    </row>
    <row r="334" spans="3:47" x14ac:dyDescent="0.25">
      <c r="C334" s="163" t="s">
        <v>953</v>
      </c>
      <c r="D334" s="163" t="s">
        <v>953</v>
      </c>
      <c r="E334" s="52" t="s">
        <v>160</v>
      </c>
      <c r="F334" s="36">
        <v>44484</v>
      </c>
      <c r="G334" s="235">
        <v>5900000</v>
      </c>
      <c r="H334" s="36">
        <v>44484</v>
      </c>
      <c r="I334">
        <v>1</v>
      </c>
      <c r="R334" s="111" t="s">
        <v>595</v>
      </c>
      <c r="U334" s="34">
        <v>1</v>
      </c>
      <c r="V334">
        <v>1</v>
      </c>
      <c r="W334" s="199">
        <v>3072916.666666667</v>
      </c>
      <c r="Y334" s="165">
        <v>25</v>
      </c>
      <c r="Z334" t="s">
        <v>63</v>
      </c>
      <c r="AB334" s="165">
        <v>48</v>
      </c>
      <c r="AT334" t="s">
        <v>63</v>
      </c>
      <c r="AU334" s="165">
        <v>48</v>
      </c>
    </row>
    <row r="335" spans="3:47" x14ac:dyDescent="0.25">
      <c r="C335" s="163" t="s">
        <v>911</v>
      </c>
      <c r="D335" s="163" t="s">
        <v>911</v>
      </c>
      <c r="E335" s="52" t="s">
        <v>341</v>
      </c>
      <c r="F335" s="36">
        <v>44484</v>
      </c>
      <c r="G335" s="235">
        <v>2250000</v>
      </c>
      <c r="H335" s="36">
        <v>44484</v>
      </c>
      <c r="I335">
        <v>1</v>
      </c>
      <c r="R335" s="111" t="s">
        <v>595</v>
      </c>
      <c r="U335" s="34">
        <v>1</v>
      </c>
      <c r="V335">
        <v>1</v>
      </c>
      <c r="W335" s="199">
        <v>1171875</v>
      </c>
      <c r="Y335" s="165">
        <v>25</v>
      </c>
      <c r="Z335" t="s">
        <v>63</v>
      </c>
      <c r="AB335" s="165">
        <v>48</v>
      </c>
      <c r="AT335" t="s">
        <v>63</v>
      </c>
      <c r="AU335" s="165">
        <v>48</v>
      </c>
    </row>
    <row r="336" spans="3:47" x14ac:dyDescent="0.25">
      <c r="C336" s="163" t="s">
        <v>912</v>
      </c>
      <c r="D336" s="163" t="s">
        <v>912</v>
      </c>
      <c r="E336" s="52" t="s">
        <v>341</v>
      </c>
      <c r="F336" s="36">
        <v>44484</v>
      </c>
      <c r="G336" s="235">
        <v>1735000</v>
      </c>
      <c r="H336" s="36">
        <v>44484</v>
      </c>
      <c r="I336">
        <v>1</v>
      </c>
      <c r="R336" s="111" t="s">
        <v>595</v>
      </c>
      <c r="U336" s="34">
        <v>1</v>
      </c>
      <c r="V336">
        <v>1</v>
      </c>
      <c r="W336" s="199">
        <v>903645.83333333337</v>
      </c>
      <c r="Y336" s="165">
        <v>25</v>
      </c>
      <c r="Z336" t="s">
        <v>63</v>
      </c>
      <c r="AB336" s="165">
        <v>48</v>
      </c>
      <c r="AT336" t="s">
        <v>63</v>
      </c>
      <c r="AU336" s="165">
        <v>48</v>
      </c>
    </row>
    <row r="337" spans="3:47" x14ac:dyDescent="0.25">
      <c r="C337" s="163" t="s">
        <v>954</v>
      </c>
      <c r="D337" s="163" t="s">
        <v>954</v>
      </c>
      <c r="E337" s="52" t="s">
        <v>770</v>
      </c>
      <c r="F337" s="36">
        <v>44477</v>
      </c>
      <c r="G337" s="235">
        <v>13860000</v>
      </c>
      <c r="H337" s="36">
        <v>44477</v>
      </c>
      <c r="I337">
        <v>1</v>
      </c>
      <c r="R337" s="111" t="s">
        <v>595</v>
      </c>
      <c r="U337" s="34">
        <v>1</v>
      </c>
      <c r="V337">
        <v>1</v>
      </c>
      <c r="W337" s="199">
        <v>7218750</v>
      </c>
      <c r="Y337" s="165">
        <v>25</v>
      </c>
      <c r="Z337" t="s">
        <v>63</v>
      </c>
      <c r="AB337" s="165">
        <v>48</v>
      </c>
      <c r="AT337" t="s">
        <v>63</v>
      </c>
      <c r="AU337" s="165">
        <v>48</v>
      </c>
    </row>
    <row r="338" spans="3:47" x14ac:dyDescent="0.25">
      <c r="C338" s="163" t="s">
        <v>955</v>
      </c>
      <c r="D338" s="163" t="s">
        <v>955</v>
      </c>
      <c r="E338" s="52" t="s">
        <v>832</v>
      </c>
      <c r="F338" s="36">
        <v>44474</v>
      </c>
      <c r="G338" s="235">
        <v>2250000</v>
      </c>
      <c r="H338" s="36">
        <v>44474</v>
      </c>
      <c r="I338">
        <v>1</v>
      </c>
      <c r="R338" s="111" t="s">
        <v>595</v>
      </c>
      <c r="U338" s="34">
        <v>1</v>
      </c>
      <c r="V338">
        <v>1</v>
      </c>
      <c r="W338" s="199">
        <v>1171875</v>
      </c>
      <c r="Y338" s="165">
        <v>25</v>
      </c>
      <c r="Z338" t="s">
        <v>63</v>
      </c>
      <c r="AB338" s="165">
        <v>48</v>
      </c>
      <c r="AT338" t="s">
        <v>63</v>
      </c>
      <c r="AU338" s="165">
        <v>48</v>
      </c>
    </row>
    <row r="339" spans="3:47" x14ac:dyDescent="0.25">
      <c r="C339" s="163" t="s">
        <v>956</v>
      </c>
      <c r="D339" s="163" t="s">
        <v>956</v>
      </c>
      <c r="E339" s="52" t="s">
        <v>341</v>
      </c>
      <c r="F339" s="36">
        <v>44474</v>
      </c>
      <c r="G339" s="235">
        <v>2250000</v>
      </c>
      <c r="H339" s="36">
        <v>44474</v>
      </c>
      <c r="I339">
        <v>1</v>
      </c>
      <c r="R339" s="111" t="s">
        <v>595</v>
      </c>
      <c r="U339" s="34">
        <v>1</v>
      </c>
      <c r="V339">
        <v>1</v>
      </c>
      <c r="W339" s="199">
        <v>1171875</v>
      </c>
      <c r="Y339" s="165">
        <v>25</v>
      </c>
      <c r="Z339" t="s">
        <v>63</v>
      </c>
      <c r="AB339" s="165">
        <v>48</v>
      </c>
      <c r="AT339" t="s">
        <v>63</v>
      </c>
      <c r="AU339" s="165">
        <v>48</v>
      </c>
    </row>
    <row r="340" spans="3:47" x14ac:dyDescent="0.25">
      <c r="C340" s="163" t="s">
        <v>957</v>
      </c>
      <c r="D340" s="163" t="s">
        <v>957</v>
      </c>
      <c r="E340" s="52" t="s">
        <v>341</v>
      </c>
      <c r="F340" s="36">
        <v>44475</v>
      </c>
      <c r="G340" s="235">
        <v>64350000</v>
      </c>
      <c r="H340" s="36">
        <v>44475</v>
      </c>
      <c r="I340">
        <v>1</v>
      </c>
      <c r="R340" s="111" t="s">
        <v>595</v>
      </c>
      <c r="U340" s="34">
        <v>11</v>
      </c>
      <c r="V340">
        <v>1</v>
      </c>
      <c r="W340" s="199">
        <v>33515625</v>
      </c>
      <c r="Y340" s="165">
        <v>25</v>
      </c>
      <c r="Z340" t="s">
        <v>63</v>
      </c>
      <c r="AB340" s="165">
        <v>48</v>
      </c>
      <c r="AT340" t="s">
        <v>63</v>
      </c>
      <c r="AU340" s="165">
        <v>48</v>
      </c>
    </row>
    <row r="341" spans="3:47" x14ac:dyDescent="0.25">
      <c r="C341" s="163" t="s">
        <v>958</v>
      </c>
      <c r="D341" s="163" t="s">
        <v>958</v>
      </c>
      <c r="E341" s="52" t="s">
        <v>341</v>
      </c>
      <c r="F341" s="36">
        <v>44494</v>
      </c>
      <c r="G341" s="234">
        <f>5467218+98924</f>
        <v>5566142</v>
      </c>
      <c r="H341" s="36">
        <v>44494</v>
      </c>
      <c r="I341">
        <v>1</v>
      </c>
      <c r="R341" s="111" t="s">
        <v>595</v>
      </c>
      <c r="U341" s="34">
        <v>1</v>
      </c>
      <c r="V341">
        <v>1</v>
      </c>
      <c r="W341" s="199">
        <v>2899032.291666667</v>
      </c>
      <c r="Y341" s="165">
        <v>25</v>
      </c>
      <c r="Z341" t="s">
        <v>63</v>
      </c>
      <c r="AB341" s="165">
        <v>48</v>
      </c>
      <c r="AT341" t="s">
        <v>63</v>
      </c>
      <c r="AU341" s="165">
        <v>48</v>
      </c>
    </row>
    <row r="342" spans="3:47" x14ac:dyDescent="0.25">
      <c r="C342" s="163" t="s">
        <v>959</v>
      </c>
      <c r="D342" s="163" t="s">
        <v>959</v>
      </c>
      <c r="E342" s="52" t="s">
        <v>341</v>
      </c>
      <c r="F342" s="36">
        <v>44496</v>
      </c>
      <c r="G342" s="235">
        <v>7297500</v>
      </c>
      <c r="H342" s="36">
        <v>44496</v>
      </c>
      <c r="I342">
        <v>1</v>
      </c>
      <c r="R342" s="111" t="s">
        <v>595</v>
      </c>
      <c r="U342" s="34">
        <v>5</v>
      </c>
      <c r="V342">
        <v>1</v>
      </c>
      <c r="W342" s="199">
        <v>3800781.25</v>
      </c>
      <c r="Y342" s="165">
        <v>25</v>
      </c>
      <c r="Z342" t="s">
        <v>63</v>
      </c>
      <c r="AB342" s="165">
        <v>48</v>
      </c>
      <c r="AT342" t="s">
        <v>63</v>
      </c>
      <c r="AU342" s="165">
        <v>48</v>
      </c>
    </row>
    <row r="343" spans="3:47" x14ac:dyDescent="0.25">
      <c r="C343" s="163" t="s">
        <v>960</v>
      </c>
      <c r="D343" s="163" t="s">
        <v>960</v>
      </c>
      <c r="E343" s="52" t="s">
        <v>944</v>
      </c>
      <c r="F343" s="36">
        <v>44476</v>
      </c>
      <c r="G343" s="235">
        <v>27625000</v>
      </c>
      <c r="H343" s="36">
        <v>44476</v>
      </c>
      <c r="I343">
        <v>1</v>
      </c>
      <c r="R343" s="111" t="s">
        <v>595</v>
      </c>
      <c r="U343" s="34">
        <v>1</v>
      </c>
      <c r="V343">
        <v>1</v>
      </c>
      <c r="W343" s="199">
        <v>14388020.833333334</v>
      </c>
      <c r="Y343" s="165">
        <v>25</v>
      </c>
      <c r="Z343" t="s">
        <v>63</v>
      </c>
      <c r="AB343" s="165">
        <v>48</v>
      </c>
      <c r="AT343" t="s">
        <v>63</v>
      </c>
      <c r="AU343" s="165">
        <v>48</v>
      </c>
    </row>
    <row r="344" spans="3:47" x14ac:dyDescent="0.25">
      <c r="C344" s="163" t="s">
        <v>961</v>
      </c>
      <c r="D344" s="163" t="s">
        <v>961</v>
      </c>
      <c r="E344" s="52" t="s">
        <v>659</v>
      </c>
      <c r="F344" s="36">
        <v>44510</v>
      </c>
      <c r="G344" s="48">
        <v>1750000</v>
      </c>
      <c r="H344" s="36">
        <v>44510</v>
      </c>
      <c r="I344">
        <v>1</v>
      </c>
      <c r="R344" s="111" t="s">
        <v>595</v>
      </c>
      <c r="U344" s="34">
        <v>1</v>
      </c>
      <c r="V344">
        <v>1</v>
      </c>
      <c r="W344" s="199">
        <v>875000</v>
      </c>
      <c r="Y344" s="165">
        <v>24</v>
      </c>
      <c r="Z344" t="s">
        <v>63</v>
      </c>
      <c r="AB344" s="165">
        <v>48</v>
      </c>
      <c r="AT344" t="s">
        <v>63</v>
      </c>
      <c r="AU344" s="165">
        <v>48</v>
      </c>
    </row>
    <row r="345" spans="3:47" x14ac:dyDescent="0.25">
      <c r="C345" s="163" t="s">
        <v>962</v>
      </c>
      <c r="D345" s="163" t="s">
        <v>962</v>
      </c>
      <c r="E345" s="52" t="s">
        <v>258</v>
      </c>
      <c r="F345" s="36">
        <v>44518</v>
      </c>
      <c r="G345" s="48">
        <v>1579600</v>
      </c>
      <c r="H345" s="36">
        <v>44518</v>
      </c>
      <c r="I345">
        <v>1</v>
      </c>
      <c r="R345" s="111" t="s">
        <v>595</v>
      </c>
      <c r="U345" s="34">
        <v>1</v>
      </c>
      <c r="V345">
        <v>1</v>
      </c>
      <c r="W345" s="199">
        <v>789800</v>
      </c>
      <c r="Y345" s="165">
        <v>24</v>
      </c>
      <c r="Z345" t="s">
        <v>63</v>
      </c>
      <c r="AB345" s="165">
        <v>48</v>
      </c>
      <c r="AT345" t="s">
        <v>63</v>
      </c>
      <c r="AU345" s="165">
        <v>48</v>
      </c>
    </row>
    <row r="346" spans="3:47" x14ac:dyDescent="0.25">
      <c r="C346" s="163" t="s">
        <v>963</v>
      </c>
      <c r="D346" s="163" t="s">
        <v>963</v>
      </c>
      <c r="E346" s="52" t="s">
        <v>258</v>
      </c>
      <c r="F346" s="36">
        <v>44518</v>
      </c>
      <c r="G346" s="48">
        <v>1903000</v>
      </c>
      <c r="H346" s="36">
        <v>44518</v>
      </c>
      <c r="I346">
        <v>1</v>
      </c>
      <c r="R346" s="111" t="s">
        <v>595</v>
      </c>
      <c r="U346" s="34">
        <v>1</v>
      </c>
      <c r="V346">
        <v>1</v>
      </c>
      <c r="W346" s="199">
        <v>951500</v>
      </c>
      <c r="Y346" s="165">
        <v>24</v>
      </c>
      <c r="Z346" t="s">
        <v>63</v>
      </c>
      <c r="AB346" s="165">
        <v>48</v>
      </c>
      <c r="AT346" t="s">
        <v>63</v>
      </c>
      <c r="AU346" s="165">
        <v>48</v>
      </c>
    </row>
    <row r="347" spans="3:47" x14ac:dyDescent="0.25">
      <c r="C347" s="163" t="s">
        <v>964</v>
      </c>
      <c r="D347" s="163" t="s">
        <v>964</v>
      </c>
      <c r="E347" s="52" t="s">
        <v>258</v>
      </c>
      <c r="F347" s="36">
        <v>44518</v>
      </c>
      <c r="G347" s="48">
        <v>2249500</v>
      </c>
      <c r="H347" s="36">
        <v>44518</v>
      </c>
      <c r="I347">
        <v>1</v>
      </c>
      <c r="R347" s="111" t="s">
        <v>595</v>
      </c>
      <c r="U347" s="34">
        <v>1</v>
      </c>
      <c r="V347">
        <v>1</v>
      </c>
      <c r="W347" s="199">
        <v>1124750</v>
      </c>
      <c r="Y347" s="165">
        <v>24</v>
      </c>
      <c r="Z347" t="s">
        <v>63</v>
      </c>
      <c r="AB347" s="165">
        <v>48</v>
      </c>
      <c r="AT347" t="s">
        <v>63</v>
      </c>
      <c r="AU347" s="165">
        <v>48</v>
      </c>
    </row>
    <row r="348" spans="3:47" x14ac:dyDescent="0.25">
      <c r="C348" s="163" t="s">
        <v>965</v>
      </c>
      <c r="D348" s="163" t="s">
        <v>965</v>
      </c>
      <c r="E348" s="52" t="s">
        <v>258</v>
      </c>
      <c r="F348" s="36">
        <v>44518</v>
      </c>
      <c r="G348" s="48">
        <v>6826600</v>
      </c>
      <c r="H348" s="36">
        <v>44518</v>
      </c>
      <c r="I348">
        <v>1</v>
      </c>
      <c r="R348" s="111" t="s">
        <v>595</v>
      </c>
      <c r="U348" s="34">
        <v>2</v>
      </c>
      <c r="V348">
        <v>1</v>
      </c>
      <c r="W348" s="199">
        <v>3413300</v>
      </c>
      <c r="Y348" s="165">
        <v>24</v>
      </c>
      <c r="Z348" t="s">
        <v>63</v>
      </c>
      <c r="AB348" s="165">
        <v>48</v>
      </c>
      <c r="AT348" t="s">
        <v>63</v>
      </c>
      <c r="AU348" s="165">
        <v>48</v>
      </c>
    </row>
    <row r="349" spans="3:47" x14ac:dyDescent="0.25">
      <c r="C349" s="163" t="s">
        <v>966</v>
      </c>
      <c r="D349" s="163" t="s">
        <v>966</v>
      </c>
      <c r="E349" s="52" t="s">
        <v>258</v>
      </c>
      <c r="F349" s="36">
        <v>44518</v>
      </c>
      <c r="G349" s="48">
        <v>4568300</v>
      </c>
      <c r="H349" s="36">
        <v>44518</v>
      </c>
      <c r="I349">
        <v>1</v>
      </c>
      <c r="R349" s="111" t="s">
        <v>595</v>
      </c>
      <c r="U349" s="34">
        <v>1</v>
      </c>
      <c r="V349">
        <v>1</v>
      </c>
      <c r="W349" s="199">
        <v>2284150</v>
      </c>
      <c r="Y349" s="165">
        <v>24</v>
      </c>
      <c r="Z349" t="s">
        <v>63</v>
      </c>
      <c r="AB349" s="165">
        <v>48</v>
      </c>
      <c r="AT349" t="s">
        <v>63</v>
      </c>
      <c r="AU349" s="165">
        <v>48</v>
      </c>
    </row>
    <row r="350" spans="3:47" x14ac:dyDescent="0.25">
      <c r="C350" s="163" t="s">
        <v>967</v>
      </c>
      <c r="D350" s="163" t="s">
        <v>967</v>
      </c>
      <c r="E350" s="52" t="s">
        <v>160</v>
      </c>
      <c r="F350" s="36">
        <v>44523</v>
      </c>
      <c r="G350" s="48">
        <v>8390000</v>
      </c>
      <c r="H350" s="36">
        <v>44523</v>
      </c>
      <c r="I350">
        <v>1</v>
      </c>
      <c r="R350" s="111" t="s">
        <v>595</v>
      </c>
      <c r="U350" s="34">
        <v>1</v>
      </c>
      <c r="V350">
        <v>1</v>
      </c>
      <c r="W350" s="199">
        <v>4195000</v>
      </c>
      <c r="Y350" s="165">
        <v>24</v>
      </c>
      <c r="Z350" t="s">
        <v>63</v>
      </c>
      <c r="AB350" s="165">
        <v>48</v>
      </c>
      <c r="AT350" t="s">
        <v>63</v>
      </c>
      <c r="AU350" s="165">
        <v>48</v>
      </c>
    </row>
    <row r="351" spans="3:47" x14ac:dyDescent="0.25">
      <c r="C351" s="163" t="s">
        <v>968</v>
      </c>
      <c r="D351" s="163" t="s">
        <v>968</v>
      </c>
      <c r="E351" s="52" t="s">
        <v>671</v>
      </c>
      <c r="F351" s="36">
        <v>44523</v>
      </c>
      <c r="G351" s="48">
        <v>2614000</v>
      </c>
      <c r="H351" s="36">
        <v>44523</v>
      </c>
      <c r="I351">
        <v>1</v>
      </c>
      <c r="R351" s="111" t="s">
        <v>595</v>
      </c>
      <c r="U351" s="34">
        <v>2</v>
      </c>
      <c r="V351">
        <v>1</v>
      </c>
      <c r="W351" s="199">
        <v>1307000</v>
      </c>
      <c r="Y351" s="165">
        <v>24</v>
      </c>
      <c r="Z351" t="s">
        <v>63</v>
      </c>
      <c r="AB351" s="165">
        <v>48</v>
      </c>
      <c r="AT351" t="s">
        <v>63</v>
      </c>
      <c r="AU351" s="165">
        <v>48</v>
      </c>
    </row>
    <row r="352" spans="3:47" x14ac:dyDescent="0.25">
      <c r="C352" s="163" t="s">
        <v>969</v>
      </c>
      <c r="D352" s="163" t="s">
        <v>969</v>
      </c>
      <c r="E352" s="52" t="s">
        <v>970</v>
      </c>
      <c r="F352" s="36">
        <v>44503</v>
      </c>
      <c r="G352" s="48">
        <v>1550000</v>
      </c>
      <c r="H352" s="36">
        <v>44503</v>
      </c>
      <c r="I352">
        <v>1</v>
      </c>
      <c r="R352" s="111" t="s">
        <v>595</v>
      </c>
      <c r="U352" s="34">
        <v>1</v>
      </c>
      <c r="V352">
        <v>1</v>
      </c>
      <c r="W352" s="199">
        <v>775000</v>
      </c>
      <c r="Y352" s="165">
        <v>24</v>
      </c>
      <c r="Z352" t="s">
        <v>63</v>
      </c>
      <c r="AB352" s="165">
        <v>48</v>
      </c>
      <c r="AT352" t="s">
        <v>63</v>
      </c>
      <c r="AU352" s="165">
        <v>48</v>
      </c>
    </row>
    <row r="353" spans="3:47" x14ac:dyDescent="0.25">
      <c r="C353" s="163" t="s">
        <v>971</v>
      </c>
      <c r="D353" s="163" t="s">
        <v>971</v>
      </c>
      <c r="E353" s="52" t="s">
        <v>164</v>
      </c>
      <c r="F353" s="36">
        <v>44505</v>
      </c>
      <c r="G353" s="48">
        <v>2500000</v>
      </c>
      <c r="H353" s="36">
        <v>44505</v>
      </c>
      <c r="I353">
        <v>1</v>
      </c>
      <c r="R353" s="111" t="s">
        <v>595</v>
      </c>
      <c r="U353" s="34">
        <v>1</v>
      </c>
      <c r="V353">
        <v>1</v>
      </c>
      <c r="W353" s="199">
        <v>1250000</v>
      </c>
      <c r="Y353" s="165">
        <v>24</v>
      </c>
      <c r="Z353" t="s">
        <v>63</v>
      </c>
      <c r="AB353" s="165">
        <v>48</v>
      </c>
      <c r="AT353" t="s">
        <v>63</v>
      </c>
      <c r="AU353" s="165">
        <v>48</v>
      </c>
    </row>
    <row r="354" spans="3:47" x14ac:dyDescent="0.25">
      <c r="C354" s="163" t="s">
        <v>972</v>
      </c>
      <c r="D354" s="163" t="s">
        <v>972</v>
      </c>
      <c r="E354" s="52" t="s">
        <v>763</v>
      </c>
      <c r="F354" s="36">
        <v>44551</v>
      </c>
      <c r="G354" s="48">
        <v>11419200</v>
      </c>
      <c r="H354" s="36">
        <v>44551</v>
      </c>
      <c r="I354">
        <v>1</v>
      </c>
      <c r="R354" s="111" t="s">
        <v>595</v>
      </c>
      <c r="U354" s="34">
        <v>2</v>
      </c>
      <c r="V354">
        <v>1</v>
      </c>
      <c r="W354" s="199">
        <v>5471700</v>
      </c>
      <c r="Y354" s="165">
        <v>23</v>
      </c>
      <c r="Z354" t="s">
        <v>63</v>
      </c>
      <c r="AB354" s="165">
        <v>48</v>
      </c>
      <c r="AT354" t="s">
        <v>63</v>
      </c>
      <c r="AU354" s="165">
        <v>48</v>
      </c>
    </row>
    <row r="355" spans="3:47" x14ac:dyDescent="0.25">
      <c r="C355" s="163" t="s">
        <v>973</v>
      </c>
      <c r="D355" s="163" t="s">
        <v>973</v>
      </c>
      <c r="E355" s="52" t="s">
        <v>944</v>
      </c>
      <c r="F355" s="36">
        <v>44547</v>
      </c>
      <c r="G355" s="48">
        <v>1875000</v>
      </c>
      <c r="H355" s="36">
        <v>44547</v>
      </c>
      <c r="I355">
        <v>1</v>
      </c>
      <c r="R355" s="111" t="s">
        <v>595</v>
      </c>
      <c r="U355" s="34">
        <v>1</v>
      </c>
      <c r="V355">
        <v>1</v>
      </c>
      <c r="W355" s="199">
        <v>898437.5</v>
      </c>
      <c r="Y355" s="165">
        <v>23</v>
      </c>
      <c r="Z355" t="s">
        <v>63</v>
      </c>
      <c r="AB355" s="165">
        <v>48</v>
      </c>
      <c r="AT355" t="s">
        <v>63</v>
      </c>
      <c r="AU355" s="165">
        <v>48</v>
      </c>
    </row>
    <row r="356" spans="3:47" x14ac:dyDescent="0.25">
      <c r="C356" s="163" t="s">
        <v>974</v>
      </c>
      <c r="D356" s="163" t="s">
        <v>974</v>
      </c>
      <c r="E356" s="52" t="s">
        <v>944</v>
      </c>
      <c r="F356" s="36">
        <v>44547</v>
      </c>
      <c r="G356" s="48">
        <v>4515000</v>
      </c>
      <c r="H356" s="36">
        <v>44547</v>
      </c>
      <c r="I356">
        <v>1</v>
      </c>
      <c r="R356" s="111" t="s">
        <v>595</v>
      </c>
      <c r="U356" s="34">
        <v>1</v>
      </c>
      <c r="V356">
        <v>1</v>
      </c>
      <c r="W356" s="199">
        <v>2163437.5</v>
      </c>
      <c r="Y356" s="165">
        <v>23</v>
      </c>
      <c r="Z356" t="s">
        <v>63</v>
      </c>
      <c r="AB356" s="165">
        <v>48</v>
      </c>
      <c r="AT356" t="s">
        <v>63</v>
      </c>
      <c r="AU356" s="165">
        <v>48</v>
      </c>
    </row>
    <row r="357" spans="3:47" x14ac:dyDescent="0.25">
      <c r="C357" s="163" t="s">
        <v>975</v>
      </c>
      <c r="D357" s="163" t="s">
        <v>975</v>
      </c>
      <c r="E357" s="52" t="s">
        <v>671</v>
      </c>
      <c r="F357" s="36">
        <v>44550</v>
      </c>
      <c r="G357" s="48">
        <v>2391200</v>
      </c>
      <c r="H357" s="36">
        <v>44550</v>
      </c>
      <c r="I357">
        <v>1</v>
      </c>
      <c r="R357" s="111" t="s">
        <v>595</v>
      </c>
      <c r="U357" s="34">
        <v>1</v>
      </c>
      <c r="V357">
        <v>1</v>
      </c>
      <c r="W357" s="199">
        <v>1145783.3333333333</v>
      </c>
      <c r="Y357" s="165">
        <v>23</v>
      </c>
      <c r="Z357" t="s">
        <v>63</v>
      </c>
      <c r="AB357" s="165">
        <v>48</v>
      </c>
      <c r="AT357" t="s">
        <v>63</v>
      </c>
      <c r="AU357" s="165">
        <v>48</v>
      </c>
    </row>
    <row r="358" spans="3:47" x14ac:dyDescent="0.25">
      <c r="C358" s="163" t="s">
        <v>976</v>
      </c>
      <c r="D358" s="163" t="s">
        <v>976</v>
      </c>
      <c r="E358" s="52" t="s">
        <v>944</v>
      </c>
      <c r="F358" s="36">
        <v>44551</v>
      </c>
      <c r="G358" s="48">
        <v>2250000</v>
      </c>
      <c r="H358" s="36">
        <v>44551</v>
      </c>
      <c r="I358">
        <v>1</v>
      </c>
      <c r="R358" s="111" t="s">
        <v>595</v>
      </c>
      <c r="U358" s="34">
        <v>1</v>
      </c>
      <c r="V358">
        <v>1</v>
      </c>
      <c r="W358" s="199">
        <v>1078125</v>
      </c>
      <c r="Y358" s="165">
        <v>23</v>
      </c>
      <c r="Z358" t="s">
        <v>63</v>
      </c>
      <c r="AB358" s="165">
        <v>48</v>
      </c>
      <c r="AT358" t="s">
        <v>63</v>
      </c>
      <c r="AU358" s="165">
        <v>48</v>
      </c>
    </row>
    <row r="359" spans="3:47" x14ac:dyDescent="0.25">
      <c r="C359" s="163" t="s">
        <v>977</v>
      </c>
      <c r="D359" s="163" t="s">
        <v>977</v>
      </c>
      <c r="E359" s="52" t="s">
        <v>341</v>
      </c>
      <c r="F359" s="36">
        <v>44572</v>
      </c>
      <c r="G359" s="48">
        <v>2565000</v>
      </c>
      <c r="H359" s="36">
        <v>44572</v>
      </c>
      <c r="I359">
        <v>1</v>
      </c>
      <c r="R359" s="111" t="s">
        <v>595</v>
      </c>
      <c r="U359" s="34">
        <v>1</v>
      </c>
      <c r="V359">
        <v>1</v>
      </c>
      <c r="W359" s="199">
        <v>1175625</v>
      </c>
      <c r="Y359" s="165">
        <v>22</v>
      </c>
      <c r="Z359" t="s">
        <v>63</v>
      </c>
      <c r="AB359" s="165">
        <v>48</v>
      </c>
      <c r="AT359" t="s">
        <v>63</v>
      </c>
      <c r="AU359" s="165">
        <v>48</v>
      </c>
    </row>
    <row r="360" spans="3:47" x14ac:dyDescent="0.25">
      <c r="C360" s="118" t="s">
        <v>978</v>
      </c>
      <c r="D360" s="118" t="s">
        <v>978</v>
      </c>
      <c r="E360" s="214" t="s">
        <v>934</v>
      </c>
      <c r="F360" s="215">
        <v>44572</v>
      </c>
      <c r="G360" s="48">
        <v>2934247</v>
      </c>
      <c r="H360" s="215">
        <v>44572</v>
      </c>
      <c r="I360">
        <v>1</v>
      </c>
      <c r="R360" s="214" t="s">
        <v>595</v>
      </c>
      <c r="U360" s="34">
        <v>1</v>
      </c>
      <c r="V360">
        <v>1</v>
      </c>
      <c r="W360" s="199">
        <v>1344863.2083333335</v>
      </c>
      <c r="Y360" s="165">
        <v>22</v>
      </c>
      <c r="Z360" t="s">
        <v>63</v>
      </c>
      <c r="AB360" s="165">
        <v>48</v>
      </c>
      <c r="AT360" t="s">
        <v>63</v>
      </c>
      <c r="AU360" s="165">
        <v>48</v>
      </c>
    </row>
    <row r="361" spans="3:47" x14ac:dyDescent="0.25">
      <c r="C361" s="118" t="s">
        <v>979</v>
      </c>
      <c r="D361" s="118" t="s">
        <v>979</v>
      </c>
      <c r="E361" s="214" t="s">
        <v>934</v>
      </c>
      <c r="F361" s="215">
        <v>44572</v>
      </c>
      <c r="G361" s="48">
        <v>11953235</v>
      </c>
      <c r="H361" s="215">
        <v>44572</v>
      </c>
      <c r="I361">
        <v>1</v>
      </c>
      <c r="R361" s="214" t="s">
        <v>595</v>
      </c>
      <c r="U361" s="34">
        <v>5</v>
      </c>
      <c r="V361">
        <v>1</v>
      </c>
      <c r="W361" s="199">
        <v>5478566.041666666</v>
      </c>
      <c r="Y361" s="165">
        <v>22</v>
      </c>
      <c r="Z361" t="s">
        <v>63</v>
      </c>
      <c r="AB361" s="165">
        <v>48</v>
      </c>
      <c r="AT361" t="s">
        <v>63</v>
      </c>
      <c r="AU361" s="165">
        <v>48</v>
      </c>
    </row>
    <row r="362" spans="3:47" x14ac:dyDescent="0.25">
      <c r="C362" s="118" t="s">
        <v>980</v>
      </c>
      <c r="D362" s="118" t="s">
        <v>980</v>
      </c>
      <c r="E362" s="214" t="s">
        <v>934</v>
      </c>
      <c r="F362" s="215">
        <v>44572</v>
      </c>
      <c r="G362" s="48">
        <v>5191447</v>
      </c>
      <c r="H362" s="215">
        <v>44572</v>
      </c>
      <c r="I362">
        <v>1</v>
      </c>
      <c r="R362" s="214" t="s">
        <v>595</v>
      </c>
      <c r="U362" s="34">
        <v>1</v>
      </c>
      <c r="V362">
        <v>1</v>
      </c>
      <c r="W362" s="199">
        <v>2379413.208333333</v>
      </c>
      <c r="Y362" s="165">
        <v>22</v>
      </c>
      <c r="Z362" t="s">
        <v>63</v>
      </c>
      <c r="AB362" s="165">
        <v>48</v>
      </c>
      <c r="AT362" t="s">
        <v>63</v>
      </c>
      <c r="AU362" s="165">
        <v>48</v>
      </c>
    </row>
    <row r="363" spans="3:47" x14ac:dyDescent="0.25">
      <c r="C363" s="118" t="s">
        <v>981</v>
      </c>
      <c r="D363" s="118" t="s">
        <v>981</v>
      </c>
      <c r="E363" s="214" t="s">
        <v>341</v>
      </c>
      <c r="F363" s="215">
        <v>44579</v>
      </c>
      <c r="G363" s="48">
        <v>13805000</v>
      </c>
      <c r="H363" s="215">
        <v>44579</v>
      </c>
      <c r="I363">
        <v>1</v>
      </c>
      <c r="R363" s="214" t="s">
        <v>595</v>
      </c>
      <c r="U363" s="34">
        <v>1</v>
      </c>
      <c r="V363">
        <v>1</v>
      </c>
      <c r="W363" s="199">
        <v>6327291.666666667</v>
      </c>
      <c r="Y363" s="165">
        <v>22</v>
      </c>
      <c r="Z363" t="s">
        <v>63</v>
      </c>
      <c r="AB363" s="165">
        <v>48</v>
      </c>
      <c r="AT363" t="s">
        <v>63</v>
      </c>
      <c r="AU363" s="165">
        <v>48</v>
      </c>
    </row>
    <row r="364" spans="3:47" x14ac:dyDescent="0.25">
      <c r="C364" s="118" t="s">
        <v>982</v>
      </c>
      <c r="D364" s="118" t="s">
        <v>982</v>
      </c>
      <c r="E364" s="214" t="s">
        <v>832</v>
      </c>
      <c r="F364" s="215">
        <v>44579</v>
      </c>
      <c r="G364" s="48">
        <v>13860000</v>
      </c>
      <c r="H364" s="215">
        <v>44579</v>
      </c>
      <c r="I364">
        <v>1</v>
      </c>
      <c r="R364" s="214" t="s">
        <v>595</v>
      </c>
      <c r="U364" s="34">
        <v>1</v>
      </c>
      <c r="V364">
        <v>1</v>
      </c>
      <c r="W364" s="199">
        <v>6352500</v>
      </c>
      <c r="Y364" s="165">
        <v>22</v>
      </c>
      <c r="Z364" t="s">
        <v>63</v>
      </c>
      <c r="AB364" s="165">
        <v>48</v>
      </c>
      <c r="AT364" t="s">
        <v>63</v>
      </c>
      <c r="AU364" s="165">
        <v>48</v>
      </c>
    </row>
    <row r="365" spans="3:47" x14ac:dyDescent="0.25">
      <c r="C365" s="118" t="s">
        <v>983</v>
      </c>
      <c r="D365" s="118" t="s">
        <v>983</v>
      </c>
      <c r="E365" s="214" t="s">
        <v>679</v>
      </c>
      <c r="F365" s="215">
        <v>44582</v>
      </c>
      <c r="G365" s="48">
        <v>4440000</v>
      </c>
      <c r="H365" s="215">
        <v>44582</v>
      </c>
      <c r="I365">
        <v>1</v>
      </c>
      <c r="R365" s="214" t="s">
        <v>595</v>
      </c>
      <c r="U365" s="34">
        <v>1</v>
      </c>
      <c r="V365">
        <v>1</v>
      </c>
      <c r="W365" s="199">
        <v>2035000</v>
      </c>
      <c r="Y365" s="165">
        <v>22</v>
      </c>
      <c r="Z365" t="s">
        <v>63</v>
      </c>
      <c r="AB365" s="165">
        <v>48</v>
      </c>
      <c r="AT365" t="s">
        <v>63</v>
      </c>
      <c r="AU365" s="165">
        <v>48</v>
      </c>
    </row>
    <row r="366" spans="3:47" x14ac:dyDescent="0.25">
      <c r="C366" s="118" t="s">
        <v>984</v>
      </c>
      <c r="D366" s="118" t="s">
        <v>984</v>
      </c>
      <c r="E366" s="214" t="s">
        <v>805</v>
      </c>
      <c r="F366" s="215">
        <v>44582</v>
      </c>
      <c r="G366" s="48">
        <v>2165000</v>
      </c>
      <c r="H366" s="215">
        <v>44582</v>
      </c>
      <c r="I366">
        <v>1</v>
      </c>
      <c r="R366" s="214" t="s">
        <v>595</v>
      </c>
      <c r="U366" s="34">
        <v>1</v>
      </c>
      <c r="V366">
        <v>1</v>
      </c>
      <c r="W366" s="199">
        <v>992291.66666666663</v>
      </c>
      <c r="Y366" s="165">
        <v>22</v>
      </c>
      <c r="Z366" t="s">
        <v>63</v>
      </c>
      <c r="AB366" s="165">
        <v>48</v>
      </c>
      <c r="AT366" t="s">
        <v>63</v>
      </c>
      <c r="AU366" s="165">
        <v>48</v>
      </c>
    </row>
    <row r="367" spans="3:47" x14ac:dyDescent="0.25">
      <c r="C367" s="118" t="s">
        <v>985</v>
      </c>
      <c r="D367" s="118" t="s">
        <v>985</v>
      </c>
      <c r="E367" s="214" t="s">
        <v>164</v>
      </c>
      <c r="F367" s="215">
        <v>44589</v>
      </c>
      <c r="G367" s="48">
        <v>2200000</v>
      </c>
      <c r="H367" s="215">
        <v>44589</v>
      </c>
      <c r="I367">
        <v>1</v>
      </c>
      <c r="R367" s="214" t="s">
        <v>595</v>
      </c>
      <c r="U367" s="34">
        <v>1</v>
      </c>
      <c r="V367">
        <v>1</v>
      </c>
      <c r="W367" s="199">
        <v>1008333.3333333334</v>
      </c>
      <c r="Y367" s="165">
        <v>22</v>
      </c>
      <c r="Z367" t="s">
        <v>63</v>
      </c>
      <c r="AB367" s="165">
        <v>48</v>
      </c>
      <c r="AT367" t="s">
        <v>63</v>
      </c>
      <c r="AU367" s="165">
        <v>48</v>
      </c>
    </row>
    <row r="368" spans="3:47" x14ac:dyDescent="0.25">
      <c r="C368" s="118" t="s">
        <v>981</v>
      </c>
      <c r="D368" s="118" t="s">
        <v>981</v>
      </c>
      <c r="E368" s="214" t="s">
        <v>341</v>
      </c>
      <c r="F368" s="215">
        <v>44589</v>
      </c>
      <c r="G368" s="48">
        <v>13805000</v>
      </c>
      <c r="H368" s="215">
        <v>44589</v>
      </c>
      <c r="I368">
        <v>1</v>
      </c>
      <c r="R368" s="214" t="s">
        <v>595</v>
      </c>
      <c r="U368" s="34">
        <v>1</v>
      </c>
      <c r="V368">
        <v>1</v>
      </c>
      <c r="W368" s="199">
        <v>6327291.666666667</v>
      </c>
      <c r="Y368" s="165">
        <v>22</v>
      </c>
      <c r="Z368" t="s">
        <v>63</v>
      </c>
      <c r="AB368" s="165">
        <v>48</v>
      </c>
      <c r="AT368" t="s">
        <v>63</v>
      </c>
      <c r="AU368" s="165">
        <v>48</v>
      </c>
    </row>
    <row r="369" spans="3:47" x14ac:dyDescent="0.25">
      <c r="C369" s="118" t="s">
        <v>986</v>
      </c>
      <c r="D369" s="118" t="s">
        <v>986</v>
      </c>
      <c r="E369" s="214" t="s">
        <v>925</v>
      </c>
      <c r="F369" s="215">
        <v>44589</v>
      </c>
      <c r="G369" s="48">
        <v>13805000</v>
      </c>
      <c r="H369" s="215">
        <v>44589</v>
      </c>
      <c r="I369">
        <v>1</v>
      </c>
      <c r="R369" s="214" t="s">
        <v>595</v>
      </c>
      <c r="U369" s="34">
        <v>1</v>
      </c>
      <c r="V369">
        <v>1</v>
      </c>
      <c r="W369" s="199">
        <v>6327291.666666667</v>
      </c>
      <c r="Y369" s="165">
        <v>22</v>
      </c>
      <c r="Z369" t="s">
        <v>63</v>
      </c>
      <c r="AB369" s="165">
        <v>48</v>
      </c>
      <c r="AT369" t="s">
        <v>63</v>
      </c>
      <c r="AU369" s="165">
        <v>48</v>
      </c>
    </row>
    <row r="370" spans="3:47" x14ac:dyDescent="0.25">
      <c r="C370" s="163" t="s">
        <v>987</v>
      </c>
      <c r="D370" s="163" t="s">
        <v>987</v>
      </c>
      <c r="E370" s="52" t="s">
        <v>934</v>
      </c>
      <c r="F370" s="36">
        <v>44597</v>
      </c>
      <c r="G370" s="131">
        <v>3306848</v>
      </c>
      <c r="H370" s="36">
        <v>44597</v>
      </c>
      <c r="I370">
        <v>1</v>
      </c>
      <c r="R370" s="111" t="s">
        <v>595</v>
      </c>
      <c r="U370" s="34">
        <v>1</v>
      </c>
      <c r="V370">
        <v>1</v>
      </c>
      <c r="W370" s="199">
        <v>1446746</v>
      </c>
      <c r="Y370" s="165">
        <v>21</v>
      </c>
      <c r="Z370" t="s">
        <v>63</v>
      </c>
      <c r="AB370" s="165">
        <v>48</v>
      </c>
      <c r="AT370" t="s">
        <v>63</v>
      </c>
      <c r="AU370" s="165">
        <v>48</v>
      </c>
    </row>
    <row r="371" spans="3:47" x14ac:dyDescent="0.25">
      <c r="C371" s="163" t="s">
        <v>988</v>
      </c>
      <c r="D371" s="163" t="s">
        <v>988</v>
      </c>
      <c r="E371" s="52" t="s">
        <v>805</v>
      </c>
      <c r="F371" s="36">
        <v>44604</v>
      </c>
      <c r="G371" s="131">
        <v>3405000</v>
      </c>
      <c r="H371" s="36">
        <v>44604</v>
      </c>
      <c r="I371">
        <v>1</v>
      </c>
      <c r="R371" s="111" t="s">
        <v>595</v>
      </c>
      <c r="U371" s="34">
        <v>1</v>
      </c>
      <c r="V371">
        <v>1</v>
      </c>
      <c r="W371" s="199">
        <v>1489687.5</v>
      </c>
      <c r="Y371" s="165">
        <v>21</v>
      </c>
      <c r="Z371" t="s">
        <v>63</v>
      </c>
      <c r="AB371" s="165">
        <v>48</v>
      </c>
      <c r="AT371" t="s">
        <v>63</v>
      </c>
      <c r="AU371" s="165">
        <v>48</v>
      </c>
    </row>
    <row r="372" spans="3:47" x14ac:dyDescent="0.25">
      <c r="C372" s="163" t="s">
        <v>989</v>
      </c>
      <c r="D372" s="163" t="s">
        <v>989</v>
      </c>
      <c r="E372" s="52" t="s">
        <v>925</v>
      </c>
      <c r="F372" s="36">
        <v>44604</v>
      </c>
      <c r="G372" s="131">
        <v>2425000</v>
      </c>
      <c r="H372" s="36">
        <v>44604</v>
      </c>
      <c r="I372">
        <v>1</v>
      </c>
      <c r="R372" s="111" t="s">
        <v>595</v>
      </c>
      <c r="U372" s="34">
        <v>1</v>
      </c>
      <c r="V372">
        <v>1</v>
      </c>
      <c r="W372" s="199">
        <v>1060937.5</v>
      </c>
      <c r="Y372" s="165">
        <v>21</v>
      </c>
      <c r="Z372" t="s">
        <v>63</v>
      </c>
      <c r="AB372" s="165">
        <v>48</v>
      </c>
      <c r="AT372" t="s">
        <v>63</v>
      </c>
      <c r="AU372" s="165">
        <v>48</v>
      </c>
    </row>
    <row r="373" spans="3:47" x14ac:dyDescent="0.25">
      <c r="C373" s="163" t="s">
        <v>990</v>
      </c>
      <c r="D373" s="163" t="s">
        <v>990</v>
      </c>
      <c r="E373" s="52" t="s">
        <v>198</v>
      </c>
      <c r="F373" s="36">
        <v>44604</v>
      </c>
      <c r="G373" s="131">
        <v>2075000</v>
      </c>
      <c r="H373" s="36">
        <v>44604</v>
      </c>
      <c r="I373">
        <v>1</v>
      </c>
      <c r="R373" s="111" t="s">
        <v>595</v>
      </c>
      <c r="U373" s="34">
        <v>1</v>
      </c>
      <c r="V373">
        <v>1</v>
      </c>
      <c r="W373" s="199">
        <v>907812.5</v>
      </c>
      <c r="Y373" s="165">
        <v>21</v>
      </c>
      <c r="Z373" t="s">
        <v>63</v>
      </c>
      <c r="AB373" s="165">
        <v>48</v>
      </c>
      <c r="AT373" t="s">
        <v>63</v>
      </c>
      <c r="AU373" s="165">
        <v>48</v>
      </c>
    </row>
    <row r="374" spans="3:47" x14ac:dyDescent="0.25">
      <c r="C374" s="163" t="s">
        <v>991</v>
      </c>
      <c r="D374" s="163" t="s">
        <v>991</v>
      </c>
      <c r="E374" s="52" t="s">
        <v>164</v>
      </c>
      <c r="F374" s="36">
        <v>44615</v>
      </c>
      <c r="G374" s="131">
        <v>13805000</v>
      </c>
      <c r="H374" s="36">
        <v>44615</v>
      </c>
      <c r="I374">
        <v>1</v>
      </c>
      <c r="R374" s="111" t="s">
        <v>595</v>
      </c>
      <c r="U374" s="34">
        <v>1</v>
      </c>
      <c r="V374">
        <v>1</v>
      </c>
      <c r="W374" s="199">
        <v>6039687.5</v>
      </c>
      <c r="Y374" s="165">
        <v>21</v>
      </c>
      <c r="Z374" t="s">
        <v>63</v>
      </c>
      <c r="AB374" s="165">
        <v>48</v>
      </c>
      <c r="AT374" t="s">
        <v>63</v>
      </c>
      <c r="AU374" s="165">
        <v>48</v>
      </c>
    </row>
    <row r="375" spans="3:47" x14ac:dyDescent="0.25">
      <c r="C375" s="163" t="s">
        <v>992</v>
      </c>
      <c r="D375" s="163" t="s">
        <v>992</v>
      </c>
      <c r="E375" s="52" t="s">
        <v>832</v>
      </c>
      <c r="F375" s="200">
        <v>44616</v>
      </c>
      <c r="G375" s="131">
        <v>3125000</v>
      </c>
      <c r="H375" s="200">
        <v>44616</v>
      </c>
      <c r="I375">
        <v>1</v>
      </c>
      <c r="R375" s="111" t="s">
        <v>595</v>
      </c>
      <c r="U375" s="34">
        <v>1</v>
      </c>
      <c r="V375">
        <v>1</v>
      </c>
      <c r="W375" s="199">
        <v>1367187.5</v>
      </c>
      <c r="Y375" s="165">
        <v>21</v>
      </c>
      <c r="Z375" t="s">
        <v>63</v>
      </c>
      <c r="AB375" s="165">
        <v>48</v>
      </c>
      <c r="AT375" t="s">
        <v>63</v>
      </c>
      <c r="AU375" s="165">
        <v>48</v>
      </c>
    </row>
    <row r="376" spans="3:47" x14ac:dyDescent="0.25">
      <c r="C376" s="163" t="s">
        <v>993</v>
      </c>
      <c r="D376" s="163" t="s">
        <v>993</v>
      </c>
      <c r="E376" s="52" t="s">
        <v>610</v>
      </c>
      <c r="F376" s="36">
        <v>44627</v>
      </c>
      <c r="G376" s="48">
        <v>3125000</v>
      </c>
      <c r="H376" s="36">
        <v>44627</v>
      </c>
      <c r="I376">
        <v>1</v>
      </c>
      <c r="R376" s="111" t="s">
        <v>595</v>
      </c>
      <c r="U376" s="34">
        <v>1</v>
      </c>
      <c r="V376">
        <v>1</v>
      </c>
      <c r="W376" s="199">
        <v>1302083.3333333333</v>
      </c>
      <c r="Y376" s="165">
        <v>20</v>
      </c>
      <c r="Z376" t="s">
        <v>63</v>
      </c>
      <c r="AB376" s="165">
        <v>48</v>
      </c>
      <c r="AT376" t="s">
        <v>63</v>
      </c>
      <c r="AU376" s="165">
        <v>48</v>
      </c>
    </row>
    <row r="377" spans="3:47" x14ac:dyDescent="0.25">
      <c r="C377" s="163" t="s">
        <v>994</v>
      </c>
      <c r="D377" s="163" t="s">
        <v>994</v>
      </c>
      <c r="E377" s="52" t="s">
        <v>679</v>
      </c>
      <c r="F377" s="36">
        <v>44648</v>
      </c>
      <c r="G377" s="48">
        <v>2700000</v>
      </c>
      <c r="H377" s="36">
        <v>44648</v>
      </c>
      <c r="I377">
        <v>1</v>
      </c>
      <c r="R377" s="111" t="s">
        <v>595</v>
      </c>
      <c r="U377" s="34">
        <v>1</v>
      </c>
      <c r="V377">
        <v>1</v>
      </c>
      <c r="W377" s="199">
        <v>1125000</v>
      </c>
      <c r="Y377" s="165">
        <v>20</v>
      </c>
      <c r="Z377" t="s">
        <v>63</v>
      </c>
      <c r="AB377" s="165">
        <v>48</v>
      </c>
      <c r="AT377" t="s">
        <v>63</v>
      </c>
      <c r="AU377" s="165">
        <v>48</v>
      </c>
    </row>
    <row r="378" spans="3:47" x14ac:dyDescent="0.25">
      <c r="C378" s="163" t="s">
        <v>995</v>
      </c>
      <c r="D378" s="163" t="s">
        <v>995</v>
      </c>
      <c r="E378" s="52" t="s">
        <v>164</v>
      </c>
      <c r="F378" s="36">
        <v>44627</v>
      </c>
      <c r="G378" s="48">
        <v>2400000</v>
      </c>
      <c r="H378" s="36">
        <v>44627</v>
      </c>
      <c r="I378">
        <v>1</v>
      </c>
      <c r="R378" s="111" t="s">
        <v>595</v>
      </c>
      <c r="U378" s="34">
        <v>1</v>
      </c>
      <c r="V378">
        <v>1</v>
      </c>
      <c r="W378" s="199">
        <v>1000000</v>
      </c>
      <c r="Y378" s="165">
        <v>20</v>
      </c>
      <c r="Z378" t="s">
        <v>63</v>
      </c>
      <c r="AB378" s="165">
        <v>48</v>
      </c>
      <c r="AT378" t="s">
        <v>63</v>
      </c>
      <c r="AU378" s="165">
        <v>48</v>
      </c>
    </row>
    <row r="379" spans="3:47" x14ac:dyDescent="0.25">
      <c r="C379" s="163" t="s">
        <v>996</v>
      </c>
      <c r="D379" s="163" t="s">
        <v>996</v>
      </c>
      <c r="E379" s="52" t="s">
        <v>761</v>
      </c>
      <c r="F379" s="36">
        <v>44627</v>
      </c>
      <c r="G379" s="48">
        <v>3605000</v>
      </c>
      <c r="H379" s="36">
        <v>44627</v>
      </c>
      <c r="I379">
        <v>1</v>
      </c>
      <c r="R379" s="111" t="s">
        <v>595</v>
      </c>
      <c r="U379" s="34">
        <v>1</v>
      </c>
      <c r="V379">
        <v>1</v>
      </c>
      <c r="W379" s="199">
        <v>1502083.3333333335</v>
      </c>
      <c r="Y379" s="165">
        <v>20</v>
      </c>
      <c r="Z379" t="s">
        <v>63</v>
      </c>
      <c r="AB379" s="165">
        <v>48</v>
      </c>
      <c r="AT379" t="s">
        <v>63</v>
      </c>
      <c r="AU379" s="165">
        <v>48</v>
      </c>
    </row>
    <row r="380" spans="3:47" x14ac:dyDescent="0.25">
      <c r="C380" s="163" t="s">
        <v>997</v>
      </c>
      <c r="D380" s="163" t="s">
        <v>997</v>
      </c>
      <c r="E380" s="52" t="s">
        <v>338</v>
      </c>
      <c r="F380" s="36">
        <v>44649</v>
      </c>
      <c r="G380" s="48">
        <v>3760000</v>
      </c>
      <c r="H380" s="36">
        <v>44649</v>
      </c>
      <c r="I380">
        <v>1</v>
      </c>
      <c r="R380" s="111" t="s">
        <v>595</v>
      </c>
      <c r="U380" s="34">
        <v>1</v>
      </c>
      <c r="V380">
        <v>1</v>
      </c>
      <c r="W380" s="199">
        <v>1566666.6666666665</v>
      </c>
      <c r="Y380" s="165">
        <v>20</v>
      </c>
      <c r="Z380" t="s">
        <v>63</v>
      </c>
      <c r="AB380" s="165">
        <v>48</v>
      </c>
      <c r="AT380" t="s">
        <v>63</v>
      </c>
      <c r="AU380" s="165">
        <v>48</v>
      </c>
    </row>
    <row r="381" spans="3:47" x14ac:dyDescent="0.25">
      <c r="C381" s="163" t="s">
        <v>998</v>
      </c>
      <c r="D381" s="163" t="s">
        <v>998</v>
      </c>
      <c r="E381" s="52" t="s">
        <v>610</v>
      </c>
      <c r="F381" s="36">
        <v>44651</v>
      </c>
      <c r="G381" s="48">
        <v>3260000</v>
      </c>
      <c r="H381" s="36">
        <v>44651</v>
      </c>
      <c r="I381">
        <v>1</v>
      </c>
      <c r="R381" s="111" t="s">
        <v>595</v>
      </c>
      <c r="U381" s="34">
        <v>1</v>
      </c>
      <c r="V381">
        <v>1</v>
      </c>
      <c r="W381" s="199">
        <v>1358333.3333333335</v>
      </c>
      <c r="Y381" s="165">
        <v>20</v>
      </c>
      <c r="Z381" t="s">
        <v>63</v>
      </c>
      <c r="AB381" s="165">
        <v>48</v>
      </c>
      <c r="AT381" t="s">
        <v>63</v>
      </c>
      <c r="AU381" s="165">
        <v>48</v>
      </c>
    </row>
    <row r="382" spans="3:47" x14ac:dyDescent="0.25">
      <c r="C382" s="163" t="s">
        <v>999</v>
      </c>
      <c r="D382" s="163" t="s">
        <v>999</v>
      </c>
      <c r="E382" s="52" t="s">
        <v>175</v>
      </c>
      <c r="F382" s="36">
        <v>44678</v>
      </c>
      <c r="G382" s="131">
        <v>3125000</v>
      </c>
      <c r="H382" s="36">
        <v>44678</v>
      </c>
      <c r="I382">
        <v>1</v>
      </c>
      <c r="R382" s="111" t="s">
        <v>595</v>
      </c>
      <c r="U382" s="34">
        <v>1</v>
      </c>
      <c r="V382">
        <v>1</v>
      </c>
      <c r="W382" s="199">
        <v>1236979.1666666665</v>
      </c>
      <c r="Y382" s="165">
        <v>19</v>
      </c>
      <c r="Z382" t="s">
        <v>63</v>
      </c>
      <c r="AB382" s="165">
        <v>48</v>
      </c>
      <c r="AT382" t="s">
        <v>63</v>
      </c>
      <c r="AU382" s="165">
        <v>48</v>
      </c>
    </row>
    <row r="383" spans="3:47" x14ac:dyDescent="0.25">
      <c r="C383" s="163" t="s">
        <v>1000</v>
      </c>
      <c r="D383" s="163" t="s">
        <v>1000</v>
      </c>
      <c r="E383" s="52" t="s">
        <v>338</v>
      </c>
      <c r="F383" s="36">
        <v>44667</v>
      </c>
      <c r="G383" s="131">
        <v>1700000</v>
      </c>
      <c r="H383" s="36">
        <v>44667</v>
      </c>
      <c r="I383">
        <v>1</v>
      </c>
      <c r="R383" s="111" t="s">
        <v>595</v>
      </c>
      <c r="U383" s="34">
        <v>1</v>
      </c>
      <c r="V383">
        <v>1</v>
      </c>
      <c r="W383" s="199">
        <v>672916.66666666663</v>
      </c>
      <c r="Y383" s="165">
        <v>19</v>
      </c>
      <c r="Z383" t="s">
        <v>63</v>
      </c>
      <c r="AB383" s="165">
        <v>48</v>
      </c>
      <c r="AT383" t="s">
        <v>63</v>
      </c>
      <c r="AU383" s="165">
        <v>48</v>
      </c>
    </row>
    <row r="384" spans="3:47" x14ac:dyDescent="0.25">
      <c r="C384" s="163" t="s">
        <v>1001</v>
      </c>
      <c r="D384" s="163" t="s">
        <v>1001</v>
      </c>
      <c r="E384" s="52" t="s">
        <v>679</v>
      </c>
      <c r="F384" s="36">
        <v>44667</v>
      </c>
      <c r="G384" s="131">
        <v>1700000</v>
      </c>
      <c r="H384" s="36">
        <v>44667</v>
      </c>
      <c r="I384">
        <v>1</v>
      </c>
      <c r="R384" s="111" t="s">
        <v>595</v>
      </c>
      <c r="U384" s="34">
        <v>1</v>
      </c>
      <c r="V384">
        <v>1</v>
      </c>
      <c r="W384" s="199">
        <v>672916.66666666663</v>
      </c>
      <c r="Y384" s="165">
        <v>19</v>
      </c>
      <c r="Z384" t="s">
        <v>63</v>
      </c>
      <c r="AB384" s="165">
        <v>48</v>
      </c>
      <c r="AT384" t="s">
        <v>63</v>
      </c>
      <c r="AU384" s="165">
        <v>48</v>
      </c>
    </row>
    <row r="385" spans="3:47" x14ac:dyDescent="0.25">
      <c r="C385" s="163" t="s">
        <v>1002</v>
      </c>
      <c r="D385" s="163" t="s">
        <v>1002</v>
      </c>
      <c r="E385" s="52" t="s">
        <v>233</v>
      </c>
      <c r="F385" s="36">
        <v>44723</v>
      </c>
      <c r="G385" s="48">
        <v>1450000</v>
      </c>
      <c r="H385" s="36">
        <v>44723</v>
      </c>
      <c r="I385">
        <v>1</v>
      </c>
      <c r="R385" s="111" t="s">
        <v>595</v>
      </c>
      <c r="U385" s="34">
        <v>1</v>
      </c>
      <c r="V385">
        <v>1</v>
      </c>
      <c r="W385" s="199">
        <v>513541.66666666663</v>
      </c>
      <c r="Y385" s="165">
        <v>17</v>
      </c>
      <c r="Z385" t="s">
        <v>63</v>
      </c>
      <c r="AB385" s="165">
        <v>48</v>
      </c>
      <c r="AT385" t="s">
        <v>63</v>
      </c>
      <c r="AU385" s="165">
        <v>48</v>
      </c>
    </row>
    <row r="386" spans="3:47" x14ac:dyDescent="0.25">
      <c r="C386" s="163" t="s">
        <v>1003</v>
      </c>
      <c r="D386" s="163" t="s">
        <v>1003</v>
      </c>
      <c r="E386" s="52" t="s">
        <v>175</v>
      </c>
      <c r="F386" s="36">
        <v>44723</v>
      </c>
      <c r="G386" s="48">
        <v>15125000</v>
      </c>
      <c r="H386" s="36">
        <v>44723</v>
      </c>
      <c r="I386">
        <v>1</v>
      </c>
      <c r="R386" s="111" t="s">
        <v>595</v>
      </c>
      <c r="U386" s="34">
        <v>1</v>
      </c>
      <c r="V386">
        <v>1</v>
      </c>
      <c r="W386" s="199">
        <v>5356770.833333334</v>
      </c>
      <c r="Y386" s="165">
        <v>17</v>
      </c>
      <c r="Z386" t="s">
        <v>63</v>
      </c>
      <c r="AB386" s="165">
        <v>48</v>
      </c>
      <c r="AT386" t="s">
        <v>63</v>
      </c>
      <c r="AU386" s="165">
        <v>48</v>
      </c>
    </row>
    <row r="387" spans="3:47" x14ac:dyDescent="0.25">
      <c r="C387" s="163" t="s">
        <v>1004</v>
      </c>
      <c r="D387" s="163" t="s">
        <v>1004</v>
      </c>
      <c r="E387" s="52" t="s">
        <v>265</v>
      </c>
      <c r="F387" s="36">
        <v>44723</v>
      </c>
      <c r="G387" s="48">
        <v>2450000</v>
      </c>
      <c r="H387" s="36">
        <v>44723</v>
      </c>
      <c r="I387">
        <v>1</v>
      </c>
      <c r="R387" s="111" t="s">
        <v>595</v>
      </c>
      <c r="U387" s="34">
        <v>1</v>
      </c>
      <c r="V387">
        <v>1</v>
      </c>
      <c r="W387" s="199">
        <v>867708.33333333326</v>
      </c>
      <c r="Y387" s="165">
        <v>17</v>
      </c>
      <c r="Z387" t="s">
        <v>63</v>
      </c>
      <c r="AB387" s="165">
        <v>48</v>
      </c>
      <c r="AT387" t="s">
        <v>63</v>
      </c>
      <c r="AU387" s="165">
        <v>48</v>
      </c>
    </row>
    <row r="388" spans="3:47" x14ac:dyDescent="0.25">
      <c r="C388" s="163" t="s">
        <v>1005</v>
      </c>
      <c r="D388" s="163" t="s">
        <v>1005</v>
      </c>
      <c r="E388" s="52" t="s">
        <v>265</v>
      </c>
      <c r="F388" s="36">
        <v>44723</v>
      </c>
      <c r="G388" s="48">
        <v>1600000</v>
      </c>
      <c r="H388" s="36">
        <v>44723</v>
      </c>
      <c r="I388">
        <v>1</v>
      </c>
      <c r="R388" s="111" t="s">
        <v>595</v>
      </c>
      <c r="U388" s="34">
        <v>1</v>
      </c>
      <c r="V388">
        <v>1</v>
      </c>
      <c r="W388" s="199">
        <v>566666.66666666674</v>
      </c>
      <c r="Y388" s="165">
        <v>17</v>
      </c>
      <c r="Z388" t="s">
        <v>63</v>
      </c>
      <c r="AB388" s="165">
        <v>48</v>
      </c>
      <c r="AT388" t="s">
        <v>63</v>
      </c>
      <c r="AU388" s="165">
        <v>48</v>
      </c>
    </row>
    <row r="389" spans="3:47" x14ac:dyDescent="0.25">
      <c r="C389" s="163" t="s">
        <v>1006</v>
      </c>
      <c r="D389" s="163" t="s">
        <v>1006</v>
      </c>
      <c r="E389" s="52" t="s">
        <v>258</v>
      </c>
      <c r="F389" s="36">
        <v>44743</v>
      </c>
      <c r="G389" s="131">
        <v>6375000</v>
      </c>
      <c r="H389" s="36">
        <v>44743</v>
      </c>
      <c r="I389">
        <v>1</v>
      </c>
      <c r="R389" s="111" t="s">
        <v>595</v>
      </c>
      <c r="U389" s="34">
        <v>1</v>
      </c>
      <c r="V389">
        <v>1</v>
      </c>
      <c r="W389" s="199">
        <v>2125000</v>
      </c>
      <c r="Y389" s="165">
        <v>16</v>
      </c>
      <c r="Z389" t="s">
        <v>63</v>
      </c>
      <c r="AB389" s="165">
        <v>48</v>
      </c>
      <c r="AT389" t="s">
        <v>63</v>
      </c>
      <c r="AU389" s="165">
        <v>48</v>
      </c>
    </row>
    <row r="390" spans="3:47" x14ac:dyDescent="0.25">
      <c r="C390" s="163" t="s">
        <v>1007</v>
      </c>
      <c r="D390" s="163" t="s">
        <v>1007</v>
      </c>
      <c r="E390" s="52" t="s">
        <v>321</v>
      </c>
      <c r="F390" s="200">
        <v>44782</v>
      </c>
      <c r="G390" s="131">
        <v>1585000</v>
      </c>
      <c r="H390" s="200">
        <v>44782</v>
      </c>
      <c r="I390">
        <v>1</v>
      </c>
      <c r="R390" s="111" t="s">
        <v>595</v>
      </c>
      <c r="U390" s="34">
        <v>1</v>
      </c>
      <c r="V390">
        <v>1</v>
      </c>
      <c r="W390" s="199">
        <v>495312.50000000006</v>
      </c>
      <c r="Y390" s="165">
        <v>15</v>
      </c>
      <c r="Z390" t="s">
        <v>63</v>
      </c>
      <c r="AB390" s="165">
        <v>48</v>
      </c>
      <c r="AT390" t="s">
        <v>63</v>
      </c>
      <c r="AU390" s="165">
        <v>48</v>
      </c>
    </row>
    <row r="391" spans="3:47" x14ac:dyDescent="0.25">
      <c r="C391" s="163" t="s">
        <v>1008</v>
      </c>
      <c r="D391" s="163" t="s">
        <v>1008</v>
      </c>
      <c r="E391" s="52" t="s">
        <v>970</v>
      </c>
      <c r="F391" s="36">
        <v>44812</v>
      </c>
      <c r="G391" s="131">
        <v>1585000</v>
      </c>
      <c r="H391" s="36">
        <v>44812</v>
      </c>
      <c r="I391">
        <v>1</v>
      </c>
      <c r="R391" s="111" t="s">
        <v>595</v>
      </c>
      <c r="U391" s="34">
        <v>1</v>
      </c>
      <c r="V391">
        <v>1</v>
      </c>
      <c r="W391" s="199">
        <v>462291.66666666669</v>
      </c>
      <c r="Y391" s="165">
        <v>14</v>
      </c>
      <c r="Z391" t="s">
        <v>63</v>
      </c>
      <c r="AB391" s="165">
        <v>48</v>
      </c>
      <c r="AT391" t="s">
        <v>63</v>
      </c>
      <c r="AU391" s="165">
        <v>48</v>
      </c>
    </row>
    <row r="392" spans="3:47" x14ac:dyDescent="0.25">
      <c r="C392" s="163" t="s">
        <v>1009</v>
      </c>
      <c r="D392" s="163" t="s">
        <v>1009</v>
      </c>
      <c r="E392" s="52" t="s">
        <v>258</v>
      </c>
      <c r="F392" s="36">
        <v>44831</v>
      </c>
      <c r="G392" s="131">
        <v>1790000</v>
      </c>
      <c r="H392" s="36">
        <v>44831</v>
      </c>
      <c r="I392">
        <v>1</v>
      </c>
      <c r="R392" s="111" t="s">
        <v>595</v>
      </c>
      <c r="U392" s="34">
        <v>1</v>
      </c>
      <c r="V392">
        <v>1</v>
      </c>
      <c r="W392" s="199">
        <v>522083.33333333331</v>
      </c>
      <c r="Y392" s="165">
        <v>14</v>
      </c>
      <c r="Z392" t="s">
        <v>63</v>
      </c>
      <c r="AB392" s="165">
        <v>48</v>
      </c>
      <c r="AT392" t="s">
        <v>63</v>
      </c>
      <c r="AU392" s="165">
        <v>48</v>
      </c>
    </row>
    <row r="393" spans="3:47" x14ac:dyDescent="0.25">
      <c r="C393" s="163" t="s">
        <v>1010</v>
      </c>
      <c r="D393" s="163" t="s">
        <v>1010</v>
      </c>
      <c r="E393" s="52" t="s">
        <v>158</v>
      </c>
      <c r="F393" s="36">
        <v>44831</v>
      </c>
      <c r="G393" s="131">
        <v>1790000</v>
      </c>
      <c r="H393" s="36">
        <v>44831</v>
      </c>
      <c r="I393">
        <v>1</v>
      </c>
      <c r="R393" s="111" t="s">
        <v>595</v>
      </c>
      <c r="U393" s="34">
        <v>1</v>
      </c>
      <c r="V393">
        <v>1</v>
      </c>
      <c r="W393" s="199">
        <v>522083.33333333331</v>
      </c>
      <c r="Y393" s="165">
        <v>14</v>
      </c>
      <c r="Z393" t="s">
        <v>63</v>
      </c>
      <c r="AB393" s="165">
        <v>48</v>
      </c>
      <c r="AT393" t="s">
        <v>63</v>
      </c>
      <c r="AU393" s="165">
        <v>48</v>
      </c>
    </row>
    <row r="394" spans="3:47" x14ac:dyDescent="0.25">
      <c r="C394" s="163" t="s">
        <v>1011</v>
      </c>
      <c r="D394" s="163" t="s">
        <v>1011</v>
      </c>
      <c r="E394" s="52" t="s">
        <v>341</v>
      </c>
      <c r="F394" s="36">
        <v>44834</v>
      </c>
      <c r="G394" s="131">
        <v>160740000</v>
      </c>
      <c r="H394" s="36">
        <v>44834</v>
      </c>
      <c r="I394">
        <v>1</v>
      </c>
      <c r="R394" s="111" t="s">
        <v>595</v>
      </c>
      <c r="U394" s="34">
        <v>9</v>
      </c>
      <c r="V394">
        <v>1</v>
      </c>
      <c r="W394" s="199">
        <v>46882500</v>
      </c>
      <c r="Y394" s="165">
        <v>14</v>
      </c>
      <c r="Z394" t="s">
        <v>63</v>
      </c>
      <c r="AB394" s="165">
        <v>48</v>
      </c>
      <c r="AT394" t="s">
        <v>63</v>
      </c>
      <c r="AU394" s="165">
        <v>48</v>
      </c>
    </row>
    <row r="395" spans="3:47" x14ac:dyDescent="0.25">
      <c r="C395" s="163" t="s">
        <v>1012</v>
      </c>
      <c r="D395" s="163" t="s">
        <v>1012</v>
      </c>
      <c r="E395" s="52" t="s">
        <v>679</v>
      </c>
      <c r="F395" s="107">
        <v>44844</v>
      </c>
      <c r="G395" s="131">
        <v>1595000</v>
      </c>
      <c r="H395" s="107">
        <v>44844</v>
      </c>
      <c r="I395">
        <v>1</v>
      </c>
      <c r="R395" s="111" t="s">
        <v>595</v>
      </c>
      <c r="U395" s="34">
        <v>1</v>
      </c>
      <c r="V395">
        <v>1</v>
      </c>
      <c r="W395" s="199">
        <v>431979.16666666663</v>
      </c>
      <c r="Y395" s="165">
        <v>13</v>
      </c>
      <c r="Z395" t="s">
        <v>63</v>
      </c>
      <c r="AB395" s="165">
        <v>48</v>
      </c>
      <c r="AT395" t="s">
        <v>63</v>
      </c>
      <c r="AU395" s="165">
        <v>48</v>
      </c>
    </row>
    <row r="396" spans="3:47" x14ac:dyDescent="0.25">
      <c r="C396" s="163" t="s">
        <v>1013</v>
      </c>
      <c r="D396" s="163" t="s">
        <v>1013</v>
      </c>
      <c r="E396" s="52" t="s">
        <v>158</v>
      </c>
      <c r="F396" s="107">
        <v>44845</v>
      </c>
      <c r="G396" s="131">
        <v>14200000</v>
      </c>
      <c r="H396" s="107">
        <v>44845</v>
      </c>
      <c r="I396">
        <v>1</v>
      </c>
      <c r="R396" s="111" t="s">
        <v>595</v>
      </c>
      <c r="U396" s="34">
        <v>1</v>
      </c>
      <c r="V396">
        <v>1</v>
      </c>
      <c r="W396" s="199">
        <v>3845833.333333333</v>
      </c>
      <c r="Y396" s="165">
        <v>13</v>
      </c>
      <c r="Z396" t="s">
        <v>63</v>
      </c>
      <c r="AB396" s="165">
        <v>48</v>
      </c>
      <c r="AT396" t="s">
        <v>63</v>
      </c>
      <c r="AU396" s="165">
        <v>48</v>
      </c>
    </row>
    <row r="397" spans="3:47" x14ac:dyDescent="0.25">
      <c r="C397" s="163" t="s">
        <v>1014</v>
      </c>
      <c r="D397" s="163" t="s">
        <v>1014</v>
      </c>
      <c r="E397" s="52" t="s">
        <v>832</v>
      </c>
      <c r="F397" s="107">
        <v>44854</v>
      </c>
      <c r="G397" s="131">
        <v>2690000</v>
      </c>
      <c r="H397" s="107">
        <v>44854</v>
      </c>
      <c r="I397">
        <v>1</v>
      </c>
      <c r="R397" s="111" t="s">
        <v>595</v>
      </c>
      <c r="U397" s="34">
        <v>1</v>
      </c>
      <c r="V397">
        <v>1</v>
      </c>
      <c r="W397" s="199">
        <v>728541.66666666663</v>
      </c>
      <c r="Y397" s="165">
        <v>13</v>
      </c>
      <c r="Z397" t="s">
        <v>63</v>
      </c>
      <c r="AB397" s="165">
        <v>48</v>
      </c>
      <c r="AT397" t="s">
        <v>63</v>
      </c>
      <c r="AU397" s="165">
        <v>48</v>
      </c>
    </row>
    <row r="398" spans="3:47" x14ac:dyDescent="0.25">
      <c r="C398" s="163" t="s">
        <v>1015</v>
      </c>
      <c r="D398" s="163" t="s">
        <v>1015</v>
      </c>
      <c r="E398" s="52" t="s">
        <v>354</v>
      </c>
      <c r="F398" s="112">
        <v>44865</v>
      </c>
      <c r="G398" s="131">
        <v>31522231</v>
      </c>
      <c r="H398" s="112">
        <v>44865</v>
      </c>
      <c r="I398">
        <v>1</v>
      </c>
      <c r="R398" s="111" t="s">
        <v>595</v>
      </c>
      <c r="U398" s="34">
        <v>1</v>
      </c>
      <c r="V398">
        <v>1</v>
      </c>
      <c r="W398" s="199">
        <v>8537270.895833334</v>
      </c>
      <c r="Y398" s="165">
        <v>13</v>
      </c>
      <c r="Z398" t="s">
        <v>63</v>
      </c>
      <c r="AB398" s="165">
        <v>48</v>
      </c>
      <c r="AT398" t="s">
        <v>63</v>
      </c>
      <c r="AU398" s="165">
        <v>48</v>
      </c>
    </row>
    <row r="399" spans="3:47" x14ac:dyDescent="0.25">
      <c r="C399" s="163" t="s">
        <v>1016</v>
      </c>
      <c r="D399" s="163" t="s">
        <v>1016</v>
      </c>
      <c r="E399" s="52" t="s">
        <v>160</v>
      </c>
      <c r="F399" s="36">
        <v>44887</v>
      </c>
      <c r="G399" s="131">
        <v>4897986</v>
      </c>
      <c r="H399" s="36">
        <v>44887</v>
      </c>
      <c r="I399">
        <v>1</v>
      </c>
      <c r="R399" s="111" t="s">
        <v>595</v>
      </c>
      <c r="U399" s="34">
        <v>2</v>
      </c>
      <c r="V399">
        <v>1</v>
      </c>
      <c r="W399" s="199">
        <v>1224496.5</v>
      </c>
      <c r="Y399" s="165">
        <v>12</v>
      </c>
      <c r="Z399" t="s">
        <v>63</v>
      </c>
      <c r="AB399" s="165">
        <v>48</v>
      </c>
      <c r="AT399" t="s">
        <v>63</v>
      </c>
      <c r="AU399" s="165">
        <v>48</v>
      </c>
    </row>
    <row r="400" spans="3:47" x14ac:dyDescent="0.25">
      <c r="C400" s="163" t="s">
        <v>1017</v>
      </c>
      <c r="D400" s="163" t="s">
        <v>1017</v>
      </c>
      <c r="E400" s="52" t="s">
        <v>175</v>
      </c>
      <c r="F400" s="36">
        <v>44890</v>
      </c>
      <c r="G400" s="131">
        <v>2442000</v>
      </c>
      <c r="H400" s="36">
        <v>44890</v>
      </c>
      <c r="I400">
        <v>1</v>
      </c>
      <c r="R400" s="111" t="s">
        <v>595</v>
      </c>
      <c r="U400" s="34">
        <v>1</v>
      </c>
      <c r="V400">
        <v>1</v>
      </c>
      <c r="W400" s="199">
        <v>610500</v>
      </c>
      <c r="Y400" s="165">
        <v>12</v>
      </c>
      <c r="Z400" t="s">
        <v>63</v>
      </c>
      <c r="AB400" s="165">
        <v>48</v>
      </c>
      <c r="AT400" t="s">
        <v>63</v>
      </c>
      <c r="AU400" s="165">
        <v>48</v>
      </c>
    </row>
    <row r="401" spans="3:47" x14ac:dyDescent="0.25">
      <c r="C401" s="163" t="s">
        <v>1018</v>
      </c>
      <c r="D401" s="163" t="s">
        <v>1018</v>
      </c>
      <c r="E401" s="52" t="s">
        <v>805</v>
      </c>
      <c r="F401" s="36">
        <v>44903</v>
      </c>
      <c r="G401" s="131">
        <v>1800000</v>
      </c>
      <c r="H401" s="36">
        <v>44903</v>
      </c>
      <c r="I401">
        <v>1</v>
      </c>
      <c r="R401" s="111" t="s">
        <v>595</v>
      </c>
      <c r="U401" s="34">
        <v>1</v>
      </c>
      <c r="V401">
        <v>1</v>
      </c>
      <c r="W401" s="199">
        <v>412500</v>
      </c>
      <c r="Y401" s="165">
        <v>11</v>
      </c>
      <c r="Z401" t="s">
        <v>63</v>
      </c>
      <c r="AB401" s="165">
        <v>48</v>
      </c>
      <c r="AT401" t="s">
        <v>63</v>
      </c>
      <c r="AU401" s="165">
        <v>48</v>
      </c>
    </row>
    <row r="402" spans="3:47" x14ac:dyDescent="0.25">
      <c r="C402" s="163" t="s">
        <v>1019</v>
      </c>
      <c r="D402" s="163" t="s">
        <v>1019</v>
      </c>
      <c r="E402" s="52" t="s">
        <v>198</v>
      </c>
      <c r="F402" s="36">
        <v>44912</v>
      </c>
      <c r="G402" s="131">
        <v>1800000</v>
      </c>
      <c r="H402" s="36">
        <v>44912</v>
      </c>
      <c r="I402">
        <v>1</v>
      </c>
      <c r="R402" s="111" t="s">
        <v>595</v>
      </c>
      <c r="U402" s="34">
        <v>1</v>
      </c>
      <c r="V402">
        <v>1</v>
      </c>
      <c r="W402" s="199">
        <v>412500</v>
      </c>
      <c r="Y402" s="165">
        <v>11</v>
      </c>
      <c r="Z402" t="s">
        <v>63</v>
      </c>
      <c r="AB402" s="165">
        <v>48</v>
      </c>
      <c r="AT402" t="s">
        <v>63</v>
      </c>
      <c r="AU402" s="165">
        <v>48</v>
      </c>
    </row>
    <row r="403" spans="3:47" x14ac:dyDescent="0.25">
      <c r="C403" s="163" t="s">
        <v>1020</v>
      </c>
      <c r="D403" s="163" t="s">
        <v>1020</v>
      </c>
      <c r="E403" s="52" t="s">
        <v>1021</v>
      </c>
      <c r="F403" s="36">
        <v>44918</v>
      </c>
      <c r="G403" s="131">
        <v>31474000</v>
      </c>
      <c r="H403" s="36">
        <v>44918</v>
      </c>
      <c r="I403">
        <v>1</v>
      </c>
      <c r="R403" s="111" t="s">
        <v>595</v>
      </c>
      <c r="U403" s="34">
        <v>4</v>
      </c>
      <c r="V403">
        <v>1</v>
      </c>
      <c r="W403" s="199">
        <v>7212791.666666667</v>
      </c>
      <c r="Y403" s="165">
        <v>11</v>
      </c>
      <c r="Z403" t="s">
        <v>63</v>
      </c>
      <c r="AB403" s="165">
        <v>48</v>
      </c>
      <c r="AT403" t="s">
        <v>63</v>
      </c>
      <c r="AU403" s="165">
        <v>48</v>
      </c>
    </row>
    <row r="404" spans="3:47" x14ac:dyDescent="0.25">
      <c r="C404" s="163" t="s">
        <v>1022</v>
      </c>
      <c r="D404" s="163" t="s">
        <v>1022</v>
      </c>
      <c r="E404" s="52" t="s">
        <v>1021</v>
      </c>
      <c r="F404" s="36">
        <v>44918</v>
      </c>
      <c r="G404" s="131">
        <v>22031800</v>
      </c>
      <c r="H404" s="36">
        <v>44918</v>
      </c>
      <c r="I404">
        <v>1</v>
      </c>
      <c r="R404" s="111" t="s">
        <v>595</v>
      </c>
      <c r="U404" s="34">
        <v>7</v>
      </c>
      <c r="V404">
        <v>1</v>
      </c>
      <c r="W404" s="199">
        <v>5048954.166666666</v>
      </c>
      <c r="Y404" s="165">
        <v>11</v>
      </c>
      <c r="Z404" t="s">
        <v>63</v>
      </c>
      <c r="AB404" s="165">
        <v>48</v>
      </c>
      <c r="AT404" t="s">
        <v>63</v>
      </c>
      <c r="AU404" s="165">
        <v>48</v>
      </c>
    </row>
    <row r="405" spans="3:47" x14ac:dyDescent="0.25">
      <c r="C405" s="163" t="s">
        <v>1023</v>
      </c>
      <c r="D405" s="163" t="s">
        <v>1023</v>
      </c>
      <c r="E405" s="52" t="s">
        <v>164</v>
      </c>
      <c r="F405" s="36">
        <v>44932</v>
      </c>
      <c r="G405" s="131">
        <v>10500000</v>
      </c>
      <c r="H405" s="36">
        <v>44932</v>
      </c>
      <c r="I405">
        <v>1</v>
      </c>
      <c r="R405" s="111" t="s">
        <v>595</v>
      </c>
      <c r="U405" s="34">
        <v>1</v>
      </c>
      <c r="V405">
        <v>1</v>
      </c>
      <c r="W405" s="199">
        <v>2187500</v>
      </c>
      <c r="Y405" s="165">
        <v>10</v>
      </c>
      <c r="Z405" t="s">
        <v>63</v>
      </c>
      <c r="AB405" s="165">
        <v>48</v>
      </c>
      <c r="AT405" t="s">
        <v>63</v>
      </c>
      <c r="AU405" s="165">
        <v>48</v>
      </c>
    </row>
    <row r="406" spans="3:47" x14ac:dyDescent="0.25">
      <c r="C406" s="163" t="s">
        <v>1024</v>
      </c>
      <c r="D406" s="163" t="s">
        <v>1024</v>
      </c>
      <c r="E406" s="52" t="s">
        <v>258</v>
      </c>
      <c r="F406" s="36">
        <v>44942</v>
      </c>
      <c r="G406" s="131">
        <v>6650000</v>
      </c>
      <c r="H406" s="36">
        <v>44942</v>
      </c>
      <c r="I406">
        <v>1</v>
      </c>
      <c r="R406" s="111" t="s">
        <v>595</v>
      </c>
      <c r="U406" s="34">
        <v>1</v>
      </c>
      <c r="V406">
        <v>1</v>
      </c>
      <c r="W406" s="199">
        <v>1385416.6666666665</v>
      </c>
      <c r="Y406" s="165">
        <v>10</v>
      </c>
      <c r="Z406" t="s">
        <v>63</v>
      </c>
      <c r="AB406" s="165">
        <v>48</v>
      </c>
      <c r="AT406" t="s">
        <v>63</v>
      </c>
      <c r="AU406" s="165">
        <v>48</v>
      </c>
    </row>
    <row r="407" spans="3:47" x14ac:dyDescent="0.25">
      <c r="C407" s="163" t="s">
        <v>1025</v>
      </c>
      <c r="D407" s="163" t="s">
        <v>1025</v>
      </c>
      <c r="E407" s="52" t="s">
        <v>162</v>
      </c>
      <c r="F407" s="36">
        <v>44950</v>
      </c>
      <c r="G407" s="131">
        <v>5100000</v>
      </c>
      <c r="H407" s="36">
        <v>44950</v>
      </c>
      <c r="I407">
        <v>1</v>
      </c>
      <c r="R407" s="111" t="s">
        <v>595</v>
      </c>
      <c r="U407" s="34">
        <v>1</v>
      </c>
      <c r="V407">
        <v>1</v>
      </c>
      <c r="W407" s="199">
        <v>1062500</v>
      </c>
      <c r="Y407" s="165">
        <v>10</v>
      </c>
      <c r="Z407" t="s">
        <v>63</v>
      </c>
      <c r="AB407" s="165">
        <v>48</v>
      </c>
      <c r="AT407" t="s">
        <v>63</v>
      </c>
      <c r="AU407" s="165">
        <v>48</v>
      </c>
    </row>
    <row r="408" spans="3:47" x14ac:dyDescent="0.25">
      <c r="C408" s="163" t="s">
        <v>1026</v>
      </c>
      <c r="D408" s="163" t="s">
        <v>1026</v>
      </c>
      <c r="E408" s="52" t="s">
        <v>158</v>
      </c>
      <c r="F408" s="36">
        <v>44950</v>
      </c>
      <c r="G408" s="131">
        <v>5100000</v>
      </c>
      <c r="H408" s="36">
        <v>44950</v>
      </c>
      <c r="I408">
        <v>1</v>
      </c>
      <c r="R408" s="111" t="s">
        <v>595</v>
      </c>
      <c r="U408" s="34">
        <v>1</v>
      </c>
      <c r="V408">
        <v>1</v>
      </c>
      <c r="W408" s="199">
        <v>1062500</v>
      </c>
      <c r="Y408" s="165">
        <v>10</v>
      </c>
      <c r="Z408" t="s">
        <v>63</v>
      </c>
      <c r="AB408" s="165">
        <v>48</v>
      </c>
      <c r="AT408" t="s">
        <v>63</v>
      </c>
      <c r="AU408" s="165">
        <v>48</v>
      </c>
    </row>
    <row r="409" spans="3:47" x14ac:dyDescent="0.25">
      <c r="C409" s="163" t="s">
        <v>1027</v>
      </c>
      <c r="D409" s="163" t="s">
        <v>1027</v>
      </c>
      <c r="E409" s="52" t="s">
        <v>925</v>
      </c>
      <c r="F409" s="36">
        <v>44953</v>
      </c>
      <c r="G409" s="131">
        <v>1790000</v>
      </c>
      <c r="H409" s="36">
        <v>44953</v>
      </c>
      <c r="I409">
        <v>1</v>
      </c>
      <c r="R409" s="111" t="s">
        <v>595</v>
      </c>
      <c r="U409" s="34">
        <v>1</v>
      </c>
      <c r="V409">
        <v>1</v>
      </c>
      <c r="W409" s="199">
        <v>372916.66666666663</v>
      </c>
      <c r="Y409" s="165">
        <v>10</v>
      </c>
      <c r="Z409" t="s">
        <v>63</v>
      </c>
      <c r="AB409" s="165">
        <v>48</v>
      </c>
      <c r="AT409" t="s">
        <v>63</v>
      </c>
      <c r="AU409" s="165">
        <v>48</v>
      </c>
    </row>
    <row r="410" spans="3:47" x14ac:dyDescent="0.25">
      <c r="C410" s="163" t="s">
        <v>1028</v>
      </c>
      <c r="D410" s="163" t="s">
        <v>1028</v>
      </c>
      <c r="E410" s="52" t="s">
        <v>306</v>
      </c>
      <c r="F410" s="36">
        <v>44953</v>
      </c>
      <c r="G410" s="131">
        <v>1790000</v>
      </c>
      <c r="H410" s="36">
        <v>44953</v>
      </c>
      <c r="I410">
        <v>1</v>
      </c>
      <c r="R410" s="111" t="s">
        <v>595</v>
      </c>
      <c r="U410" s="34">
        <v>1</v>
      </c>
      <c r="V410">
        <v>1</v>
      </c>
      <c r="W410" s="199">
        <v>372916.66666666663</v>
      </c>
      <c r="Y410" s="165">
        <v>10</v>
      </c>
      <c r="Z410" t="s">
        <v>63</v>
      </c>
      <c r="AB410" s="165">
        <v>48</v>
      </c>
      <c r="AT410" t="s">
        <v>63</v>
      </c>
      <c r="AU410" s="165">
        <v>48</v>
      </c>
    </row>
    <row r="411" spans="3:47" x14ac:dyDescent="0.25">
      <c r="C411" s="163" t="s">
        <v>1029</v>
      </c>
      <c r="D411" s="163" t="s">
        <v>1029</v>
      </c>
      <c r="E411" s="52" t="s">
        <v>934</v>
      </c>
      <c r="F411" s="36">
        <v>44953</v>
      </c>
      <c r="G411" s="131">
        <v>13542000</v>
      </c>
      <c r="H411" s="36">
        <v>44953</v>
      </c>
      <c r="I411">
        <v>1</v>
      </c>
      <c r="R411" s="111" t="s">
        <v>595</v>
      </c>
      <c r="U411" s="34">
        <v>1</v>
      </c>
      <c r="V411">
        <v>1</v>
      </c>
      <c r="W411" s="199">
        <v>2821250</v>
      </c>
      <c r="Y411" s="165">
        <v>10</v>
      </c>
      <c r="Z411" t="s">
        <v>63</v>
      </c>
      <c r="AB411" s="165">
        <v>48</v>
      </c>
      <c r="AT411" t="s">
        <v>63</v>
      </c>
      <c r="AU411" s="165">
        <v>48</v>
      </c>
    </row>
    <row r="412" spans="3:47" x14ac:dyDescent="0.25">
      <c r="C412" s="163" t="s">
        <v>1030</v>
      </c>
      <c r="D412" s="163" t="s">
        <v>1030</v>
      </c>
      <c r="E412" s="52" t="s">
        <v>934</v>
      </c>
      <c r="F412" s="36">
        <v>44957</v>
      </c>
      <c r="G412" s="131">
        <v>4422465</v>
      </c>
      <c r="H412" s="36">
        <v>44957</v>
      </c>
      <c r="I412">
        <v>1</v>
      </c>
      <c r="R412" s="111" t="s">
        <v>595</v>
      </c>
      <c r="U412" s="34">
        <v>1</v>
      </c>
      <c r="V412">
        <v>1</v>
      </c>
      <c r="W412" s="199">
        <v>921346.875</v>
      </c>
      <c r="Y412" s="165">
        <v>10</v>
      </c>
      <c r="Z412" t="s">
        <v>63</v>
      </c>
      <c r="AB412" s="165">
        <v>48</v>
      </c>
      <c r="AT412" t="s">
        <v>63</v>
      </c>
      <c r="AU412" s="165">
        <v>48</v>
      </c>
    </row>
    <row r="413" spans="3:47" x14ac:dyDescent="0.25">
      <c r="C413" s="163" t="s">
        <v>1031</v>
      </c>
      <c r="D413" s="163" t="s">
        <v>1031</v>
      </c>
      <c r="E413" s="52" t="s">
        <v>832</v>
      </c>
      <c r="F413" s="36">
        <v>44929</v>
      </c>
      <c r="G413" s="131">
        <v>4912805</v>
      </c>
      <c r="H413" s="36">
        <v>44929</v>
      </c>
      <c r="I413">
        <v>1</v>
      </c>
      <c r="R413" s="111" t="s">
        <v>595</v>
      </c>
      <c r="U413" s="34">
        <v>1</v>
      </c>
      <c r="V413">
        <v>1</v>
      </c>
      <c r="W413" s="199">
        <v>1023501.0416666667</v>
      </c>
      <c r="Y413" s="165">
        <v>10</v>
      </c>
      <c r="Z413" t="s">
        <v>63</v>
      </c>
      <c r="AB413" s="165">
        <v>48</v>
      </c>
      <c r="AT413" t="s">
        <v>63</v>
      </c>
      <c r="AU413" s="165">
        <v>48</v>
      </c>
    </row>
    <row r="414" spans="3:47" x14ac:dyDescent="0.25">
      <c r="C414" s="163" t="s">
        <v>1032</v>
      </c>
      <c r="D414" s="163" t="s">
        <v>1032</v>
      </c>
      <c r="E414" s="52" t="s">
        <v>321</v>
      </c>
      <c r="F414" s="36">
        <v>44952</v>
      </c>
      <c r="G414" s="131">
        <v>1800000</v>
      </c>
      <c r="H414" s="36">
        <v>44952</v>
      </c>
      <c r="I414">
        <v>1</v>
      </c>
      <c r="R414" s="111" t="s">
        <v>595</v>
      </c>
      <c r="U414" s="34">
        <v>1</v>
      </c>
      <c r="V414">
        <v>1</v>
      </c>
      <c r="W414" s="199">
        <v>375000</v>
      </c>
      <c r="Y414" s="165">
        <v>10</v>
      </c>
      <c r="Z414" t="s">
        <v>63</v>
      </c>
      <c r="AB414" s="165">
        <v>48</v>
      </c>
      <c r="AT414" t="s">
        <v>63</v>
      </c>
      <c r="AU414" s="165">
        <v>48</v>
      </c>
    </row>
    <row r="415" spans="3:47" x14ac:dyDescent="0.25">
      <c r="C415" s="163" t="s">
        <v>1033</v>
      </c>
      <c r="D415" s="163" t="s">
        <v>1033</v>
      </c>
      <c r="E415" s="52" t="s">
        <v>164</v>
      </c>
      <c r="F415" s="36">
        <v>44943</v>
      </c>
      <c r="G415" s="131">
        <v>12254000</v>
      </c>
      <c r="H415" s="36">
        <v>44943</v>
      </c>
      <c r="I415">
        <v>1</v>
      </c>
      <c r="R415" s="111" t="s">
        <v>595</v>
      </c>
      <c r="U415" s="34">
        <v>2</v>
      </c>
      <c r="V415">
        <v>1</v>
      </c>
      <c r="W415" s="199">
        <v>2552916.6666666665</v>
      </c>
      <c r="Y415" s="165">
        <v>10</v>
      </c>
      <c r="Z415" t="s">
        <v>63</v>
      </c>
      <c r="AB415" s="165">
        <v>48</v>
      </c>
      <c r="AT415" t="s">
        <v>63</v>
      </c>
      <c r="AU415" s="165">
        <v>48</v>
      </c>
    </row>
    <row r="416" spans="3:47" x14ac:dyDescent="0.25">
      <c r="C416" s="163" t="s">
        <v>1034</v>
      </c>
      <c r="D416" s="163" t="s">
        <v>1034</v>
      </c>
      <c r="E416" s="52" t="s">
        <v>925</v>
      </c>
      <c r="F416" s="36">
        <v>44953</v>
      </c>
      <c r="G416" s="131">
        <v>2053500</v>
      </c>
      <c r="H416" s="36">
        <v>44953</v>
      </c>
      <c r="I416">
        <v>1</v>
      </c>
      <c r="R416" s="111" t="s">
        <v>595</v>
      </c>
      <c r="U416" s="34">
        <v>1</v>
      </c>
      <c r="V416">
        <v>1</v>
      </c>
      <c r="W416" s="199">
        <v>427812.5</v>
      </c>
      <c r="Y416" s="165">
        <v>10</v>
      </c>
      <c r="Z416" t="s">
        <v>63</v>
      </c>
      <c r="AB416" s="165">
        <v>48</v>
      </c>
      <c r="AT416" t="s">
        <v>63</v>
      </c>
      <c r="AU416" s="165">
        <v>48</v>
      </c>
    </row>
    <row r="417" spans="3:47" x14ac:dyDescent="0.25">
      <c r="C417" s="163" t="s">
        <v>1035</v>
      </c>
      <c r="D417" s="163" t="s">
        <v>1035</v>
      </c>
      <c r="E417" s="52" t="s">
        <v>160</v>
      </c>
      <c r="F417" s="36">
        <v>44959</v>
      </c>
      <c r="G417" s="131">
        <v>9595000</v>
      </c>
      <c r="H417" s="36">
        <v>44959</v>
      </c>
      <c r="I417">
        <v>1</v>
      </c>
      <c r="R417" s="111" t="s">
        <v>595</v>
      </c>
      <c r="U417" s="34">
        <v>1</v>
      </c>
      <c r="V417">
        <v>1</v>
      </c>
      <c r="W417" s="199">
        <v>1799062.5</v>
      </c>
      <c r="Y417" s="165">
        <v>9</v>
      </c>
      <c r="Z417" t="s">
        <v>63</v>
      </c>
      <c r="AB417" s="165">
        <v>48</v>
      </c>
      <c r="AT417" t="s">
        <v>63</v>
      </c>
      <c r="AU417" s="165">
        <v>48</v>
      </c>
    </row>
    <row r="418" spans="3:47" x14ac:dyDescent="0.25">
      <c r="C418" s="163" t="s">
        <v>1036</v>
      </c>
      <c r="D418" s="163" t="s">
        <v>1036</v>
      </c>
      <c r="E418" s="52" t="s">
        <v>175</v>
      </c>
      <c r="F418" s="36">
        <v>44975</v>
      </c>
      <c r="G418" s="131">
        <v>1864000</v>
      </c>
      <c r="H418" s="36">
        <v>44975</v>
      </c>
      <c r="I418">
        <v>1</v>
      </c>
      <c r="R418" s="111" t="s">
        <v>595</v>
      </c>
      <c r="U418" s="34">
        <v>1</v>
      </c>
      <c r="V418">
        <v>1</v>
      </c>
      <c r="W418" s="199">
        <v>349500</v>
      </c>
      <c r="Y418" s="165">
        <v>9</v>
      </c>
      <c r="Z418" t="s">
        <v>63</v>
      </c>
      <c r="AB418" s="165">
        <v>48</v>
      </c>
      <c r="AT418" t="s">
        <v>63</v>
      </c>
      <c r="AU418" s="165">
        <v>48</v>
      </c>
    </row>
    <row r="419" spans="3:47" x14ac:dyDescent="0.25">
      <c r="C419" s="163" t="s">
        <v>1037</v>
      </c>
      <c r="D419" s="163" t="s">
        <v>1037</v>
      </c>
      <c r="E419" s="52" t="s">
        <v>160</v>
      </c>
      <c r="F419" s="36">
        <v>44978</v>
      </c>
      <c r="G419" s="131">
        <v>9595000</v>
      </c>
      <c r="H419" s="36">
        <v>44978</v>
      </c>
      <c r="I419">
        <v>1</v>
      </c>
      <c r="R419" s="111" t="s">
        <v>595</v>
      </c>
      <c r="U419" s="34">
        <v>1</v>
      </c>
      <c r="V419">
        <v>1</v>
      </c>
      <c r="W419" s="199">
        <v>1799062.5</v>
      </c>
      <c r="Y419" s="165">
        <v>9</v>
      </c>
      <c r="Z419" t="s">
        <v>63</v>
      </c>
      <c r="AB419" s="165">
        <v>48</v>
      </c>
      <c r="AT419" t="s">
        <v>63</v>
      </c>
      <c r="AU419" s="165">
        <v>48</v>
      </c>
    </row>
    <row r="420" spans="3:47" x14ac:dyDescent="0.25">
      <c r="C420" s="163" t="s">
        <v>1038</v>
      </c>
      <c r="D420" s="163" t="s">
        <v>1038</v>
      </c>
      <c r="E420" s="52" t="s">
        <v>160</v>
      </c>
      <c r="F420" s="36">
        <v>44978</v>
      </c>
      <c r="G420" s="131">
        <v>9595000</v>
      </c>
      <c r="H420" s="36">
        <v>44978</v>
      </c>
      <c r="I420">
        <v>1</v>
      </c>
      <c r="R420" s="111" t="s">
        <v>595</v>
      </c>
      <c r="U420" s="34">
        <v>1</v>
      </c>
      <c r="V420">
        <v>1</v>
      </c>
      <c r="W420" s="199">
        <v>1799062.5</v>
      </c>
      <c r="Y420" s="165">
        <v>9</v>
      </c>
      <c r="Z420" t="s">
        <v>63</v>
      </c>
      <c r="AB420" s="165">
        <v>48</v>
      </c>
      <c r="AT420" t="s">
        <v>63</v>
      </c>
      <c r="AU420" s="165">
        <v>48</v>
      </c>
    </row>
    <row r="421" spans="3:47" x14ac:dyDescent="0.25">
      <c r="C421" s="163" t="s">
        <v>1039</v>
      </c>
      <c r="D421" s="163" t="s">
        <v>1039</v>
      </c>
      <c r="E421" s="52" t="s">
        <v>679</v>
      </c>
      <c r="F421" s="36">
        <v>44984</v>
      </c>
      <c r="G421" s="131">
        <v>1690000</v>
      </c>
      <c r="H421" s="36">
        <v>44984</v>
      </c>
      <c r="I421">
        <v>1</v>
      </c>
      <c r="R421" s="111" t="s">
        <v>595</v>
      </c>
      <c r="U421" s="34">
        <v>1</v>
      </c>
      <c r="V421">
        <v>1</v>
      </c>
      <c r="W421" s="199">
        <v>316875</v>
      </c>
      <c r="Y421" s="165">
        <v>9</v>
      </c>
      <c r="Z421" t="s">
        <v>63</v>
      </c>
      <c r="AB421" s="165">
        <v>48</v>
      </c>
      <c r="AT421" t="s">
        <v>63</v>
      </c>
      <c r="AU421" s="165">
        <v>48</v>
      </c>
    </row>
    <row r="422" spans="3:47" x14ac:dyDescent="0.25">
      <c r="C422" s="163" t="s">
        <v>1040</v>
      </c>
      <c r="D422" s="163" t="s">
        <v>1040</v>
      </c>
      <c r="E422" s="52" t="s">
        <v>679</v>
      </c>
      <c r="F422" s="36">
        <v>44984</v>
      </c>
      <c r="G422" s="131">
        <v>2425000</v>
      </c>
      <c r="H422" s="36">
        <v>44984</v>
      </c>
      <c r="I422">
        <v>1</v>
      </c>
      <c r="R422" s="111" t="s">
        <v>595</v>
      </c>
      <c r="U422" s="34">
        <v>1</v>
      </c>
      <c r="V422">
        <v>1</v>
      </c>
      <c r="W422" s="199">
        <v>454687.5</v>
      </c>
      <c r="Y422" s="165">
        <v>9</v>
      </c>
      <c r="Z422" t="s">
        <v>63</v>
      </c>
      <c r="AB422" s="165">
        <v>48</v>
      </c>
      <c r="AT422" t="s">
        <v>63</v>
      </c>
      <c r="AU422" s="165">
        <v>48</v>
      </c>
    </row>
    <row r="423" spans="3:47" x14ac:dyDescent="0.25">
      <c r="C423" s="163" t="s">
        <v>1041</v>
      </c>
      <c r="D423" s="163" t="s">
        <v>1041</v>
      </c>
      <c r="E423" s="52" t="s">
        <v>761</v>
      </c>
      <c r="F423" s="36">
        <v>44984</v>
      </c>
      <c r="G423" s="131">
        <v>2425000</v>
      </c>
      <c r="H423" s="36">
        <v>44984</v>
      </c>
      <c r="I423">
        <v>1</v>
      </c>
      <c r="R423" s="111" t="s">
        <v>595</v>
      </c>
      <c r="U423" s="34">
        <v>1</v>
      </c>
      <c r="V423">
        <v>1</v>
      </c>
      <c r="W423" s="199">
        <v>454687.5</v>
      </c>
      <c r="Y423" s="165">
        <v>9</v>
      </c>
      <c r="Z423" t="s">
        <v>63</v>
      </c>
      <c r="AB423" s="165">
        <v>48</v>
      </c>
      <c r="AT423" t="s">
        <v>63</v>
      </c>
      <c r="AU423" s="165">
        <v>48</v>
      </c>
    </row>
    <row r="424" spans="3:47" x14ac:dyDescent="0.25">
      <c r="C424" s="163" t="s">
        <v>1042</v>
      </c>
      <c r="D424" s="163" t="s">
        <v>1042</v>
      </c>
      <c r="E424" s="52" t="s">
        <v>164</v>
      </c>
      <c r="F424" s="36">
        <v>44989</v>
      </c>
      <c r="G424" s="131">
        <v>11400000</v>
      </c>
      <c r="H424" s="36">
        <v>44989</v>
      </c>
      <c r="I424">
        <v>1</v>
      </c>
      <c r="R424" s="111" t="s">
        <v>595</v>
      </c>
      <c r="U424" s="34">
        <v>5</v>
      </c>
      <c r="V424">
        <v>1</v>
      </c>
      <c r="W424" s="199">
        <v>1900000</v>
      </c>
      <c r="Y424" s="165">
        <v>8</v>
      </c>
      <c r="Z424" t="s">
        <v>63</v>
      </c>
      <c r="AB424" s="165">
        <v>48</v>
      </c>
      <c r="AT424" t="s">
        <v>63</v>
      </c>
      <c r="AU424" s="165">
        <v>48</v>
      </c>
    </row>
    <row r="425" spans="3:47" x14ac:dyDescent="0.25">
      <c r="C425" s="163" t="s">
        <v>1043</v>
      </c>
      <c r="D425" s="163" t="s">
        <v>1043</v>
      </c>
      <c r="E425" s="52" t="s">
        <v>164</v>
      </c>
      <c r="F425" s="36">
        <v>44991</v>
      </c>
      <c r="G425" s="131">
        <v>1690000</v>
      </c>
      <c r="H425" s="36">
        <v>44991</v>
      </c>
      <c r="I425">
        <v>1</v>
      </c>
      <c r="R425" s="111" t="s">
        <v>595</v>
      </c>
      <c r="U425" s="34">
        <v>1</v>
      </c>
      <c r="V425">
        <v>1</v>
      </c>
      <c r="W425" s="199">
        <v>281666.66666666669</v>
      </c>
      <c r="Y425" s="165">
        <v>8</v>
      </c>
      <c r="Z425" t="s">
        <v>63</v>
      </c>
      <c r="AB425" s="165">
        <v>48</v>
      </c>
      <c r="AT425" t="s">
        <v>63</v>
      </c>
      <c r="AU425" s="165">
        <v>48</v>
      </c>
    </row>
    <row r="426" spans="3:47" x14ac:dyDescent="0.25">
      <c r="C426" s="163" t="s">
        <v>1044</v>
      </c>
      <c r="D426" s="163" t="s">
        <v>1044</v>
      </c>
      <c r="E426" s="52" t="s">
        <v>164</v>
      </c>
      <c r="F426" s="36">
        <v>44991</v>
      </c>
      <c r="G426" s="131">
        <v>1690000</v>
      </c>
      <c r="H426" s="36">
        <v>44991</v>
      </c>
      <c r="I426">
        <v>1</v>
      </c>
      <c r="R426" s="111" t="s">
        <v>595</v>
      </c>
      <c r="U426" s="34">
        <v>1</v>
      </c>
      <c r="V426">
        <v>1</v>
      </c>
      <c r="W426" s="199">
        <v>281666.66666666669</v>
      </c>
      <c r="Y426" s="165">
        <v>8</v>
      </c>
      <c r="Z426" t="s">
        <v>63</v>
      </c>
      <c r="AB426" s="165">
        <v>48</v>
      </c>
      <c r="AT426" t="s">
        <v>63</v>
      </c>
      <c r="AU426" s="165">
        <v>48</v>
      </c>
    </row>
    <row r="427" spans="3:47" x14ac:dyDescent="0.25">
      <c r="C427" s="163" t="s">
        <v>1045</v>
      </c>
      <c r="D427" s="163" t="s">
        <v>1045</v>
      </c>
      <c r="E427" s="52" t="s">
        <v>944</v>
      </c>
      <c r="F427" s="36">
        <v>45022</v>
      </c>
      <c r="G427" s="131">
        <v>3675000</v>
      </c>
      <c r="H427" s="36">
        <v>45022</v>
      </c>
      <c r="I427">
        <v>1</v>
      </c>
      <c r="R427" s="111" t="s">
        <v>595</v>
      </c>
      <c r="U427" s="34">
        <v>1</v>
      </c>
      <c r="V427">
        <v>1</v>
      </c>
      <c r="W427" s="199">
        <v>535937.5</v>
      </c>
      <c r="Y427" s="165">
        <v>7</v>
      </c>
      <c r="Z427" t="s">
        <v>63</v>
      </c>
      <c r="AB427" s="165">
        <v>48</v>
      </c>
      <c r="AT427" t="s">
        <v>63</v>
      </c>
      <c r="AU427" s="165">
        <v>48</v>
      </c>
    </row>
    <row r="428" spans="3:47" x14ac:dyDescent="0.25">
      <c r="C428" s="163" t="s">
        <v>1046</v>
      </c>
      <c r="D428" s="163" t="s">
        <v>1046</v>
      </c>
      <c r="E428" s="52" t="s">
        <v>1047</v>
      </c>
      <c r="F428" s="36">
        <v>45062</v>
      </c>
      <c r="G428" s="131">
        <v>4422465</v>
      </c>
      <c r="H428" s="36">
        <v>45062</v>
      </c>
      <c r="I428">
        <v>1</v>
      </c>
      <c r="R428" s="111" t="s">
        <v>595</v>
      </c>
      <c r="U428" s="34">
        <v>1</v>
      </c>
      <c r="V428">
        <v>1</v>
      </c>
      <c r="W428" s="199">
        <v>552808.125</v>
      </c>
      <c r="Y428" s="165">
        <v>6</v>
      </c>
      <c r="Z428" t="s">
        <v>63</v>
      </c>
      <c r="AB428" s="165">
        <v>48</v>
      </c>
      <c r="AT428" t="s">
        <v>63</v>
      </c>
      <c r="AU428" s="165">
        <v>48</v>
      </c>
    </row>
    <row r="429" spans="3:47" x14ac:dyDescent="0.25">
      <c r="C429" s="163" t="s">
        <v>1048</v>
      </c>
      <c r="D429" s="163" t="s">
        <v>1048</v>
      </c>
      <c r="E429" s="52" t="s">
        <v>832</v>
      </c>
      <c r="F429" s="36">
        <v>45058</v>
      </c>
      <c r="G429" s="131">
        <v>5100000</v>
      </c>
      <c r="H429" s="36">
        <v>45058</v>
      </c>
      <c r="I429">
        <v>1</v>
      </c>
      <c r="R429" s="111" t="s">
        <v>595</v>
      </c>
      <c r="U429" s="34">
        <v>1</v>
      </c>
      <c r="V429">
        <v>1</v>
      </c>
      <c r="W429" s="199">
        <v>637500</v>
      </c>
      <c r="Y429" s="165">
        <v>6</v>
      </c>
      <c r="Z429" t="s">
        <v>63</v>
      </c>
      <c r="AB429" s="165">
        <v>48</v>
      </c>
      <c r="AT429" t="s">
        <v>63</v>
      </c>
      <c r="AU429" s="165">
        <v>48</v>
      </c>
    </row>
    <row r="430" spans="3:47" x14ac:dyDescent="0.25">
      <c r="C430" s="163" t="s">
        <v>1042</v>
      </c>
      <c r="D430" s="163" t="s">
        <v>1042</v>
      </c>
      <c r="E430" s="52" t="s">
        <v>164</v>
      </c>
      <c r="F430" s="112">
        <v>45083</v>
      </c>
      <c r="G430" s="131">
        <v>31570000</v>
      </c>
      <c r="H430" s="112">
        <v>45083</v>
      </c>
      <c r="I430">
        <v>1</v>
      </c>
      <c r="R430" s="111" t="s">
        <v>595</v>
      </c>
      <c r="U430" s="34">
        <v>14</v>
      </c>
      <c r="V430">
        <v>1</v>
      </c>
      <c r="W430" s="199">
        <v>3288541.666666667</v>
      </c>
      <c r="Y430" s="165">
        <v>5</v>
      </c>
      <c r="Z430" t="s">
        <v>63</v>
      </c>
      <c r="AB430" s="165">
        <v>48</v>
      </c>
      <c r="AT430" t="s">
        <v>63</v>
      </c>
      <c r="AU430" s="165">
        <v>48</v>
      </c>
    </row>
    <row r="431" spans="3:47" x14ac:dyDescent="0.25">
      <c r="C431" s="163" t="s">
        <v>1049</v>
      </c>
      <c r="D431" s="163" t="s">
        <v>1049</v>
      </c>
      <c r="E431" s="52" t="s">
        <v>770</v>
      </c>
      <c r="F431" s="112">
        <v>45083</v>
      </c>
      <c r="G431" s="131">
        <v>1725000</v>
      </c>
      <c r="H431" s="112">
        <v>45083</v>
      </c>
      <c r="I431">
        <v>1</v>
      </c>
      <c r="R431" s="111" t="s">
        <v>595</v>
      </c>
      <c r="U431" s="34">
        <v>1</v>
      </c>
      <c r="V431">
        <v>1</v>
      </c>
      <c r="W431" s="199">
        <v>179687.5</v>
      </c>
      <c r="Y431" s="165">
        <v>5</v>
      </c>
      <c r="Z431" t="s">
        <v>63</v>
      </c>
      <c r="AB431" s="165">
        <v>48</v>
      </c>
      <c r="AT431" t="s">
        <v>63</v>
      </c>
      <c r="AU431" s="165">
        <v>48</v>
      </c>
    </row>
    <row r="432" spans="3:47" x14ac:dyDescent="0.25">
      <c r="C432" s="163" t="s">
        <v>1050</v>
      </c>
      <c r="D432" s="163" t="s">
        <v>1050</v>
      </c>
      <c r="E432" s="52" t="s">
        <v>265</v>
      </c>
      <c r="F432" s="112">
        <v>45083</v>
      </c>
      <c r="G432" s="131">
        <v>1725000</v>
      </c>
      <c r="H432" s="112">
        <v>45083</v>
      </c>
      <c r="I432">
        <v>1</v>
      </c>
      <c r="R432" s="111" t="s">
        <v>595</v>
      </c>
      <c r="U432" s="34">
        <v>1</v>
      </c>
      <c r="V432">
        <v>1</v>
      </c>
      <c r="W432" s="199">
        <v>179687.5</v>
      </c>
      <c r="Y432" s="165">
        <v>5</v>
      </c>
      <c r="Z432" t="s">
        <v>63</v>
      </c>
      <c r="AB432" s="165">
        <v>48</v>
      </c>
      <c r="AT432" t="s">
        <v>63</v>
      </c>
      <c r="AU432" s="165">
        <v>48</v>
      </c>
    </row>
    <row r="433" spans="3:47" x14ac:dyDescent="0.25">
      <c r="C433" s="163" t="s">
        <v>1051</v>
      </c>
      <c r="D433" s="163" t="s">
        <v>1051</v>
      </c>
      <c r="E433" s="52" t="s">
        <v>244</v>
      </c>
      <c r="F433" s="112">
        <v>45083</v>
      </c>
      <c r="G433" s="131">
        <v>1725000</v>
      </c>
      <c r="H433" s="112">
        <v>45083</v>
      </c>
      <c r="I433">
        <v>1</v>
      </c>
      <c r="R433" s="111" t="s">
        <v>595</v>
      </c>
      <c r="U433" s="34">
        <v>1</v>
      </c>
      <c r="V433">
        <v>1</v>
      </c>
      <c r="W433" s="199">
        <v>179687.5</v>
      </c>
      <c r="Y433" s="165">
        <v>5</v>
      </c>
      <c r="Z433" t="s">
        <v>63</v>
      </c>
      <c r="AB433" s="165">
        <v>48</v>
      </c>
      <c r="AT433" t="s">
        <v>63</v>
      </c>
      <c r="AU433" s="165">
        <v>48</v>
      </c>
    </row>
    <row r="434" spans="3:47" x14ac:dyDescent="0.25">
      <c r="C434" s="163" t="s">
        <v>1052</v>
      </c>
      <c r="D434" s="163" t="s">
        <v>1052</v>
      </c>
      <c r="E434" s="52" t="s">
        <v>1021</v>
      </c>
      <c r="F434" s="112">
        <v>45090</v>
      </c>
      <c r="G434" s="131">
        <v>1998000</v>
      </c>
      <c r="H434" s="112">
        <v>45090</v>
      </c>
      <c r="I434">
        <v>1</v>
      </c>
      <c r="R434" s="111" t="s">
        <v>595</v>
      </c>
      <c r="U434" s="34">
        <v>1</v>
      </c>
      <c r="V434">
        <v>1</v>
      </c>
      <c r="W434" s="199">
        <v>208125</v>
      </c>
      <c r="Y434" s="165">
        <v>5</v>
      </c>
      <c r="Z434" t="s">
        <v>63</v>
      </c>
      <c r="AB434" s="165">
        <v>48</v>
      </c>
      <c r="AT434" t="s">
        <v>63</v>
      </c>
      <c r="AU434" s="165">
        <v>48</v>
      </c>
    </row>
    <row r="435" spans="3:47" x14ac:dyDescent="0.25">
      <c r="C435" s="163" t="s">
        <v>1053</v>
      </c>
      <c r="D435" s="163" t="s">
        <v>1053</v>
      </c>
      <c r="E435" s="52" t="s">
        <v>244</v>
      </c>
      <c r="F435" s="112">
        <v>45091</v>
      </c>
      <c r="G435" s="131">
        <v>7600000</v>
      </c>
      <c r="H435" s="112">
        <v>45091</v>
      </c>
      <c r="I435">
        <v>1</v>
      </c>
      <c r="R435" s="111" t="s">
        <v>595</v>
      </c>
      <c r="U435" s="34">
        <v>2</v>
      </c>
      <c r="V435">
        <v>1</v>
      </c>
      <c r="W435" s="199">
        <v>791666.66666666674</v>
      </c>
      <c r="Y435" s="165">
        <v>5</v>
      </c>
      <c r="Z435" t="s">
        <v>63</v>
      </c>
      <c r="AB435" s="165">
        <v>48</v>
      </c>
      <c r="AT435" t="s">
        <v>63</v>
      </c>
      <c r="AU435" s="165">
        <v>48</v>
      </c>
    </row>
    <row r="436" spans="3:47" x14ac:dyDescent="0.25">
      <c r="C436" s="163" t="s">
        <v>1054</v>
      </c>
      <c r="D436" s="163" t="s">
        <v>1054</v>
      </c>
      <c r="E436" s="52" t="s">
        <v>805</v>
      </c>
      <c r="F436" s="112">
        <v>45091</v>
      </c>
      <c r="G436" s="131">
        <v>7600000</v>
      </c>
      <c r="H436" s="112">
        <v>45091</v>
      </c>
      <c r="I436">
        <v>1</v>
      </c>
      <c r="R436" s="111" t="s">
        <v>595</v>
      </c>
      <c r="U436" s="34">
        <v>2</v>
      </c>
      <c r="V436">
        <v>1</v>
      </c>
      <c r="W436" s="199">
        <v>791666.66666666674</v>
      </c>
      <c r="Y436" s="165">
        <v>5</v>
      </c>
      <c r="Z436" t="s">
        <v>63</v>
      </c>
      <c r="AB436" s="165">
        <v>48</v>
      </c>
      <c r="AT436" t="s">
        <v>63</v>
      </c>
      <c r="AU436" s="165">
        <v>48</v>
      </c>
    </row>
    <row r="437" spans="3:47" x14ac:dyDescent="0.25">
      <c r="C437" s="163" t="s">
        <v>1055</v>
      </c>
      <c r="D437" s="163" t="s">
        <v>1055</v>
      </c>
      <c r="E437" s="52" t="s">
        <v>970</v>
      </c>
      <c r="F437" s="112">
        <v>45091</v>
      </c>
      <c r="G437" s="131">
        <v>7600000</v>
      </c>
      <c r="H437" s="112">
        <v>45091</v>
      </c>
      <c r="I437">
        <v>1</v>
      </c>
      <c r="R437" s="111" t="s">
        <v>595</v>
      </c>
      <c r="U437" s="34">
        <v>2</v>
      </c>
      <c r="V437">
        <v>1</v>
      </c>
      <c r="W437" s="199">
        <v>791666.66666666674</v>
      </c>
      <c r="Y437" s="165">
        <v>5</v>
      </c>
      <c r="Z437" t="s">
        <v>63</v>
      </c>
      <c r="AB437" s="165">
        <v>48</v>
      </c>
      <c r="AT437" t="s">
        <v>63</v>
      </c>
      <c r="AU437" s="165">
        <v>48</v>
      </c>
    </row>
    <row r="438" spans="3:47" x14ac:dyDescent="0.25">
      <c r="C438" s="163" t="s">
        <v>1056</v>
      </c>
      <c r="D438" s="163" t="s">
        <v>1056</v>
      </c>
      <c r="E438" s="52" t="s">
        <v>659</v>
      </c>
      <c r="F438" s="112">
        <v>45091</v>
      </c>
      <c r="G438" s="131">
        <v>7600000</v>
      </c>
      <c r="H438" s="112">
        <v>45091</v>
      </c>
      <c r="I438">
        <v>1</v>
      </c>
      <c r="R438" s="111" t="s">
        <v>595</v>
      </c>
      <c r="U438" s="34">
        <v>2</v>
      </c>
      <c r="V438">
        <v>1</v>
      </c>
      <c r="W438" s="199">
        <v>791666.66666666674</v>
      </c>
      <c r="Y438" s="165">
        <v>5</v>
      </c>
      <c r="Z438" t="s">
        <v>63</v>
      </c>
      <c r="AB438" s="165">
        <v>48</v>
      </c>
      <c r="AT438" t="s">
        <v>63</v>
      </c>
      <c r="AU438" s="165">
        <v>48</v>
      </c>
    </row>
    <row r="439" spans="3:47" x14ac:dyDescent="0.25">
      <c r="C439" s="163" t="s">
        <v>1057</v>
      </c>
      <c r="D439" s="163" t="s">
        <v>1057</v>
      </c>
      <c r="E439" s="52" t="s">
        <v>679</v>
      </c>
      <c r="F439" s="112">
        <v>45091</v>
      </c>
      <c r="G439" s="131">
        <v>7950000</v>
      </c>
      <c r="H439" s="112">
        <v>45091</v>
      </c>
      <c r="I439">
        <v>1</v>
      </c>
      <c r="R439" s="111" t="s">
        <v>595</v>
      </c>
      <c r="U439" s="34">
        <v>2</v>
      </c>
      <c r="V439">
        <v>1</v>
      </c>
      <c r="W439" s="199">
        <v>828125</v>
      </c>
      <c r="Y439" s="165">
        <v>5</v>
      </c>
      <c r="Z439" t="s">
        <v>63</v>
      </c>
      <c r="AB439" s="165">
        <v>48</v>
      </c>
      <c r="AT439" t="s">
        <v>63</v>
      </c>
      <c r="AU439" s="165">
        <v>48</v>
      </c>
    </row>
    <row r="440" spans="3:47" x14ac:dyDescent="0.25">
      <c r="C440" s="163" t="s">
        <v>1058</v>
      </c>
      <c r="D440" s="163" t="s">
        <v>1058</v>
      </c>
      <c r="E440" s="52" t="s">
        <v>158</v>
      </c>
      <c r="F440" s="112">
        <v>45100</v>
      </c>
      <c r="G440" s="131">
        <v>14700000</v>
      </c>
      <c r="H440" s="112">
        <v>45100</v>
      </c>
      <c r="I440">
        <v>1</v>
      </c>
      <c r="R440" s="111" t="s">
        <v>595</v>
      </c>
      <c r="U440" s="34">
        <v>1</v>
      </c>
      <c r="V440">
        <v>1</v>
      </c>
      <c r="W440" s="199">
        <v>1531250</v>
      </c>
      <c r="Y440" s="165">
        <v>5</v>
      </c>
      <c r="Z440" t="s">
        <v>63</v>
      </c>
      <c r="AB440" s="165">
        <v>48</v>
      </c>
      <c r="AT440" t="s">
        <v>63</v>
      </c>
      <c r="AU440" s="165">
        <v>48</v>
      </c>
    </row>
    <row r="441" spans="3:47" x14ac:dyDescent="0.25">
      <c r="C441" s="163" t="s">
        <v>1059</v>
      </c>
      <c r="D441" s="163" t="s">
        <v>1059</v>
      </c>
      <c r="E441" s="52" t="s">
        <v>679</v>
      </c>
      <c r="F441" s="112">
        <v>45107</v>
      </c>
      <c r="G441" s="131">
        <v>1725000</v>
      </c>
      <c r="H441" s="112">
        <v>45107</v>
      </c>
      <c r="I441">
        <v>1</v>
      </c>
      <c r="R441" s="111" t="s">
        <v>595</v>
      </c>
      <c r="U441" s="34">
        <v>1</v>
      </c>
      <c r="V441">
        <v>1</v>
      </c>
      <c r="W441" s="199">
        <v>179687.5</v>
      </c>
      <c r="Y441" s="165">
        <v>5</v>
      </c>
      <c r="Z441" t="s">
        <v>63</v>
      </c>
      <c r="AB441" s="165">
        <v>48</v>
      </c>
      <c r="AT441" t="s">
        <v>63</v>
      </c>
      <c r="AU441" s="165">
        <v>48</v>
      </c>
    </row>
    <row r="442" spans="3:47" x14ac:dyDescent="0.25">
      <c r="C442" s="163" t="s">
        <v>1060</v>
      </c>
      <c r="D442" s="163" t="s">
        <v>1060</v>
      </c>
      <c r="E442" s="52" t="s">
        <v>805</v>
      </c>
      <c r="F442" s="112">
        <v>45107</v>
      </c>
      <c r="G442" s="131">
        <v>1725000</v>
      </c>
      <c r="H442" s="112">
        <v>45107</v>
      </c>
      <c r="I442">
        <v>1</v>
      </c>
      <c r="R442" s="111" t="s">
        <v>595</v>
      </c>
      <c r="U442" s="34">
        <v>1</v>
      </c>
      <c r="V442">
        <v>1</v>
      </c>
      <c r="W442" s="199">
        <v>179687.5</v>
      </c>
      <c r="Y442" s="165">
        <v>5</v>
      </c>
      <c r="Z442" t="s">
        <v>63</v>
      </c>
      <c r="AB442" s="165">
        <v>48</v>
      </c>
      <c r="AT442" t="s">
        <v>63</v>
      </c>
      <c r="AU442" s="165">
        <v>48</v>
      </c>
    </row>
    <row r="443" spans="3:47" x14ac:dyDescent="0.25">
      <c r="C443" s="163" t="s">
        <v>1061</v>
      </c>
      <c r="D443" s="163" t="s">
        <v>1061</v>
      </c>
      <c r="E443" s="52" t="s">
        <v>244</v>
      </c>
      <c r="F443" s="112">
        <v>45131</v>
      </c>
      <c r="G443" s="131">
        <v>1695000</v>
      </c>
      <c r="H443" s="112">
        <v>45131</v>
      </c>
      <c r="I443">
        <v>1</v>
      </c>
      <c r="R443" s="111" t="s">
        <v>595</v>
      </c>
      <c r="U443" s="34">
        <v>1</v>
      </c>
      <c r="V443">
        <v>1</v>
      </c>
      <c r="W443" s="199">
        <v>141250</v>
      </c>
      <c r="Y443" s="165">
        <v>4</v>
      </c>
      <c r="Z443" t="s">
        <v>63</v>
      </c>
      <c r="AB443" s="165">
        <v>48</v>
      </c>
      <c r="AT443" t="s">
        <v>63</v>
      </c>
      <c r="AU443" s="165">
        <v>48</v>
      </c>
    </row>
    <row r="444" spans="3:47" x14ac:dyDescent="0.25">
      <c r="C444" s="163" t="s">
        <v>1062</v>
      </c>
      <c r="D444" s="163" t="s">
        <v>1062</v>
      </c>
      <c r="E444" s="52" t="s">
        <v>265</v>
      </c>
      <c r="F444" s="112">
        <v>45135</v>
      </c>
      <c r="G444" s="131">
        <v>2390000</v>
      </c>
      <c r="H444" s="112">
        <v>45135</v>
      </c>
      <c r="I444">
        <v>1</v>
      </c>
      <c r="R444" s="111" t="s">
        <v>595</v>
      </c>
      <c r="U444" s="34">
        <v>1</v>
      </c>
      <c r="V444">
        <v>1</v>
      </c>
      <c r="W444" s="199">
        <v>199166.66666666666</v>
      </c>
      <c r="Y444" s="165">
        <v>4</v>
      </c>
      <c r="Z444" t="s">
        <v>63</v>
      </c>
      <c r="AB444" s="165">
        <v>48</v>
      </c>
      <c r="AT444" t="s">
        <v>63</v>
      </c>
      <c r="AU444" s="165">
        <v>48</v>
      </c>
    </row>
    <row r="445" spans="3:47" x14ac:dyDescent="0.25">
      <c r="C445" s="163" t="s">
        <v>1063</v>
      </c>
      <c r="D445" s="163" t="s">
        <v>1063</v>
      </c>
      <c r="E445" s="52" t="s">
        <v>341</v>
      </c>
      <c r="F445" s="112">
        <v>45140</v>
      </c>
      <c r="G445" s="131">
        <v>3975000</v>
      </c>
      <c r="H445" s="112">
        <v>45140</v>
      </c>
      <c r="I445">
        <v>1</v>
      </c>
      <c r="R445" s="111" t="s">
        <v>595</v>
      </c>
      <c r="U445" s="34">
        <v>1</v>
      </c>
      <c r="V445">
        <v>1</v>
      </c>
      <c r="W445" s="199">
        <v>248437.5</v>
      </c>
      <c r="Y445" s="165">
        <v>3</v>
      </c>
      <c r="Z445" t="s">
        <v>63</v>
      </c>
      <c r="AB445" s="165">
        <v>48</v>
      </c>
      <c r="AT445" t="s">
        <v>63</v>
      </c>
      <c r="AU445" s="165">
        <v>48</v>
      </c>
    </row>
    <row r="446" spans="3:47" x14ac:dyDescent="0.25">
      <c r="C446" s="163" t="s">
        <v>911</v>
      </c>
      <c r="D446" s="163" t="s">
        <v>911</v>
      </c>
      <c r="E446" s="52" t="s">
        <v>341</v>
      </c>
      <c r="F446" s="36">
        <v>45141</v>
      </c>
      <c r="G446" s="131">
        <v>2390000</v>
      </c>
      <c r="H446" s="36">
        <v>45141</v>
      </c>
      <c r="I446">
        <v>1</v>
      </c>
      <c r="R446" s="111" t="s">
        <v>595</v>
      </c>
      <c r="U446" s="34">
        <v>1</v>
      </c>
      <c r="V446">
        <v>1</v>
      </c>
      <c r="W446" s="199">
        <v>149375</v>
      </c>
      <c r="Y446" s="165">
        <v>3</v>
      </c>
      <c r="Z446" t="s">
        <v>63</v>
      </c>
      <c r="AB446" s="165">
        <v>48</v>
      </c>
      <c r="AT446" t="s">
        <v>63</v>
      </c>
      <c r="AU446" s="165">
        <v>48</v>
      </c>
    </row>
    <row r="447" spans="3:47" x14ac:dyDescent="0.25">
      <c r="C447" s="163" t="s">
        <v>1064</v>
      </c>
      <c r="D447" s="163" t="s">
        <v>1064</v>
      </c>
      <c r="E447" s="52" t="s">
        <v>158</v>
      </c>
      <c r="F447" s="36">
        <v>45145</v>
      </c>
      <c r="G447" s="131">
        <v>14650000</v>
      </c>
      <c r="H447" s="36">
        <v>45145</v>
      </c>
      <c r="I447">
        <v>1</v>
      </c>
      <c r="R447" s="111" t="s">
        <v>595</v>
      </c>
      <c r="U447" s="34">
        <v>1</v>
      </c>
      <c r="V447">
        <v>1</v>
      </c>
      <c r="W447" s="199">
        <v>915625</v>
      </c>
      <c r="Y447" s="165">
        <v>3</v>
      </c>
      <c r="Z447" t="s">
        <v>63</v>
      </c>
      <c r="AB447" s="165">
        <v>48</v>
      </c>
      <c r="AT447" t="s">
        <v>63</v>
      </c>
      <c r="AU447" s="165">
        <v>48</v>
      </c>
    </row>
    <row r="448" spans="3:47" x14ac:dyDescent="0.25">
      <c r="C448" s="163" t="s">
        <v>1065</v>
      </c>
      <c r="D448" s="163" t="s">
        <v>1065</v>
      </c>
      <c r="E448" s="52" t="s">
        <v>1066</v>
      </c>
      <c r="F448" s="36">
        <v>45145</v>
      </c>
      <c r="G448" s="131">
        <v>2497500</v>
      </c>
      <c r="H448" s="36">
        <v>45145</v>
      </c>
      <c r="I448">
        <v>1</v>
      </c>
      <c r="R448" s="111" t="s">
        <v>595</v>
      </c>
      <c r="U448" s="34">
        <v>1</v>
      </c>
      <c r="V448">
        <v>1</v>
      </c>
      <c r="W448" s="199">
        <v>156093.75</v>
      </c>
      <c r="Y448" s="165">
        <v>3</v>
      </c>
      <c r="Z448" t="s">
        <v>63</v>
      </c>
      <c r="AB448" s="165">
        <v>48</v>
      </c>
      <c r="AT448" t="s">
        <v>63</v>
      </c>
      <c r="AU448" s="165">
        <v>48</v>
      </c>
    </row>
    <row r="449" spans="3:47" x14ac:dyDescent="0.25">
      <c r="C449" s="163" t="s">
        <v>1067</v>
      </c>
      <c r="D449" s="163" t="s">
        <v>1067</v>
      </c>
      <c r="E449" s="52" t="s">
        <v>805</v>
      </c>
      <c r="F449" s="36">
        <v>45152</v>
      </c>
      <c r="G449" s="131">
        <v>9080000</v>
      </c>
      <c r="H449" s="36">
        <v>45152</v>
      </c>
      <c r="I449">
        <v>1</v>
      </c>
      <c r="R449" s="111" t="s">
        <v>595</v>
      </c>
      <c r="U449" s="34">
        <v>4</v>
      </c>
      <c r="V449">
        <v>1</v>
      </c>
      <c r="W449" s="199">
        <v>567500</v>
      </c>
      <c r="Y449" s="165">
        <v>3</v>
      </c>
      <c r="Z449" t="s">
        <v>63</v>
      </c>
      <c r="AB449" s="165">
        <v>48</v>
      </c>
      <c r="AT449" t="s">
        <v>63</v>
      </c>
      <c r="AU449" s="165">
        <v>48</v>
      </c>
    </row>
    <row r="450" spans="3:47" x14ac:dyDescent="0.25">
      <c r="C450" s="163" t="s">
        <v>1068</v>
      </c>
      <c r="D450" s="163" t="s">
        <v>1068</v>
      </c>
      <c r="E450" s="52" t="s">
        <v>354</v>
      </c>
      <c r="F450" s="36">
        <v>45161</v>
      </c>
      <c r="G450" s="131">
        <v>1180000</v>
      </c>
      <c r="H450" s="36">
        <v>45161</v>
      </c>
      <c r="I450">
        <v>1</v>
      </c>
      <c r="R450" s="111" t="s">
        <v>595</v>
      </c>
      <c r="U450" s="34">
        <v>1</v>
      </c>
      <c r="V450">
        <v>1</v>
      </c>
      <c r="W450" s="199">
        <v>73750</v>
      </c>
      <c r="Y450" s="165">
        <v>3</v>
      </c>
      <c r="Z450" t="s">
        <v>63</v>
      </c>
      <c r="AB450" s="165">
        <v>48</v>
      </c>
      <c r="AT450" t="s">
        <v>63</v>
      </c>
      <c r="AU450" s="165">
        <v>48</v>
      </c>
    </row>
    <row r="451" spans="3:47" x14ac:dyDescent="0.25">
      <c r="C451" s="163" t="s">
        <v>1069</v>
      </c>
      <c r="D451" s="163" t="s">
        <v>1069</v>
      </c>
      <c r="E451" s="52" t="s">
        <v>162</v>
      </c>
      <c r="F451" s="36">
        <v>45161</v>
      </c>
      <c r="G451" s="131">
        <v>1180000</v>
      </c>
      <c r="H451" s="36">
        <v>45161</v>
      </c>
      <c r="I451">
        <v>1</v>
      </c>
      <c r="R451" s="111" t="s">
        <v>595</v>
      </c>
      <c r="U451" s="34">
        <v>1</v>
      </c>
      <c r="V451">
        <v>1</v>
      </c>
      <c r="W451" s="199">
        <v>73750</v>
      </c>
      <c r="Y451" s="165">
        <v>3</v>
      </c>
      <c r="Z451" t="s">
        <v>63</v>
      </c>
      <c r="AB451" s="165">
        <v>48</v>
      </c>
      <c r="AT451" t="s">
        <v>63</v>
      </c>
      <c r="AU451" s="165">
        <v>48</v>
      </c>
    </row>
    <row r="452" spans="3:47" x14ac:dyDescent="0.25">
      <c r="C452" s="163" t="s">
        <v>1070</v>
      </c>
      <c r="D452" s="163" t="s">
        <v>1070</v>
      </c>
      <c r="E452" s="52" t="s">
        <v>770</v>
      </c>
      <c r="F452" s="36">
        <v>45161</v>
      </c>
      <c r="G452" s="131">
        <v>1625000</v>
      </c>
      <c r="H452" s="36">
        <v>45161</v>
      </c>
      <c r="I452">
        <v>1</v>
      </c>
      <c r="R452" s="111" t="s">
        <v>595</v>
      </c>
      <c r="U452" s="34">
        <v>1</v>
      </c>
      <c r="V452">
        <v>1</v>
      </c>
      <c r="W452" s="199">
        <v>101562.5</v>
      </c>
      <c r="Y452" s="165">
        <v>3</v>
      </c>
      <c r="Z452" t="s">
        <v>63</v>
      </c>
      <c r="AB452" s="165">
        <v>48</v>
      </c>
      <c r="AT452" t="s">
        <v>63</v>
      </c>
      <c r="AU452" s="165">
        <v>48</v>
      </c>
    </row>
    <row r="453" spans="3:47" x14ac:dyDescent="0.25">
      <c r="C453" s="163" t="s">
        <v>1071</v>
      </c>
      <c r="D453" s="163" t="s">
        <v>1071</v>
      </c>
      <c r="E453" s="52" t="s">
        <v>1072</v>
      </c>
      <c r="F453" s="36">
        <v>45168</v>
      </c>
      <c r="G453" s="131">
        <v>1150000</v>
      </c>
      <c r="H453" s="36">
        <v>45168</v>
      </c>
      <c r="I453">
        <v>1</v>
      </c>
      <c r="R453" s="111" t="s">
        <v>595</v>
      </c>
      <c r="U453" s="34">
        <v>1</v>
      </c>
      <c r="V453">
        <v>1</v>
      </c>
      <c r="W453" s="199">
        <v>71875</v>
      </c>
      <c r="Y453" s="165">
        <v>3</v>
      </c>
      <c r="Z453" t="s">
        <v>63</v>
      </c>
      <c r="AB453" s="165">
        <v>48</v>
      </c>
      <c r="AT453" t="s">
        <v>63</v>
      </c>
      <c r="AU453" s="165">
        <v>48</v>
      </c>
    </row>
    <row r="454" spans="3:47" x14ac:dyDescent="0.25">
      <c r="C454" s="163" t="s">
        <v>1073</v>
      </c>
      <c r="D454" s="163" t="s">
        <v>1073</v>
      </c>
      <c r="E454" s="52" t="s">
        <v>679</v>
      </c>
      <c r="F454" s="36">
        <v>45168</v>
      </c>
      <c r="G454" s="131">
        <v>1150000</v>
      </c>
      <c r="H454" s="36">
        <v>45168</v>
      </c>
      <c r="I454">
        <v>1</v>
      </c>
      <c r="R454" s="111" t="s">
        <v>595</v>
      </c>
      <c r="U454" s="34">
        <v>1</v>
      </c>
      <c r="V454">
        <v>1</v>
      </c>
      <c r="W454" s="199">
        <v>71875</v>
      </c>
      <c r="Y454" s="165">
        <v>3</v>
      </c>
      <c r="Z454" t="s">
        <v>63</v>
      </c>
      <c r="AB454" s="165">
        <v>48</v>
      </c>
      <c r="AT454" t="s">
        <v>63</v>
      </c>
      <c r="AU454" s="165">
        <v>48</v>
      </c>
    </row>
    <row r="455" spans="3:47" x14ac:dyDescent="0.25">
      <c r="C455" s="163" t="s">
        <v>1074</v>
      </c>
      <c r="D455" s="163" t="s">
        <v>1074</v>
      </c>
      <c r="E455" s="52" t="s">
        <v>338</v>
      </c>
      <c r="F455" s="36">
        <v>45168</v>
      </c>
      <c r="G455" s="131">
        <v>1150000</v>
      </c>
      <c r="H455" s="36">
        <v>45168</v>
      </c>
      <c r="I455">
        <v>1</v>
      </c>
      <c r="R455" s="111" t="s">
        <v>595</v>
      </c>
      <c r="U455" s="34">
        <v>1</v>
      </c>
      <c r="V455">
        <v>1</v>
      </c>
      <c r="W455" s="199">
        <v>71875</v>
      </c>
      <c r="Y455" s="165">
        <v>3</v>
      </c>
      <c r="Z455" t="s">
        <v>63</v>
      </c>
      <c r="AB455" s="165">
        <v>48</v>
      </c>
      <c r="AT455" t="s">
        <v>63</v>
      </c>
      <c r="AU455" s="165">
        <v>48</v>
      </c>
    </row>
    <row r="456" spans="3:47" x14ac:dyDescent="0.25">
      <c r="C456" s="163" t="s">
        <v>1075</v>
      </c>
      <c r="D456" s="163" t="s">
        <v>1075</v>
      </c>
      <c r="E456" s="52" t="s">
        <v>805</v>
      </c>
      <c r="F456" s="36">
        <v>45176</v>
      </c>
      <c r="G456" s="48">
        <v>1615000</v>
      </c>
      <c r="H456" s="36">
        <v>45176</v>
      </c>
      <c r="I456">
        <v>1</v>
      </c>
      <c r="R456" s="111" t="s">
        <v>595</v>
      </c>
      <c r="U456" s="34">
        <v>1</v>
      </c>
      <c r="V456">
        <v>1</v>
      </c>
      <c r="W456" s="199">
        <v>67291.666666666672</v>
      </c>
      <c r="Y456" s="165">
        <v>2</v>
      </c>
      <c r="Z456" t="s">
        <v>63</v>
      </c>
      <c r="AB456" s="165">
        <v>48</v>
      </c>
      <c r="AT456" t="s">
        <v>63</v>
      </c>
      <c r="AU456" s="165">
        <v>48</v>
      </c>
    </row>
    <row r="457" spans="3:47" x14ac:dyDescent="0.25">
      <c r="C457" s="163" t="s">
        <v>1076</v>
      </c>
      <c r="D457" s="163" t="s">
        <v>1076</v>
      </c>
      <c r="E457" s="52" t="s">
        <v>244</v>
      </c>
      <c r="F457" s="36">
        <v>45176</v>
      </c>
      <c r="G457" s="48">
        <v>1615000</v>
      </c>
      <c r="H457" s="36">
        <v>45176</v>
      </c>
      <c r="I457">
        <v>1</v>
      </c>
      <c r="R457" s="111" t="s">
        <v>595</v>
      </c>
      <c r="U457" s="34">
        <v>1</v>
      </c>
      <c r="V457">
        <v>1</v>
      </c>
      <c r="W457" s="199">
        <v>67291.666666666672</v>
      </c>
      <c r="Y457" s="165">
        <v>2</v>
      </c>
      <c r="Z457" t="s">
        <v>63</v>
      </c>
      <c r="AB457" s="165">
        <v>48</v>
      </c>
      <c r="AT457" t="s">
        <v>63</v>
      </c>
      <c r="AU457" s="165">
        <v>48</v>
      </c>
    </row>
    <row r="458" spans="3:47" x14ac:dyDescent="0.25">
      <c r="C458" s="163" t="s">
        <v>1077</v>
      </c>
      <c r="D458" s="163" t="s">
        <v>1077</v>
      </c>
      <c r="E458" s="52" t="s">
        <v>233</v>
      </c>
      <c r="F458" s="36">
        <v>45183</v>
      </c>
      <c r="G458" s="48">
        <v>6937500</v>
      </c>
      <c r="H458" s="36">
        <v>45183</v>
      </c>
      <c r="I458">
        <v>1</v>
      </c>
      <c r="R458" s="111" t="s">
        <v>595</v>
      </c>
      <c r="U458" s="34">
        <v>1</v>
      </c>
      <c r="V458">
        <v>1</v>
      </c>
      <c r="W458" s="199">
        <v>289062.5</v>
      </c>
      <c r="Y458" s="165">
        <v>2</v>
      </c>
      <c r="Z458" t="s">
        <v>63</v>
      </c>
      <c r="AB458" s="165">
        <v>48</v>
      </c>
      <c r="AT458" t="s">
        <v>63</v>
      </c>
      <c r="AU458" s="165">
        <v>48</v>
      </c>
    </row>
    <row r="459" spans="3:47" x14ac:dyDescent="0.25">
      <c r="C459" s="163" t="s">
        <v>1078</v>
      </c>
      <c r="D459" s="163" t="s">
        <v>1078</v>
      </c>
      <c r="E459" s="52" t="s">
        <v>970</v>
      </c>
      <c r="F459" s="36">
        <v>45192</v>
      </c>
      <c r="G459" s="48">
        <v>1610000</v>
      </c>
      <c r="H459" s="36">
        <v>45192</v>
      </c>
      <c r="I459">
        <v>1</v>
      </c>
      <c r="R459" s="111" t="s">
        <v>595</v>
      </c>
      <c r="U459" s="34">
        <v>1</v>
      </c>
      <c r="V459">
        <v>1</v>
      </c>
      <c r="W459" s="199">
        <v>67083.333333333328</v>
      </c>
      <c r="Y459" s="165">
        <v>2</v>
      </c>
      <c r="Z459" t="s">
        <v>63</v>
      </c>
      <c r="AB459" s="165">
        <v>48</v>
      </c>
      <c r="AT459" t="s">
        <v>63</v>
      </c>
      <c r="AU459" s="165">
        <v>48</v>
      </c>
    </row>
    <row r="460" spans="3:47" x14ac:dyDescent="0.25">
      <c r="C460" s="163" t="s">
        <v>1079</v>
      </c>
      <c r="D460" s="163" t="s">
        <v>1079</v>
      </c>
      <c r="E460" s="52" t="s">
        <v>160</v>
      </c>
      <c r="F460" s="36">
        <v>45198</v>
      </c>
      <c r="G460" s="48">
        <v>15500000</v>
      </c>
      <c r="H460" s="36">
        <v>45198</v>
      </c>
      <c r="I460">
        <v>1</v>
      </c>
      <c r="R460" s="111" t="s">
        <v>595</v>
      </c>
      <c r="U460" s="34">
        <v>1</v>
      </c>
      <c r="V460">
        <v>1</v>
      </c>
      <c r="W460" s="199">
        <v>645833.33333333337</v>
      </c>
      <c r="Y460" s="165">
        <v>2</v>
      </c>
      <c r="Z460" t="s">
        <v>63</v>
      </c>
      <c r="AB460" s="165">
        <v>48</v>
      </c>
      <c r="AT460" t="s">
        <v>63</v>
      </c>
      <c r="AU460" s="165">
        <v>48</v>
      </c>
    </row>
    <row r="461" spans="3:47" x14ac:dyDescent="0.25">
      <c r="C461" s="163" t="s">
        <v>1080</v>
      </c>
      <c r="D461" s="163" t="s">
        <v>1080</v>
      </c>
      <c r="E461" s="52" t="s">
        <v>160</v>
      </c>
      <c r="F461" s="36">
        <v>45198</v>
      </c>
      <c r="G461" s="48">
        <v>2360000</v>
      </c>
      <c r="H461" s="36">
        <v>45198</v>
      </c>
      <c r="I461">
        <v>1</v>
      </c>
      <c r="R461" s="111" t="s">
        <v>595</v>
      </c>
      <c r="U461" s="34">
        <v>1</v>
      </c>
      <c r="V461">
        <v>1</v>
      </c>
      <c r="W461" s="199">
        <v>98333.333333333328</v>
      </c>
      <c r="Y461" s="165">
        <v>2</v>
      </c>
      <c r="Z461" t="s">
        <v>63</v>
      </c>
      <c r="AB461" s="165">
        <v>48</v>
      </c>
      <c r="AT461" t="s">
        <v>63</v>
      </c>
      <c r="AU461" s="165">
        <v>48</v>
      </c>
    </row>
    <row r="462" spans="3:47" x14ac:dyDescent="0.25">
      <c r="C462" s="163" t="s">
        <v>1081</v>
      </c>
      <c r="D462" s="163" t="s">
        <v>1081</v>
      </c>
      <c r="E462" s="52" t="s">
        <v>944</v>
      </c>
      <c r="F462" s="36">
        <v>45198</v>
      </c>
      <c r="G462" s="48">
        <v>1615000</v>
      </c>
      <c r="H462" s="36">
        <v>45198</v>
      </c>
      <c r="I462">
        <v>1</v>
      </c>
      <c r="R462" s="111" t="s">
        <v>595</v>
      </c>
      <c r="U462" s="34">
        <v>1</v>
      </c>
      <c r="V462">
        <v>1</v>
      </c>
      <c r="W462" s="199">
        <v>67291.666666666672</v>
      </c>
      <c r="Y462" s="165">
        <v>2</v>
      </c>
      <c r="Z462" t="s">
        <v>63</v>
      </c>
      <c r="AB462" s="165">
        <v>48</v>
      </c>
      <c r="AT462" t="s">
        <v>63</v>
      </c>
      <c r="AU462" s="165">
        <v>48</v>
      </c>
    </row>
    <row r="463" spans="3:47" x14ac:dyDescent="0.25">
      <c r="C463" s="163" t="s">
        <v>1082</v>
      </c>
      <c r="D463" s="163" t="s">
        <v>1082</v>
      </c>
      <c r="E463" s="52" t="s">
        <v>944</v>
      </c>
      <c r="F463" s="36">
        <v>45198</v>
      </c>
      <c r="G463" s="48">
        <v>4750000</v>
      </c>
      <c r="H463" s="36">
        <v>45198</v>
      </c>
      <c r="I463">
        <v>1</v>
      </c>
      <c r="R463" s="111" t="s">
        <v>595</v>
      </c>
      <c r="U463" s="34">
        <v>1</v>
      </c>
      <c r="V463">
        <v>1</v>
      </c>
      <c r="W463" s="199">
        <v>197916.66666666666</v>
      </c>
      <c r="Y463" s="165">
        <v>2</v>
      </c>
      <c r="Z463" t="s">
        <v>63</v>
      </c>
      <c r="AB463" s="165">
        <v>48</v>
      </c>
      <c r="AT463" t="s">
        <v>63</v>
      </c>
      <c r="AU463" s="165">
        <v>48</v>
      </c>
    </row>
    <row r="464" spans="3:47" x14ac:dyDescent="0.25">
      <c r="C464" s="163" t="s">
        <v>1083</v>
      </c>
      <c r="D464" s="163" t="s">
        <v>1083</v>
      </c>
      <c r="E464" s="52" t="s">
        <v>832</v>
      </c>
      <c r="F464" s="36">
        <v>45175</v>
      </c>
      <c r="G464" s="48">
        <v>6650000</v>
      </c>
      <c r="H464" s="36">
        <v>45175</v>
      </c>
      <c r="I464">
        <v>1</v>
      </c>
      <c r="R464" s="111" t="s">
        <v>595</v>
      </c>
      <c r="U464" s="34">
        <v>1</v>
      </c>
      <c r="V464">
        <v>1</v>
      </c>
      <c r="W464" s="199">
        <v>277083.33333333331</v>
      </c>
      <c r="Y464" s="165">
        <v>2</v>
      </c>
      <c r="Z464" t="s">
        <v>63</v>
      </c>
      <c r="AB464" s="165">
        <v>48</v>
      </c>
      <c r="AT464" t="s">
        <v>63</v>
      </c>
      <c r="AU464" s="165">
        <v>48</v>
      </c>
    </row>
    <row r="465" spans="3:47" x14ac:dyDescent="0.25">
      <c r="C465" s="163" t="s">
        <v>1084</v>
      </c>
      <c r="D465" s="163" t="s">
        <v>1084</v>
      </c>
      <c r="E465" s="52" t="s">
        <v>175</v>
      </c>
      <c r="F465" s="36">
        <v>45208</v>
      </c>
      <c r="G465" s="131">
        <v>3796644</v>
      </c>
      <c r="H465" s="36">
        <v>45208</v>
      </c>
      <c r="I465">
        <v>1</v>
      </c>
      <c r="R465" s="111" t="s">
        <v>595</v>
      </c>
      <c r="U465" s="34">
        <v>1</v>
      </c>
      <c r="V465">
        <v>1</v>
      </c>
      <c r="W465" s="199">
        <v>79096.75</v>
      </c>
      <c r="Y465" s="165">
        <v>1</v>
      </c>
      <c r="Z465" t="s">
        <v>63</v>
      </c>
      <c r="AB465" s="165">
        <v>48</v>
      </c>
      <c r="AT465" t="s">
        <v>63</v>
      </c>
      <c r="AU465" s="165">
        <v>48</v>
      </c>
    </row>
    <row r="466" spans="3:47" x14ac:dyDescent="0.25">
      <c r="C466" s="163" t="s">
        <v>1067</v>
      </c>
      <c r="D466" s="163" t="s">
        <v>1067</v>
      </c>
      <c r="E466" s="52" t="s">
        <v>805</v>
      </c>
      <c r="F466" s="36">
        <v>45211</v>
      </c>
      <c r="G466" s="131">
        <v>4560000</v>
      </c>
      <c r="H466" s="36">
        <v>45211</v>
      </c>
      <c r="I466">
        <v>1</v>
      </c>
      <c r="R466" s="111" t="s">
        <v>595</v>
      </c>
      <c r="U466" s="34">
        <v>2</v>
      </c>
      <c r="V466">
        <v>1</v>
      </c>
      <c r="W466" s="199">
        <v>95000</v>
      </c>
      <c r="Y466" s="165">
        <v>1</v>
      </c>
      <c r="Z466" t="s">
        <v>63</v>
      </c>
      <c r="AB466" s="165">
        <v>48</v>
      </c>
      <c r="AT466" t="s">
        <v>63</v>
      </c>
      <c r="AU466" s="165">
        <v>48</v>
      </c>
    </row>
    <row r="467" spans="3:47" x14ac:dyDescent="0.25">
      <c r="C467" s="163" t="s">
        <v>1042</v>
      </c>
      <c r="D467" s="163" t="s">
        <v>1042</v>
      </c>
      <c r="E467" s="52" t="s">
        <v>164</v>
      </c>
      <c r="F467" s="36">
        <v>45211</v>
      </c>
      <c r="G467" s="131">
        <v>4560000</v>
      </c>
      <c r="H467" s="36">
        <v>45211</v>
      </c>
      <c r="I467">
        <v>1</v>
      </c>
      <c r="R467" s="111" t="s">
        <v>595</v>
      </c>
      <c r="U467" s="34">
        <v>2</v>
      </c>
      <c r="V467">
        <v>1</v>
      </c>
      <c r="W467" s="199">
        <v>95000</v>
      </c>
      <c r="Y467" s="165">
        <v>1</v>
      </c>
      <c r="Z467" t="s">
        <v>63</v>
      </c>
      <c r="AB467" s="165">
        <v>48</v>
      </c>
      <c r="AT467" t="s">
        <v>63</v>
      </c>
      <c r="AU467" s="165">
        <v>48</v>
      </c>
    </row>
    <row r="468" spans="3:47" x14ac:dyDescent="0.25">
      <c r="C468" s="163" t="s">
        <v>1085</v>
      </c>
      <c r="D468" s="163" t="s">
        <v>1085</v>
      </c>
      <c r="E468" s="52" t="s">
        <v>761</v>
      </c>
      <c r="F468" s="36">
        <v>45219</v>
      </c>
      <c r="G468" s="131">
        <v>1998000</v>
      </c>
      <c r="H468" s="36">
        <v>45219</v>
      </c>
      <c r="I468">
        <v>1</v>
      </c>
      <c r="R468" s="111" t="s">
        <v>595</v>
      </c>
      <c r="U468" s="34">
        <v>1</v>
      </c>
      <c r="V468">
        <v>1</v>
      </c>
      <c r="W468" s="199">
        <v>41625</v>
      </c>
      <c r="Y468" s="165">
        <v>1</v>
      </c>
      <c r="Z468" t="s">
        <v>63</v>
      </c>
      <c r="AB468" s="165">
        <v>48</v>
      </c>
      <c r="AT468" t="s">
        <v>63</v>
      </c>
      <c r="AU468" s="165">
        <v>48</v>
      </c>
    </row>
    <row r="469" spans="3:47" x14ac:dyDescent="0.25">
      <c r="C469" s="163" t="s">
        <v>1086</v>
      </c>
      <c r="D469" s="163" t="s">
        <v>1086</v>
      </c>
      <c r="E469" s="52" t="s">
        <v>175</v>
      </c>
      <c r="F469" s="36">
        <v>45220</v>
      </c>
      <c r="G469" s="131">
        <v>1998000</v>
      </c>
      <c r="H469" s="36">
        <v>45220</v>
      </c>
      <c r="I469">
        <v>1</v>
      </c>
      <c r="R469" s="111" t="s">
        <v>595</v>
      </c>
      <c r="U469" s="34">
        <v>1</v>
      </c>
      <c r="V469">
        <v>1</v>
      </c>
      <c r="W469" s="199">
        <v>41625</v>
      </c>
      <c r="Y469" s="165">
        <v>1</v>
      </c>
      <c r="Z469" t="s">
        <v>63</v>
      </c>
      <c r="AB469" s="165">
        <v>48</v>
      </c>
      <c r="AT469" t="s">
        <v>63</v>
      </c>
      <c r="AU469" s="165">
        <v>48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17"/>
  <sheetViews>
    <sheetView workbookViewId="0">
      <selection activeCell="E2" sqref="E2:E17"/>
    </sheetView>
  </sheetViews>
  <sheetFormatPr defaultRowHeight="15" x14ac:dyDescent="0.25"/>
  <cols>
    <col min="1" max="1" width="2.85546875" bestFit="1" customWidth="1"/>
    <col min="2" max="2" width="30" bestFit="1" customWidth="1"/>
    <col min="3" max="3" width="33.140625" bestFit="1" customWidth="1"/>
    <col min="4" max="4" width="11.5703125" bestFit="1" customWidth="1"/>
    <col min="5" max="5" width="8.42578125" bestFit="1" customWidth="1"/>
    <col min="6" max="6" width="21.42578125" style="3" bestFit="1" customWidth="1"/>
    <col min="7" max="7" width="22.28515625" bestFit="1" customWidth="1"/>
    <col min="8" max="8" width="13.7109375" style="3" bestFit="1" customWidth="1"/>
    <col min="9" max="9" width="15.140625" bestFit="1" customWidth="1"/>
    <col min="10" max="10" width="10.85546875" bestFit="1" customWidth="1"/>
    <col min="11" max="11" width="14.5703125" bestFit="1" customWidth="1"/>
    <col min="12" max="12" width="21.42578125" bestFit="1" customWidth="1"/>
    <col min="13" max="13" width="8.42578125" bestFit="1" customWidth="1"/>
    <col min="14" max="14" width="9.5703125" bestFit="1" customWidth="1"/>
    <col min="15" max="15" width="6.42578125" bestFit="1" customWidth="1"/>
    <col min="16" max="16" width="20.85546875" bestFit="1" customWidth="1"/>
    <col min="17" max="17" width="13.85546875" bestFit="1" customWidth="1"/>
    <col min="18" max="18" width="14.28515625" bestFit="1" customWidth="1"/>
    <col min="19" max="19" width="16.28515625" bestFit="1" customWidth="1"/>
    <col min="20" max="20" width="16" bestFit="1" customWidth="1"/>
    <col min="21" max="21" width="14.140625" bestFit="1" customWidth="1"/>
    <col min="22" max="22" width="21.42578125" bestFit="1" customWidth="1"/>
    <col min="23" max="23" width="33.140625" bestFit="1" customWidth="1"/>
    <col min="24" max="24" width="31.140625" bestFit="1" customWidth="1"/>
    <col min="25" max="25" width="18.7109375" bestFit="1" customWidth="1"/>
    <col min="26" max="26" width="23.42578125" bestFit="1" customWidth="1"/>
    <col min="27" max="27" width="28.7109375" bestFit="1" customWidth="1"/>
    <col min="28" max="28" width="33.85546875" bestFit="1" customWidth="1"/>
    <col min="29" max="29" width="22.140625" hidden="1" customWidth="1"/>
    <col min="30" max="30" width="13.85546875" hidden="1" customWidth="1"/>
    <col min="31" max="31" width="7.28515625" hidden="1" customWidth="1"/>
    <col min="32" max="32" width="13.140625" hidden="1" customWidth="1"/>
    <col min="33" max="33" width="19" hidden="1" customWidth="1"/>
    <col min="34" max="34" width="18.140625" hidden="1" customWidth="1"/>
    <col min="35" max="35" width="24.42578125" hidden="1" customWidth="1"/>
    <col min="36" max="36" width="21.5703125" hidden="1" customWidth="1"/>
    <col min="37" max="37" width="6.42578125" hidden="1" customWidth="1"/>
    <col min="38" max="38" width="18.5703125" hidden="1" customWidth="1"/>
    <col min="39" max="39" width="24.140625" hidden="1" customWidth="1"/>
    <col min="40" max="40" width="20" hidden="1" customWidth="1"/>
    <col min="41" max="41" width="31" hidden="1" customWidth="1"/>
    <col min="42" max="42" width="14.85546875" hidden="1" customWidth="1"/>
    <col min="43" max="43" width="17.5703125" hidden="1" customWidth="1"/>
    <col min="44" max="44" width="27.7109375" bestFit="1" customWidth="1"/>
    <col min="45" max="45" width="35.140625" bestFit="1" customWidth="1"/>
    <col min="46" max="46" width="43.7109375" bestFit="1" customWidth="1"/>
    <col min="47" max="47" width="32.42578125" bestFit="1" customWidth="1"/>
    <col min="48" max="48" width="48.7109375" bestFit="1" customWidth="1"/>
    <col min="49" max="49" width="39.42578125" bestFit="1" customWidth="1"/>
    <col min="50" max="50" width="39.140625" bestFit="1" customWidth="1"/>
    <col min="51" max="51" width="45.140625" bestFit="1" customWidth="1"/>
    <col min="52" max="52" width="38.42578125" bestFit="1" customWidth="1"/>
    <col min="53" max="53" width="34.42578125" bestFit="1" customWidth="1"/>
    <col min="54" max="54" width="25.140625" bestFit="1" customWidth="1"/>
    <col min="55" max="55" width="35.42578125" bestFit="1" customWidth="1"/>
    <col min="56" max="56" width="36.42578125" bestFit="1" customWidth="1"/>
    <col min="57" max="57" width="43" bestFit="1" customWidth="1"/>
    <col min="58" max="58" width="55.42578125" bestFit="1" customWidth="1"/>
    <col min="59" max="59" width="35.140625" bestFit="1" customWidth="1"/>
    <col min="60" max="60" width="37.5703125" bestFit="1" customWidth="1"/>
    <col min="61" max="61" width="42.85546875" bestFit="1" customWidth="1"/>
  </cols>
  <sheetData>
    <row r="1" spans="1:62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s="4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23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C2" s="52" t="s">
        <v>1089</v>
      </c>
      <c r="D2" s="52" t="s">
        <v>1089</v>
      </c>
      <c r="E2" s="52" t="s">
        <v>1400</v>
      </c>
      <c r="F2" s="36">
        <v>38521</v>
      </c>
      <c r="G2" s="46">
        <v>3000000</v>
      </c>
      <c r="H2" s="36">
        <v>38521</v>
      </c>
      <c r="I2" s="34">
        <v>1</v>
      </c>
      <c r="R2" s="3" t="s">
        <v>1090</v>
      </c>
      <c r="U2" s="34">
        <v>1</v>
      </c>
      <c r="V2" s="34">
        <v>0</v>
      </c>
      <c r="W2" s="167">
        <v>3000000</v>
      </c>
      <c r="Y2" s="165">
        <v>24</v>
      </c>
      <c r="Z2" t="s">
        <v>63</v>
      </c>
      <c r="AB2" s="165">
        <v>24</v>
      </c>
      <c r="AU2" s="165"/>
      <c r="AX2" s="236"/>
    </row>
    <row r="3" spans="1:62" x14ac:dyDescent="0.25">
      <c r="C3" s="52" t="s">
        <v>1091</v>
      </c>
      <c r="D3" s="52" t="s">
        <v>1091</v>
      </c>
      <c r="E3" s="52" t="s">
        <v>1400</v>
      </c>
      <c r="F3" s="36">
        <v>38528</v>
      </c>
      <c r="G3" s="46">
        <v>10000000</v>
      </c>
      <c r="H3" s="36">
        <v>38528</v>
      </c>
      <c r="I3" s="34">
        <v>1</v>
      </c>
      <c r="R3" s="3" t="s">
        <v>1090</v>
      </c>
      <c r="U3" s="34">
        <v>1</v>
      </c>
      <c r="V3" s="34">
        <v>0</v>
      </c>
      <c r="W3" s="167">
        <v>10000000</v>
      </c>
      <c r="Y3" s="165">
        <v>48</v>
      </c>
      <c r="Z3" t="s">
        <v>63</v>
      </c>
      <c r="AB3" s="165">
        <v>48</v>
      </c>
      <c r="AU3" s="165"/>
      <c r="AX3" s="236"/>
    </row>
    <row r="4" spans="1:62" x14ac:dyDescent="0.25">
      <c r="C4" s="52" t="s">
        <v>1092</v>
      </c>
      <c r="D4" s="52" t="s">
        <v>1092</v>
      </c>
      <c r="E4" s="52" t="s">
        <v>1400</v>
      </c>
      <c r="F4" s="36">
        <v>38530</v>
      </c>
      <c r="G4" s="46">
        <v>115000000</v>
      </c>
      <c r="H4" s="36">
        <v>38530</v>
      </c>
      <c r="I4" s="34">
        <v>1</v>
      </c>
      <c r="R4" s="3" t="s">
        <v>1090</v>
      </c>
      <c r="U4" s="34">
        <v>1</v>
      </c>
      <c r="V4" s="34">
        <v>0</v>
      </c>
      <c r="W4" s="167">
        <v>115000000</v>
      </c>
      <c r="Y4" s="165">
        <v>48</v>
      </c>
      <c r="Z4" t="s">
        <v>63</v>
      </c>
      <c r="AB4" s="165">
        <v>48</v>
      </c>
      <c r="AU4" s="165"/>
      <c r="AX4" s="236"/>
    </row>
    <row r="5" spans="1:62" x14ac:dyDescent="0.25">
      <c r="C5" s="52" t="s">
        <v>1093</v>
      </c>
      <c r="D5" s="52" t="s">
        <v>1093</v>
      </c>
      <c r="E5" s="52" t="s">
        <v>1400</v>
      </c>
      <c r="F5" s="36">
        <v>39030</v>
      </c>
      <c r="G5" s="46">
        <v>13500000</v>
      </c>
      <c r="H5" s="36">
        <v>39030</v>
      </c>
      <c r="I5" s="34">
        <v>1</v>
      </c>
      <c r="R5" s="3" t="s">
        <v>1090</v>
      </c>
      <c r="U5" s="34">
        <v>1</v>
      </c>
      <c r="V5" s="34">
        <v>0</v>
      </c>
      <c r="W5" s="167">
        <v>13500000</v>
      </c>
      <c r="Y5" s="165">
        <v>48</v>
      </c>
      <c r="Z5" t="s">
        <v>63</v>
      </c>
      <c r="AB5" s="165">
        <v>48</v>
      </c>
      <c r="AU5" s="165"/>
      <c r="AX5" s="236"/>
    </row>
    <row r="6" spans="1:62" x14ac:dyDescent="0.25">
      <c r="C6" s="33" t="s">
        <v>1094</v>
      </c>
      <c r="D6" s="33" t="s">
        <v>1094</v>
      </c>
      <c r="E6" s="52" t="s">
        <v>1400</v>
      </c>
      <c r="F6" s="36">
        <v>39299</v>
      </c>
      <c r="G6" s="46">
        <v>216958000</v>
      </c>
      <c r="H6" s="36">
        <v>39299</v>
      </c>
      <c r="I6" s="34">
        <v>1</v>
      </c>
      <c r="R6" s="3" t="s">
        <v>1090</v>
      </c>
      <c r="U6" s="34">
        <v>1</v>
      </c>
      <c r="V6" s="34">
        <v>0</v>
      </c>
      <c r="W6" s="167">
        <v>216958000</v>
      </c>
      <c r="Y6" s="165">
        <v>48</v>
      </c>
      <c r="Z6" t="s">
        <v>63</v>
      </c>
      <c r="AB6" s="165">
        <v>48</v>
      </c>
      <c r="AU6" s="165"/>
      <c r="AX6" s="236"/>
    </row>
    <row r="7" spans="1:62" x14ac:dyDescent="0.25">
      <c r="C7" s="33" t="s">
        <v>1095</v>
      </c>
      <c r="D7" s="33" t="s">
        <v>1095</v>
      </c>
      <c r="E7" s="52" t="s">
        <v>1400</v>
      </c>
      <c r="F7" s="36">
        <v>39782</v>
      </c>
      <c r="G7" s="46">
        <v>176100400</v>
      </c>
      <c r="H7" s="36" t="s">
        <v>1096</v>
      </c>
      <c r="I7" s="34">
        <v>1</v>
      </c>
      <c r="R7" s="3" t="s">
        <v>1090</v>
      </c>
      <c r="U7" s="34">
        <v>1</v>
      </c>
      <c r="V7" s="34">
        <v>0</v>
      </c>
      <c r="W7" s="167">
        <v>176100400</v>
      </c>
      <c r="Y7" s="165">
        <v>48</v>
      </c>
      <c r="Z7" t="s">
        <v>63</v>
      </c>
      <c r="AB7" s="165">
        <v>48</v>
      </c>
      <c r="AU7" s="165"/>
      <c r="AX7" s="236"/>
    </row>
    <row r="8" spans="1:62" x14ac:dyDescent="0.25">
      <c r="C8" s="33" t="s">
        <v>1097</v>
      </c>
      <c r="D8" s="33" t="s">
        <v>1097</v>
      </c>
      <c r="E8" s="52" t="s">
        <v>1400</v>
      </c>
      <c r="F8" s="36">
        <v>39782</v>
      </c>
      <c r="G8" s="46">
        <v>204600400</v>
      </c>
      <c r="H8" s="36" t="s">
        <v>1096</v>
      </c>
      <c r="I8" s="34">
        <v>1</v>
      </c>
      <c r="R8" s="3" t="s">
        <v>1090</v>
      </c>
      <c r="U8" s="34">
        <v>1</v>
      </c>
      <c r="V8" s="34">
        <v>0</v>
      </c>
      <c r="W8" s="167">
        <v>204600400</v>
      </c>
      <c r="Y8" s="165">
        <v>48</v>
      </c>
      <c r="Z8" t="s">
        <v>63</v>
      </c>
      <c r="AB8" s="165">
        <v>48</v>
      </c>
      <c r="AU8" s="165"/>
      <c r="AX8" s="236"/>
    </row>
    <row r="9" spans="1:62" x14ac:dyDescent="0.25">
      <c r="C9" s="52" t="s">
        <v>1098</v>
      </c>
      <c r="D9" s="52" t="s">
        <v>1098</v>
      </c>
      <c r="E9" s="52" t="s">
        <v>1400</v>
      </c>
      <c r="F9" s="36">
        <v>43056</v>
      </c>
      <c r="G9" s="46">
        <v>131800000</v>
      </c>
      <c r="H9" s="36">
        <v>43056</v>
      </c>
      <c r="I9" s="34">
        <v>1</v>
      </c>
      <c r="R9" s="3" t="s">
        <v>1090</v>
      </c>
      <c r="U9" s="34">
        <v>1</v>
      </c>
      <c r="V9" s="34">
        <v>0</v>
      </c>
      <c r="W9" s="167">
        <v>131800000</v>
      </c>
      <c r="Y9" s="165">
        <v>48</v>
      </c>
      <c r="Z9" t="s">
        <v>63</v>
      </c>
      <c r="AB9" s="165">
        <v>48</v>
      </c>
      <c r="AU9" s="165"/>
      <c r="AX9" s="236"/>
    </row>
    <row r="10" spans="1:62" x14ac:dyDescent="0.25">
      <c r="C10" s="52" t="s">
        <v>1099</v>
      </c>
      <c r="D10" s="52" t="s">
        <v>1099</v>
      </c>
      <c r="E10" s="52" t="s">
        <v>1400</v>
      </c>
      <c r="F10" s="36">
        <v>43244</v>
      </c>
      <c r="G10" s="46">
        <v>14250000</v>
      </c>
      <c r="H10" s="36">
        <v>43244</v>
      </c>
      <c r="I10" s="34">
        <v>1</v>
      </c>
      <c r="R10" s="3" t="s">
        <v>1090</v>
      </c>
      <c r="U10" s="34">
        <v>1</v>
      </c>
      <c r="V10" s="34">
        <v>0</v>
      </c>
      <c r="W10" s="167">
        <v>14250000</v>
      </c>
      <c r="Y10" s="165">
        <v>48</v>
      </c>
      <c r="Z10" t="s">
        <v>63</v>
      </c>
      <c r="AB10" s="165">
        <v>48</v>
      </c>
      <c r="AU10" s="165"/>
      <c r="AX10" s="236"/>
    </row>
    <row r="11" spans="1:62" x14ac:dyDescent="0.25">
      <c r="C11" s="52" t="s">
        <v>1100</v>
      </c>
      <c r="D11" s="52" t="s">
        <v>1100</v>
      </c>
      <c r="E11" s="52" t="s">
        <v>1400</v>
      </c>
      <c r="F11" s="36">
        <v>43413</v>
      </c>
      <c r="G11" s="46">
        <v>241498006</v>
      </c>
      <c r="H11" s="36">
        <v>43413</v>
      </c>
      <c r="I11" s="34">
        <v>1</v>
      </c>
      <c r="R11" s="3" t="s">
        <v>1090</v>
      </c>
      <c r="U11" s="34">
        <v>1</v>
      </c>
      <c r="V11" s="34">
        <v>1</v>
      </c>
      <c r="W11" s="167">
        <v>150936253.75</v>
      </c>
      <c r="Y11" s="165">
        <v>60</v>
      </c>
      <c r="Z11" t="s">
        <v>63</v>
      </c>
      <c r="AB11" s="165">
        <v>96</v>
      </c>
      <c r="AT11" t="s">
        <v>63</v>
      </c>
      <c r="AU11" s="165">
        <v>96</v>
      </c>
      <c r="AW11">
        <v>1</v>
      </c>
      <c r="AX11" s="236" t="s">
        <v>1403</v>
      </c>
    </row>
    <row r="12" spans="1:62" x14ac:dyDescent="0.25">
      <c r="C12" s="52" t="s">
        <v>1101</v>
      </c>
      <c r="D12" s="52" t="s">
        <v>1101</v>
      </c>
      <c r="E12" s="52" t="s">
        <v>1400</v>
      </c>
      <c r="F12" s="36">
        <v>43812</v>
      </c>
      <c r="G12" s="46">
        <v>312800000</v>
      </c>
      <c r="H12" s="36">
        <v>43812</v>
      </c>
      <c r="I12" s="34">
        <v>1</v>
      </c>
      <c r="R12" s="3" t="s">
        <v>1102</v>
      </c>
      <c r="U12" s="34">
        <v>1</v>
      </c>
      <c r="V12" s="34">
        <v>1</v>
      </c>
      <c r="W12" s="167">
        <v>153141666.66666669</v>
      </c>
      <c r="Y12" s="165">
        <v>47</v>
      </c>
      <c r="Z12" t="s">
        <v>63</v>
      </c>
      <c r="AB12" s="165">
        <v>96</v>
      </c>
      <c r="AT12" t="s">
        <v>63</v>
      </c>
      <c r="AU12" s="165">
        <v>96</v>
      </c>
      <c r="AW12">
        <v>1</v>
      </c>
      <c r="AX12" s="236" t="s">
        <v>1403</v>
      </c>
    </row>
    <row r="13" spans="1:62" x14ac:dyDescent="0.25">
      <c r="C13" s="52" t="s">
        <v>1103</v>
      </c>
      <c r="D13" s="52" t="s">
        <v>1103</v>
      </c>
      <c r="E13" s="52" t="s">
        <v>1400</v>
      </c>
      <c r="F13" s="36">
        <v>44344</v>
      </c>
      <c r="G13" s="46">
        <v>346583000</v>
      </c>
      <c r="H13" s="36">
        <v>44344</v>
      </c>
      <c r="I13" s="34">
        <v>1</v>
      </c>
      <c r="R13" s="3" t="s">
        <v>1102</v>
      </c>
      <c r="U13" s="34">
        <v>1</v>
      </c>
      <c r="V13" s="34">
        <v>1</v>
      </c>
      <c r="W13" s="167">
        <v>108307187.5</v>
      </c>
      <c r="Y13" s="165">
        <v>30</v>
      </c>
      <c r="Z13" t="s">
        <v>63</v>
      </c>
      <c r="AB13" s="165">
        <v>96</v>
      </c>
      <c r="AT13" t="s">
        <v>63</v>
      </c>
      <c r="AU13" s="165">
        <v>96</v>
      </c>
      <c r="AW13">
        <v>1</v>
      </c>
      <c r="AX13" s="236" t="s">
        <v>1403</v>
      </c>
    </row>
    <row r="14" spans="1:62" x14ac:dyDescent="0.25">
      <c r="C14" s="52" t="s">
        <v>1104</v>
      </c>
      <c r="D14" s="52" t="s">
        <v>1104</v>
      </c>
      <c r="E14" s="52" t="s">
        <v>1400</v>
      </c>
      <c r="F14" s="36">
        <v>44344</v>
      </c>
      <c r="G14" s="46">
        <v>346583000</v>
      </c>
      <c r="H14" s="36">
        <v>44344</v>
      </c>
      <c r="I14" s="34">
        <v>1</v>
      </c>
      <c r="R14" s="3" t="s">
        <v>1102</v>
      </c>
      <c r="U14" s="34">
        <v>1</v>
      </c>
      <c r="V14" s="34">
        <v>1</v>
      </c>
      <c r="W14" s="167">
        <v>108307187.5</v>
      </c>
      <c r="Y14" s="165">
        <v>30</v>
      </c>
      <c r="Z14" t="s">
        <v>63</v>
      </c>
      <c r="AB14" s="165">
        <v>96</v>
      </c>
      <c r="AT14" t="s">
        <v>63</v>
      </c>
      <c r="AU14" s="165">
        <v>96</v>
      </c>
      <c r="AW14">
        <v>1</v>
      </c>
      <c r="AX14" s="236" t="s">
        <v>1403</v>
      </c>
    </row>
    <row r="15" spans="1:62" x14ac:dyDescent="0.25">
      <c r="C15" s="52" t="s">
        <v>1105</v>
      </c>
      <c r="D15" s="52" t="s">
        <v>1105</v>
      </c>
      <c r="E15" s="52" t="s">
        <v>1400</v>
      </c>
      <c r="F15" s="36">
        <v>44377</v>
      </c>
      <c r="G15" s="48">
        <v>232250000</v>
      </c>
      <c r="H15" s="36">
        <v>44377</v>
      </c>
      <c r="I15" s="34">
        <v>1</v>
      </c>
      <c r="R15" s="3" t="s">
        <v>1090</v>
      </c>
      <c r="U15" s="34">
        <v>1</v>
      </c>
      <c r="V15" s="34">
        <v>1</v>
      </c>
      <c r="W15" s="167">
        <v>70158854.166666672</v>
      </c>
      <c r="Y15" s="165">
        <v>29</v>
      </c>
      <c r="Z15" t="s">
        <v>63</v>
      </c>
      <c r="AB15" s="165">
        <v>96</v>
      </c>
      <c r="AT15" t="s">
        <v>63</v>
      </c>
      <c r="AU15" s="165">
        <v>96</v>
      </c>
      <c r="AW15">
        <v>1</v>
      </c>
      <c r="AX15" s="236" t="s">
        <v>1403</v>
      </c>
    </row>
    <row r="16" spans="1:62" x14ac:dyDescent="0.25">
      <c r="C16" s="52" t="s">
        <v>1106</v>
      </c>
      <c r="D16" s="52" t="s">
        <v>1106</v>
      </c>
      <c r="E16" s="52" t="s">
        <v>1400</v>
      </c>
      <c r="F16" s="36">
        <v>44820</v>
      </c>
      <c r="G16" s="48">
        <v>220000000</v>
      </c>
      <c r="H16" s="36">
        <v>44820</v>
      </c>
      <c r="I16" s="34">
        <v>1</v>
      </c>
      <c r="R16" s="3" t="s">
        <v>1102</v>
      </c>
      <c r="U16" s="34">
        <v>1</v>
      </c>
      <c r="V16" s="34">
        <v>1</v>
      </c>
      <c r="W16" s="167">
        <v>32083333.333333332</v>
      </c>
      <c r="Y16" s="165">
        <v>14</v>
      </c>
      <c r="Z16" t="s">
        <v>63</v>
      </c>
      <c r="AB16" s="165">
        <v>96</v>
      </c>
      <c r="AT16" t="s">
        <v>63</v>
      </c>
      <c r="AU16" s="165">
        <v>96</v>
      </c>
      <c r="AW16">
        <v>1</v>
      </c>
      <c r="AX16" s="236" t="s">
        <v>1403</v>
      </c>
    </row>
    <row r="17" spans="3:50" x14ac:dyDescent="0.25">
      <c r="C17" s="52" t="s">
        <v>1107</v>
      </c>
      <c r="D17" s="52" t="s">
        <v>1107</v>
      </c>
      <c r="E17" s="52" t="s">
        <v>1400</v>
      </c>
      <c r="F17" s="36">
        <v>44820</v>
      </c>
      <c r="G17" s="48">
        <v>220000000</v>
      </c>
      <c r="H17" s="36">
        <v>44820</v>
      </c>
      <c r="I17" s="34">
        <v>1</v>
      </c>
      <c r="R17" s="3" t="s">
        <v>1102</v>
      </c>
      <c r="U17" s="34">
        <v>1</v>
      </c>
      <c r="V17" s="34">
        <v>1</v>
      </c>
      <c r="W17" s="167">
        <v>32083333.333333332</v>
      </c>
      <c r="Y17" s="165">
        <v>14</v>
      </c>
      <c r="Z17" t="s">
        <v>63</v>
      </c>
      <c r="AB17" s="165">
        <v>96</v>
      </c>
      <c r="AT17" t="s">
        <v>63</v>
      </c>
      <c r="AU17" s="165">
        <v>96</v>
      </c>
      <c r="AW17">
        <v>1</v>
      </c>
      <c r="AX17" s="236" t="s">
        <v>1403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258"/>
  <sheetViews>
    <sheetView workbookViewId="0">
      <selection activeCell="AQ14" sqref="AQ14"/>
    </sheetView>
  </sheetViews>
  <sheetFormatPr defaultRowHeight="15" x14ac:dyDescent="0.25"/>
  <cols>
    <col min="6" max="6" width="21.42578125" bestFit="1" customWidth="1"/>
    <col min="7" max="7" width="22.28515625" bestFit="1" customWidth="1"/>
    <col min="8" max="8" width="13.7109375" bestFit="1" customWidth="1"/>
    <col min="9" max="9" width="15.140625" bestFit="1" customWidth="1"/>
    <col min="11" max="11" width="16" bestFit="1" customWidth="1"/>
    <col min="22" max="22" width="21.42578125" bestFit="1" customWidth="1"/>
    <col min="23" max="23" width="33.140625" bestFit="1" customWidth="1"/>
    <col min="26" max="26" width="20.140625" bestFit="1" customWidth="1"/>
  </cols>
  <sheetData>
    <row r="1" spans="1:62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s="4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23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C2" s="52" t="s">
        <v>1110</v>
      </c>
      <c r="D2" s="52" t="s">
        <v>1110</v>
      </c>
      <c r="E2" s="52" t="s">
        <v>677</v>
      </c>
      <c r="F2" s="36">
        <v>41036</v>
      </c>
      <c r="G2" s="220">
        <v>176400000</v>
      </c>
      <c r="H2" s="36">
        <v>41036</v>
      </c>
      <c r="I2" s="34">
        <v>1</v>
      </c>
      <c r="R2" s="52" t="s">
        <v>1112</v>
      </c>
      <c r="U2" s="34">
        <v>1</v>
      </c>
      <c r="V2" s="34">
        <v>0</v>
      </c>
      <c r="W2" s="199">
        <v>176400000</v>
      </c>
      <c r="Y2" s="165">
        <v>48</v>
      </c>
      <c r="Z2" t="s">
        <v>63</v>
      </c>
      <c r="AB2" s="165">
        <v>48</v>
      </c>
      <c r="AU2" s="165"/>
      <c r="AX2" s="236"/>
    </row>
    <row r="3" spans="1:62" x14ac:dyDescent="0.25">
      <c r="C3" s="52" t="s">
        <v>1113</v>
      </c>
      <c r="D3" s="52" t="s">
        <v>1113</v>
      </c>
      <c r="E3" s="52" t="s">
        <v>341</v>
      </c>
      <c r="F3" s="36">
        <v>41082</v>
      </c>
      <c r="G3" s="220">
        <v>261277500</v>
      </c>
      <c r="H3" s="36">
        <v>41082</v>
      </c>
      <c r="I3" s="34">
        <v>1</v>
      </c>
      <c r="R3" s="52" t="s">
        <v>1112</v>
      </c>
      <c r="U3" s="34">
        <v>1</v>
      </c>
      <c r="V3" s="34">
        <v>0</v>
      </c>
      <c r="W3" s="199">
        <v>261277500</v>
      </c>
      <c r="Y3" s="165">
        <v>48</v>
      </c>
      <c r="Z3" t="s">
        <v>63</v>
      </c>
      <c r="AB3" s="165">
        <v>48</v>
      </c>
      <c r="AU3" s="165"/>
      <c r="AX3" s="236"/>
    </row>
    <row r="4" spans="1:62" x14ac:dyDescent="0.25">
      <c r="C4" s="52" t="s">
        <v>1114</v>
      </c>
      <c r="D4" s="52" t="s">
        <v>1114</v>
      </c>
      <c r="E4" s="52" t="s">
        <v>739</v>
      </c>
      <c r="F4" s="36">
        <v>41082</v>
      </c>
      <c r="G4" s="220">
        <v>5700600</v>
      </c>
      <c r="H4" s="36">
        <v>41082</v>
      </c>
      <c r="I4" s="34">
        <v>1</v>
      </c>
      <c r="R4" s="52" t="s">
        <v>1112</v>
      </c>
      <c r="U4" s="34">
        <v>1</v>
      </c>
      <c r="V4" s="34">
        <v>0</v>
      </c>
      <c r="W4" s="199">
        <v>5700600</v>
      </c>
      <c r="Y4" s="165">
        <v>48</v>
      </c>
      <c r="Z4" t="s">
        <v>63</v>
      </c>
      <c r="AB4" s="165">
        <v>48</v>
      </c>
      <c r="AU4" s="165"/>
      <c r="AX4" s="236"/>
    </row>
    <row r="5" spans="1:62" x14ac:dyDescent="0.25">
      <c r="C5" s="52" t="s">
        <v>1116</v>
      </c>
      <c r="D5" s="52" t="s">
        <v>1116</v>
      </c>
      <c r="E5" s="52" t="s">
        <v>170</v>
      </c>
      <c r="F5" s="36">
        <v>41082</v>
      </c>
      <c r="G5" s="220">
        <v>2850300</v>
      </c>
      <c r="H5" s="36">
        <v>41082</v>
      </c>
      <c r="I5" s="34">
        <v>1</v>
      </c>
      <c r="R5" s="52" t="s">
        <v>1112</v>
      </c>
      <c r="U5" s="34">
        <v>1</v>
      </c>
      <c r="V5" s="34">
        <v>0</v>
      </c>
      <c r="W5" s="199">
        <v>2850300</v>
      </c>
      <c r="Y5" s="165">
        <v>48</v>
      </c>
      <c r="Z5" t="s">
        <v>63</v>
      </c>
      <c r="AB5" s="165">
        <v>48</v>
      </c>
      <c r="AU5" s="165"/>
      <c r="AX5" s="236"/>
    </row>
    <row r="6" spans="1:62" x14ac:dyDescent="0.25">
      <c r="C6" s="52" t="s">
        <v>1117</v>
      </c>
      <c r="D6" s="52" t="s">
        <v>1117</v>
      </c>
      <c r="E6" s="52" t="s">
        <v>1118</v>
      </c>
      <c r="F6" s="36">
        <v>41082</v>
      </c>
      <c r="G6" s="220">
        <v>10926150</v>
      </c>
      <c r="H6" s="36">
        <v>41082</v>
      </c>
      <c r="I6" s="34">
        <v>1</v>
      </c>
      <c r="R6" s="52" t="s">
        <v>1112</v>
      </c>
      <c r="U6" s="34">
        <v>1</v>
      </c>
      <c r="V6" s="34">
        <v>0</v>
      </c>
      <c r="W6" s="199">
        <v>10926150</v>
      </c>
      <c r="Y6" s="165">
        <v>48</v>
      </c>
      <c r="Z6" t="s">
        <v>63</v>
      </c>
      <c r="AB6" s="165">
        <v>48</v>
      </c>
      <c r="AU6" s="165"/>
      <c r="AX6" s="236"/>
    </row>
    <row r="7" spans="1:62" x14ac:dyDescent="0.25">
      <c r="C7" s="52" t="s">
        <v>1119</v>
      </c>
      <c r="D7" s="52" t="s">
        <v>1119</v>
      </c>
      <c r="E7" s="52" t="s">
        <v>175</v>
      </c>
      <c r="F7" s="36">
        <v>41073</v>
      </c>
      <c r="G7" s="220">
        <v>94950000</v>
      </c>
      <c r="H7" s="36">
        <v>41073</v>
      </c>
      <c r="I7" s="34">
        <v>1</v>
      </c>
      <c r="R7" s="52" t="s">
        <v>1112</v>
      </c>
      <c r="U7" s="34">
        <v>1</v>
      </c>
      <c r="V7" s="34">
        <v>0</v>
      </c>
      <c r="W7" s="199">
        <v>94950000</v>
      </c>
      <c r="Y7" s="165">
        <v>48</v>
      </c>
      <c r="Z7" t="s">
        <v>63</v>
      </c>
      <c r="AB7" s="165">
        <v>48</v>
      </c>
      <c r="AU7" s="165"/>
      <c r="AX7" s="236"/>
    </row>
    <row r="8" spans="1:62" x14ac:dyDescent="0.25">
      <c r="C8" s="52" t="s">
        <v>1120</v>
      </c>
      <c r="D8" s="52" t="s">
        <v>1120</v>
      </c>
      <c r="E8" s="52" t="s">
        <v>1118</v>
      </c>
      <c r="F8" s="36">
        <v>41073</v>
      </c>
      <c r="G8" s="220">
        <v>47475000</v>
      </c>
      <c r="H8" s="36">
        <v>41073</v>
      </c>
      <c r="I8" s="34">
        <v>1</v>
      </c>
      <c r="R8" s="52" t="s">
        <v>1112</v>
      </c>
      <c r="U8" s="34">
        <v>1</v>
      </c>
      <c r="V8" s="34">
        <v>0</v>
      </c>
      <c r="W8" s="199">
        <v>47475000</v>
      </c>
      <c r="Y8" s="165">
        <v>48</v>
      </c>
      <c r="Z8" t="s">
        <v>63</v>
      </c>
      <c r="AB8" s="165">
        <v>48</v>
      </c>
      <c r="AU8" s="165"/>
      <c r="AX8" s="236"/>
    </row>
    <row r="9" spans="1:62" x14ac:dyDescent="0.25">
      <c r="C9" s="52" t="s">
        <v>1121</v>
      </c>
      <c r="D9" s="52" t="s">
        <v>1121</v>
      </c>
      <c r="E9" s="52" t="s">
        <v>1118</v>
      </c>
      <c r="F9" s="36">
        <v>41073</v>
      </c>
      <c r="G9" s="220">
        <v>4747500</v>
      </c>
      <c r="H9" s="36">
        <v>41073</v>
      </c>
      <c r="I9" s="34">
        <v>1</v>
      </c>
      <c r="R9" s="52" t="s">
        <v>1112</v>
      </c>
      <c r="U9" s="34">
        <v>1</v>
      </c>
      <c r="V9" s="34">
        <v>0</v>
      </c>
      <c r="W9" s="199">
        <v>4747500</v>
      </c>
      <c r="Y9" s="165">
        <v>48</v>
      </c>
      <c r="Z9" t="s">
        <v>63</v>
      </c>
      <c r="AB9" s="165">
        <v>48</v>
      </c>
      <c r="AU9" s="165"/>
      <c r="AX9" s="236"/>
    </row>
    <row r="10" spans="1:62" x14ac:dyDescent="0.25">
      <c r="C10" s="52" t="s">
        <v>1122</v>
      </c>
      <c r="D10" s="52" t="s">
        <v>1122</v>
      </c>
      <c r="E10" s="52" t="s">
        <v>1118</v>
      </c>
      <c r="F10" s="36">
        <v>41073</v>
      </c>
      <c r="G10" s="220">
        <v>2848500</v>
      </c>
      <c r="H10" s="36">
        <v>41073</v>
      </c>
      <c r="I10" s="34">
        <v>1</v>
      </c>
      <c r="R10" s="52" t="s">
        <v>1112</v>
      </c>
      <c r="U10" s="34">
        <v>1</v>
      </c>
      <c r="V10" s="34">
        <v>0</v>
      </c>
      <c r="W10" s="199">
        <v>2848500</v>
      </c>
      <c r="Y10" s="165">
        <v>48</v>
      </c>
      <c r="Z10" t="s">
        <v>63</v>
      </c>
      <c r="AB10" s="165">
        <v>48</v>
      </c>
      <c r="AU10" s="165"/>
      <c r="AX10" s="236"/>
    </row>
    <row r="11" spans="1:62" x14ac:dyDescent="0.25">
      <c r="C11" s="52" t="s">
        <v>1124</v>
      </c>
      <c r="D11" s="52" t="s">
        <v>1124</v>
      </c>
      <c r="E11" s="52" t="s">
        <v>1118</v>
      </c>
      <c r="F11" s="36">
        <v>41073</v>
      </c>
      <c r="G11" s="220">
        <v>2136375</v>
      </c>
      <c r="H11" s="36">
        <v>41073</v>
      </c>
      <c r="I11" s="34">
        <v>1</v>
      </c>
      <c r="R11" s="52" t="s">
        <v>1112</v>
      </c>
      <c r="U11" s="34">
        <v>1</v>
      </c>
      <c r="V11" s="34">
        <v>0</v>
      </c>
      <c r="W11" s="199">
        <v>2136375</v>
      </c>
      <c r="Y11" s="165">
        <v>48</v>
      </c>
      <c r="Z11" t="s">
        <v>63</v>
      </c>
      <c r="AB11" s="165">
        <v>48</v>
      </c>
      <c r="AU11" s="165"/>
      <c r="AX11" s="236"/>
    </row>
    <row r="12" spans="1:62" x14ac:dyDescent="0.25">
      <c r="C12" s="52" t="s">
        <v>1125</v>
      </c>
      <c r="D12" s="52" t="s">
        <v>1125</v>
      </c>
      <c r="E12" s="52" t="s">
        <v>164</v>
      </c>
      <c r="F12" s="36">
        <v>41073</v>
      </c>
      <c r="G12" s="220">
        <v>164496000</v>
      </c>
      <c r="H12" s="36">
        <v>41073</v>
      </c>
      <c r="I12" s="34">
        <v>1</v>
      </c>
      <c r="R12" s="52" t="s">
        <v>1112</v>
      </c>
      <c r="U12" s="34">
        <v>3</v>
      </c>
      <c r="V12" s="34">
        <v>0</v>
      </c>
      <c r="W12" s="199">
        <v>164496000</v>
      </c>
      <c r="Y12" s="165">
        <v>48</v>
      </c>
      <c r="Z12" t="s">
        <v>63</v>
      </c>
      <c r="AB12" s="165">
        <v>48</v>
      </c>
      <c r="AU12" s="165"/>
      <c r="AX12" s="236"/>
    </row>
    <row r="13" spans="1:62" x14ac:dyDescent="0.25">
      <c r="C13" s="52" t="s">
        <v>1126</v>
      </c>
      <c r="D13" s="52" t="s">
        <v>1126</v>
      </c>
      <c r="E13" s="52" t="s">
        <v>338</v>
      </c>
      <c r="F13" s="36">
        <v>41114</v>
      </c>
      <c r="G13" s="220">
        <v>3500000</v>
      </c>
      <c r="H13" s="36">
        <v>41114</v>
      </c>
      <c r="I13" s="34">
        <v>1</v>
      </c>
      <c r="R13" s="52" t="s">
        <v>1112</v>
      </c>
      <c r="U13" s="34">
        <v>1</v>
      </c>
      <c r="V13" s="34">
        <v>0</v>
      </c>
      <c r="W13" s="199">
        <v>3500000</v>
      </c>
      <c r="Y13" s="165">
        <v>48</v>
      </c>
      <c r="Z13" t="s">
        <v>63</v>
      </c>
      <c r="AB13" s="165">
        <v>48</v>
      </c>
      <c r="AU13" s="165"/>
      <c r="AX13" s="236"/>
    </row>
    <row r="14" spans="1:62" x14ac:dyDescent="0.25">
      <c r="C14" s="52" t="s">
        <v>1127</v>
      </c>
      <c r="D14" s="52" t="s">
        <v>1127</v>
      </c>
      <c r="E14" s="52" t="s">
        <v>1128</v>
      </c>
      <c r="F14" s="36">
        <v>41219</v>
      </c>
      <c r="G14" s="220">
        <v>27679000</v>
      </c>
      <c r="H14" s="36">
        <v>41219</v>
      </c>
      <c r="I14" s="34">
        <v>1</v>
      </c>
      <c r="R14" s="52" t="s">
        <v>1112</v>
      </c>
      <c r="U14" s="34">
        <v>2</v>
      </c>
      <c r="V14" s="34">
        <v>0</v>
      </c>
      <c r="W14" s="199">
        <v>27679000</v>
      </c>
      <c r="Y14" s="165">
        <v>48</v>
      </c>
      <c r="Z14" t="s">
        <v>63</v>
      </c>
      <c r="AB14" s="165">
        <v>48</v>
      </c>
      <c r="AU14" s="165"/>
      <c r="AX14" s="236"/>
    </row>
    <row r="15" spans="1:62" x14ac:dyDescent="0.25">
      <c r="C15" s="52" t="s">
        <v>1129</v>
      </c>
      <c r="D15" s="52" t="s">
        <v>1129</v>
      </c>
      <c r="E15" s="52" t="s">
        <v>671</v>
      </c>
      <c r="F15" s="36">
        <v>41227</v>
      </c>
      <c r="G15" s="220">
        <v>4190000</v>
      </c>
      <c r="H15" s="36">
        <v>41227</v>
      </c>
      <c r="I15" s="34">
        <v>1</v>
      </c>
      <c r="R15" s="52" t="s">
        <v>1112</v>
      </c>
      <c r="U15" s="34">
        <v>1</v>
      </c>
      <c r="V15" s="34">
        <v>0</v>
      </c>
      <c r="W15" s="199">
        <v>4190000</v>
      </c>
      <c r="Y15" s="165">
        <v>48</v>
      </c>
      <c r="Z15" t="s">
        <v>63</v>
      </c>
      <c r="AB15" s="165">
        <v>48</v>
      </c>
      <c r="AU15" s="165"/>
      <c r="AX15" s="236"/>
    </row>
    <row r="16" spans="1:62" x14ac:dyDescent="0.25">
      <c r="C16" s="52" t="s">
        <v>1130</v>
      </c>
      <c r="D16" s="52" t="s">
        <v>1130</v>
      </c>
      <c r="E16" s="52" t="s">
        <v>170</v>
      </c>
      <c r="F16" s="36">
        <v>41214</v>
      </c>
      <c r="G16" s="220">
        <v>35494100</v>
      </c>
      <c r="H16" s="36">
        <v>41214</v>
      </c>
      <c r="I16" s="34">
        <v>1</v>
      </c>
      <c r="R16" s="52" t="s">
        <v>1112</v>
      </c>
      <c r="U16" s="34">
        <v>5</v>
      </c>
      <c r="V16" s="34">
        <v>0</v>
      </c>
      <c r="W16" s="199">
        <v>35494100</v>
      </c>
      <c r="Y16" s="165">
        <v>48</v>
      </c>
      <c r="Z16" t="s">
        <v>63</v>
      </c>
      <c r="AB16" s="165">
        <v>48</v>
      </c>
      <c r="AU16" s="165"/>
      <c r="AX16" s="236"/>
    </row>
    <row r="17" spans="3:50" x14ac:dyDescent="0.25">
      <c r="C17" s="52" t="s">
        <v>1131</v>
      </c>
      <c r="D17" s="52" t="s">
        <v>1131</v>
      </c>
      <c r="E17" s="52" t="s">
        <v>659</v>
      </c>
      <c r="F17" s="36">
        <v>41297</v>
      </c>
      <c r="G17" s="220">
        <v>24480000</v>
      </c>
      <c r="H17" s="36">
        <v>41297</v>
      </c>
      <c r="I17" s="34">
        <v>1</v>
      </c>
      <c r="R17" s="52" t="s">
        <v>1112</v>
      </c>
      <c r="U17" s="34">
        <v>1</v>
      </c>
      <c r="V17" s="34">
        <v>0</v>
      </c>
      <c r="W17" s="199">
        <v>24480000</v>
      </c>
      <c r="Y17" s="165">
        <v>48</v>
      </c>
      <c r="Z17" t="s">
        <v>63</v>
      </c>
      <c r="AB17" s="165">
        <v>48</v>
      </c>
      <c r="AU17" s="165"/>
      <c r="AX17" s="236"/>
    </row>
    <row r="18" spans="3:50" x14ac:dyDescent="0.25">
      <c r="C18" s="52" t="s">
        <v>1132</v>
      </c>
      <c r="D18" s="52" t="s">
        <v>1132</v>
      </c>
      <c r="E18" s="52" t="s">
        <v>659</v>
      </c>
      <c r="F18" s="36">
        <v>41297</v>
      </c>
      <c r="G18" s="220">
        <v>25757550</v>
      </c>
      <c r="H18" s="36">
        <v>41297</v>
      </c>
      <c r="I18" s="34">
        <v>1</v>
      </c>
      <c r="R18" s="52" t="s">
        <v>1112</v>
      </c>
      <c r="U18" s="34">
        <v>1</v>
      </c>
      <c r="V18" s="34">
        <v>0</v>
      </c>
      <c r="W18" s="199">
        <v>25757550</v>
      </c>
      <c r="Y18" s="165">
        <v>48</v>
      </c>
      <c r="Z18" t="s">
        <v>63</v>
      </c>
      <c r="AB18" s="165">
        <v>48</v>
      </c>
      <c r="AU18" s="165"/>
      <c r="AX18" s="236"/>
    </row>
    <row r="19" spans="3:50" x14ac:dyDescent="0.25">
      <c r="C19" s="52" t="s">
        <v>1133</v>
      </c>
      <c r="D19" s="52" t="s">
        <v>1133</v>
      </c>
      <c r="E19" s="52" t="s">
        <v>164</v>
      </c>
      <c r="F19" s="36">
        <v>41317</v>
      </c>
      <c r="G19" s="220">
        <v>45000000</v>
      </c>
      <c r="H19" s="36">
        <v>41317</v>
      </c>
      <c r="I19" s="34">
        <v>1</v>
      </c>
      <c r="R19" s="52" t="s">
        <v>1112</v>
      </c>
      <c r="U19" s="34">
        <v>1</v>
      </c>
      <c r="V19" s="34">
        <v>0</v>
      </c>
      <c r="W19" s="199">
        <v>45000000</v>
      </c>
      <c r="Y19" s="165">
        <v>48</v>
      </c>
      <c r="Z19" t="s">
        <v>63</v>
      </c>
      <c r="AB19" s="165">
        <v>48</v>
      </c>
      <c r="AU19" s="165"/>
      <c r="AX19" s="236"/>
    </row>
    <row r="20" spans="3:50" x14ac:dyDescent="0.25">
      <c r="C20" s="52" t="s">
        <v>1134</v>
      </c>
      <c r="D20" s="52" t="s">
        <v>1134</v>
      </c>
      <c r="E20" s="52" t="s">
        <v>659</v>
      </c>
      <c r="F20" s="36">
        <v>41297</v>
      </c>
      <c r="G20" s="220">
        <v>48960000</v>
      </c>
      <c r="H20" s="36">
        <v>41297</v>
      </c>
      <c r="I20" s="34">
        <v>1</v>
      </c>
      <c r="R20" s="52" t="s">
        <v>1112</v>
      </c>
      <c r="U20" s="34">
        <v>1</v>
      </c>
      <c r="V20" s="34">
        <v>0</v>
      </c>
      <c r="W20" s="199">
        <v>48960000</v>
      </c>
      <c r="Y20" s="165">
        <v>48</v>
      </c>
      <c r="Z20" t="s">
        <v>63</v>
      </c>
      <c r="AB20" s="165">
        <v>48</v>
      </c>
      <c r="AU20" s="165"/>
      <c r="AX20" s="236"/>
    </row>
    <row r="21" spans="3:50" x14ac:dyDescent="0.25">
      <c r="C21" s="52" t="s">
        <v>1135</v>
      </c>
      <c r="D21" s="52" t="s">
        <v>1135</v>
      </c>
      <c r="E21" s="52" t="s">
        <v>659</v>
      </c>
      <c r="F21" s="36">
        <v>41297</v>
      </c>
      <c r="G21" s="220">
        <v>58140000</v>
      </c>
      <c r="H21" s="36">
        <v>41297</v>
      </c>
      <c r="I21" s="34">
        <v>1</v>
      </c>
      <c r="R21" s="52" t="s">
        <v>1112</v>
      </c>
      <c r="U21" s="34">
        <v>1</v>
      </c>
      <c r="V21" s="34">
        <v>0</v>
      </c>
      <c r="W21" s="199">
        <v>58140000</v>
      </c>
      <c r="Y21" s="165">
        <v>48</v>
      </c>
      <c r="Z21" t="s">
        <v>63</v>
      </c>
      <c r="AB21" s="165">
        <v>48</v>
      </c>
      <c r="AU21" s="165"/>
      <c r="AX21" s="236"/>
    </row>
    <row r="22" spans="3:50" x14ac:dyDescent="0.25">
      <c r="C22" s="52" t="s">
        <v>1136</v>
      </c>
      <c r="D22" s="52" t="s">
        <v>1136</v>
      </c>
      <c r="E22" s="52" t="s">
        <v>679</v>
      </c>
      <c r="F22" s="36">
        <v>41306</v>
      </c>
      <c r="G22" s="220">
        <v>62662000</v>
      </c>
      <c r="H22" s="36">
        <v>41306</v>
      </c>
      <c r="I22" s="34">
        <v>1</v>
      </c>
      <c r="R22" s="52" t="s">
        <v>1112</v>
      </c>
      <c r="U22" s="34">
        <v>1</v>
      </c>
      <c r="V22" s="34">
        <v>0</v>
      </c>
      <c r="W22" s="199">
        <v>62662000</v>
      </c>
      <c r="Y22" s="165">
        <v>48</v>
      </c>
      <c r="Z22" t="s">
        <v>63</v>
      </c>
      <c r="AB22" s="165">
        <v>48</v>
      </c>
      <c r="AU22" s="165"/>
      <c r="AX22" s="236"/>
    </row>
    <row r="23" spans="3:50" x14ac:dyDescent="0.25">
      <c r="C23" s="52" t="s">
        <v>1137</v>
      </c>
      <c r="D23" s="52" t="s">
        <v>1137</v>
      </c>
      <c r="E23" s="52" t="s">
        <v>1138</v>
      </c>
      <c r="F23" s="36">
        <v>41309</v>
      </c>
      <c r="G23" s="220">
        <v>181527500</v>
      </c>
      <c r="H23" s="36">
        <v>41309</v>
      </c>
      <c r="I23" s="34">
        <v>1</v>
      </c>
      <c r="R23" s="52" t="s">
        <v>1112</v>
      </c>
      <c r="U23" s="34">
        <v>1</v>
      </c>
      <c r="V23" s="34">
        <v>0</v>
      </c>
      <c r="W23" s="199">
        <v>181527500</v>
      </c>
      <c r="Y23" s="165">
        <v>48</v>
      </c>
      <c r="Z23" t="s">
        <v>63</v>
      </c>
      <c r="AB23" s="165">
        <v>48</v>
      </c>
      <c r="AU23" s="165"/>
      <c r="AX23" s="236"/>
    </row>
    <row r="24" spans="3:50" x14ac:dyDescent="0.25">
      <c r="C24" s="52" t="s">
        <v>1139</v>
      </c>
      <c r="D24" s="52" t="s">
        <v>1139</v>
      </c>
      <c r="E24" s="52" t="s">
        <v>761</v>
      </c>
      <c r="F24" s="36">
        <v>41319</v>
      </c>
      <c r="G24" s="220">
        <v>607200000</v>
      </c>
      <c r="H24" s="36">
        <v>41319</v>
      </c>
      <c r="I24" s="34">
        <v>1</v>
      </c>
      <c r="R24" s="52" t="s">
        <v>1112</v>
      </c>
      <c r="U24" s="34">
        <v>1</v>
      </c>
      <c r="V24" s="34">
        <v>0</v>
      </c>
      <c r="W24" s="199">
        <v>607200000</v>
      </c>
      <c r="Y24" s="165">
        <v>48</v>
      </c>
      <c r="Z24" t="s">
        <v>63</v>
      </c>
      <c r="AB24" s="165">
        <v>48</v>
      </c>
      <c r="AU24" s="165"/>
      <c r="AX24" s="236"/>
    </row>
    <row r="25" spans="3:50" x14ac:dyDescent="0.25">
      <c r="C25" s="52" t="s">
        <v>1140</v>
      </c>
      <c r="D25" s="52" t="s">
        <v>1140</v>
      </c>
      <c r="E25" s="52" t="s">
        <v>164</v>
      </c>
      <c r="F25" s="36">
        <v>41368</v>
      </c>
      <c r="G25" s="220">
        <v>41500000</v>
      </c>
      <c r="H25" s="36">
        <v>41368</v>
      </c>
      <c r="I25" s="34">
        <v>1</v>
      </c>
      <c r="R25" s="52" t="s">
        <v>1112</v>
      </c>
      <c r="U25" s="34">
        <v>1</v>
      </c>
      <c r="V25" s="34">
        <v>0</v>
      </c>
      <c r="W25" s="199">
        <v>41500000</v>
      </c>
      <c r="Y25" s="165">
        <v>48</v>
      </c>
      <c r="Z25" t="s">
        <v>63</v>
      </c>
      <c r="AB25" s="165">
        <v>48</v>
      </c>
      <c r="AU25" s="165"/>
      <c r="AX25" s="236"/>
    </row>
    <row r="26" spans="3:50" x14ac:dyDescent="0.25">
      <c r="C26" s="52" t="s">
        <v>1141</v>
      </c>
      <c r="D26" s="52" t="s">
        <v>1141</v>
      </c>
      <c r="E26" s="52" t="s">
        <v>265</v>
      </c>
      <c r="F26" s="36">
        <v>41399</v>
      </c>
      <c r="G26" s="220">
        <v>260721000</v>
      </c>
      <c r="H26" s="36">
        <v>41399</v>
      </c>
      <c r="I26" s="34">
        <v>1</v>
      </c>
      <c r="R26" s="52" t="s">
        <v>1112</v>
      </c>
      <c r="U26" s="34">
        <v>1</v>
      </c>
      <c r="V26" s="34">
        <v>0</v>
      </c>
      <c r="W26" s="199">
        <v>260721000</v>
      </c>
      <c r="Y26" s="165">
        <v>48</v>
      </c>
      <c r="Z26" t="s">
        <v>63</v>
      </c>
      <c r="AB26" s="165">
        <v>48</v>
      </c>
      <c r="AU26" s="165"/>
      <c r="AX26" s="236"/>
    </row>
    <row r="27" spans="3:50" x14ac:dyDescent="0.25">
      <c r="C27" s="52" t="s">
        <v>1142</v>
      </c>
      <c r="D27" s="52" t="s">
        <v>1142</v>
      </c>
      <c r="E27" s="52" t="s">
        <v>170</v>
      </c>
      <c r="F27" s="36">
        <v>41399</v>
      </c>
      <c r="G27" s="220">
        <v>26514000</v>
      </c>
      <c r="H27" s="36">
        <v>41399</v>
      </c>
      <c r="I27" s="34">
        <v>1</v>
      </c>
      <c r="R27" s="52" t="s">
        <v>1112</v>
      </c>
      <c r="U27" s="34">
        <v>1</v>
      </c>
      <c r="V27" s="34">
        <v>0</v>
      </c>
      <c r="W27" s="199">
        <v>26514000</v>
      </c>
      <c r="Y27" s="165">
        <v>48</v>
      </c>
      <c r="Z27" t="s">
        <v>63</v>
      </c>
      <c r="AB27" s="165">
        <v>48</v>
      </c>
      <c r="AU27" s="165"/>
      <c r="AX27" s="236"/>
    </row>
    <row r="28" spans="3:50" x14ac:dyDescent="0.25">
      <c r="C28" s="52" t="s">
        <v>1143</v>
      </c>
      <c r="D28" s="52" t="s">
        <v>1143</v>
      </c>
      <c r="E28" s="52" t="s">
        <v>265</v>
      </c>
      <c r="F28" s="36">
        <v>41399</v>
      </c>
      <c r="G28" s="220">
        <v>22095000</v>
      </c>
      <c r="H28" s="36">
        <v>41399</v>
      </c>
      <c r="I28" s="34">
        <v>1</v>
      </c>
      <c r="R28" s="52" t="s">
        <v>1112</v>
      </c>
      <c r="U28" s="34">
        <v>1</v>
      </c>
      <c r="V28" s="34">
        <v>0</v>
      </c>
      <c r="W28" s="199">
        <v>22095000</v>
      </c>
      <c r="Y28" s="165">
        <v>48</v>
      </c>
      <c r="Z28" t="s">
        <v>63</v>
      </c>
      <c r="AB28" s="165">
        <v>48</v>
      </c>
      <c r="AU28" s="165"/>
      <c r="AX28" s="236"/>
    </row>
    <row r="29" spans="3:50" x14ac:dyDescent="0.25">
      <c r="C29" s="52" t="s">
        <v>1144</v>
      </c>
      <c r="D29" s="52" t="s">
        <v>1144</v>
      </c>
      <c r="E29" s="52" t="s">
        <v>265</v>
      </c>
      <c r="F29" s="36">
        <v>41399</v>
      </c>
      <c r="G29" s="220">
        <f>28281600+42226000+3731600+7679240</f>
        <v>81918440</v>
      </c>
      <c r="H29" s="36">
        <v>41399</v>
      </c>
      <c r="I29" s="34">
        <v>1</v>
      </c>
      <c r="R29" s="52" t="s">
        <v>1112</v>
      </c>
      <c r="U29" s="34">
        <v>1</v>
      </c>
      <c r="V29" s="34">
        <v>0</v>
      </c>
      <c r="W29" s="199">
        <v>81918440</v>
      </c>
      <c r="Y29" s="165">
        <v>48</v>
      </c>
      <c r="Z29" t="s">
        <v>63</v>
      </c>
      <c r="AB29" s="165">
        <v>48</v>
      </c>
      <c r="AU29" s="165"/>
      <c r="AX29" s="236"/>
    </row>
    <row r="30" spans="3:50" x14ac:dyDescent="0.25">
      <c r="C30" s="52" t="s">
        <v>1145</v>
      </c>
      <c r="D30" s="52" t="s">
        <v>1145</v>
      </c>
      <c r="E30" s="52" t="s">
        <v>679</v>
      </c>
      <c r="F30" s="36">
        <v>41468</v>
      </c>
      <c r="G30" s="220">
        <v>134750000</v>
      </c>
      <c r="H30" s="36">
        <v>41468</v>
      </c>
      <c r="I30" s="34">
        <v>1</v>
      </c>
      <c r="R30" s="52" t="s">
        <v>1112</v>
      </c>
      <c r="U30" s="34">
        <v>1</v>
      </c>
      <c r="V30" s="34">
        <v>0</v>
      </c>
      <c r="W30" s="199">
        <v>134750000</v>
      </c>
      <c r="Y30" s="165">
        <v>48</v>
      </c>
      <c r="Z30" t="s">
        <v>63</v>
      </c>
      <c r="AB30" s="165">
        <v>48</v>
      </c>
      <c r="AU30" s="165"/>
      <c r="AX30" s="236"/>
    </row>
    <row r="31" spans="3:50" x14ac:dyDescent="0.25">
      <c r="C31" s="52" t="s">
        <v>1146</v>
      </c>
      <c r="D31" s="52" t="s">
        <v>1146</v>
      </c>
      <c r="E31" s="52" t="s">
        <v>226</v>
      </c>
      <c r="F31" s="36">
        <v>41479</v>
      </c>
      <c r="G31" s="220">
        <v>53350000</v>
      </c>
      <c r="H31" s="36">
        <v>41479</v>
      </c>
      <c r="I31" s="34">
        <v>1</v>
      </c>
      <c r="R31" s="52" t="s">
        <v>1112</v>
      </c>
      <c r="U31" s="34">
        <v>1</v>
      </c>
      <c r="V31" s="34">
        <v>0</v>
      </c>
      <c r="W31" s="199">
        <v>53350000</v>
      </c>
      <c r="Y31" s="165">
        <v>48</v>
      </c>
      <c r="Z31" t="s">
        <v>63</v>
      </c>
      <c r="AB31" s="165">
        <v>48</v>
      </c>
      <c r="AU31" s="165"/>
      <c r="AX31" s="236"/>
    </row>
    <row r="32" spans="3:50" x14ac:dyDescent="0.25">
      <c r="C32" s="52" t="s">
        <v>169</v>
      </c>
      <c r="D32" s="52" t="s">
        <v>169</v>
      </c>
      <c r="E32" s="52" t="s">
        <v>677</v>
      </c>
      <c r="F32" s="36">
        <v>41597</v>
      </c>
      <c r="G32" s="220">
        <v>12000000</v>
      </c>
      <c r="H32" s="36">
        <v>41597</v>
      </c>
      <c r="I32" s="34">
        <v>1</v>
      </c>
      <c r="R32" s="52" t="s">
        <v>1112</v>
      </c>
      <c r="U32" s="34">
        <v>1</v>
      </c>
      <c r="V32" s="34">
        <v>0</v>
      </c>
      <c r="W32" s="199">
        <v>12000000</v>
      </c>
      <c r="Y32" s="165">
        <v>48</v>
      </c>
      <c r="Z32" t="s">
        <v>63</v>
      </c>
      <c r="AB32" s="165">
        <v>48</v>
      </c>
      <c r="AU32" s="165"/>
      <c r="AX32" s="236"/>
    </row>
    <row r="33" spans="3:50" x14ac:dyDescent="0.25">
      <c r="C33" s="52" t="s">
        <v>1147</v>
      </c>
      <c r="D33" s="52" t="s">
        <v>1147</v>
      </c>
      <c r="E33" s="52" t="s">
        <v>170</v>
      </c>
      <c r="F33" s="36">
        <v>41590</v>
      </c>
      <c r="G33" s="220">
        <v>41053060</v>
      </c>
      <c r="H33" s="36">
        <v>41590</v>
      </c>
      <c r="I33" s="34">
        <v>1</v>
      </c>
      <c r="R33" s="52" t="s">
        <v>1112</v>
      </c>
      <c r="U33" s="34">
        <v>5</v>
      </c>
      <c r="V33" s="34">
        <v>0</v>
      </c>
      <c r="W33" s="199">
        <v>41053060</v>
      </c>
      <c r="Y33" s="165">
        <v>48</v>
      </c>
      <c r="Z33" t="s">
        <v>63</v>
      </c>
      <c r="AB33" s="165">
        <v>48</v>
      </c>
      <c r="AU33" s="165"/>
      <c r="AX33" s="236"/>
    </row>
    <row r="34" spans="3:50" x14ac:dyDescent="0.25">
      <c r="C34" s="52" t="s">
        <v>1148</v>
      </c>
      <c r="D34" s="52" t="s">
        <v>1148</v>
      </c>
      <c r="E34" s="52" t="s">
        <v>170</v>
      </c>
      <c r="F34" s="36">
        <v>41590</v>
      </c>
      <c r="G34" s="220">
        <v>36910091</v>
      </c>
      <c r="H34" s="36">
        <v>41590</v>
      </c>
      <c r="I34" s="34">
        <v>1</v>
      </c>
      <c r="R34" s="52" t="s">
        <v>1112</v>
      </c>
      <c r="U34" s="34">
        <v>5</v>
      </c>
      <c r="V34" s="34">
        <v>0</v>
      </c>
      <c r="W34" s="199">
        <v>36910091</v>
      </c>
      <c r="Y34" s="165">
        <v>48</v>
      </c>
      <c r="Z34" t="s">
        <v>63</v>
      </c>
      <c r="AB34" s="165">
        <v>48</v>
      </c>
      <c r="AU34" s="165"/>
      <c r="AX34" s="236"/>
    </row>
    <row r="35" spans="3:50" x14ac:dyDescent="0.25">
      <c r="C35" s="52" t="s">
        <v>1149</v>
      </c>
      <c r="D35" s="52" t="s">
        <v>1149</v>
      </c>
      <c r="E35" s="52" t="s">
        <v>170</v>
      </c>
      <c r="F35" s="36">
        <v>41590</v>
      </c>
      <c r="G35" s="220">
        <v>67794045</v>
      </c>
      <c r="H35" s="36">
        <v>41590</v>
      </c>
      <c r="I35" s="34">
        <v>1</v>
      </c>
      <c r="R35" s="52" t="s">
        <v>1112</v>
      </c>
      <c r="U35" s="34">
        <v>10</v>
      </c>
      <c r="V35" s="34">
        <v>0</v>
      </c>
      <c r="W35" s="199">
        <v>67794045</v>
      </c>
      <c r="Y35" s="165">
        <v>48</v>
      </c>
      <c r="Z35" t="s">
        <v>63</v>
      </c>
      <c r="AB35" s="165">
        <v>48</v>
      </c>
      <c r="AU35" s="165"/>
      <c r="AX35" s="236"/>
    </row>
    <row r="36" spans="3:50" x14ac:dyDescent="0.25">
      <c r="C36" s="52" t="s">
        <v>1150</v>
      </c>
      <c r="D36" s="52" t="s">
        <v>1150</v>
      </c>
      <c r="E36" s="52" t="s">
        <v>170</v>
      </c>
      <c r="F36" s="36">
        <v>41617</v>
      </c>
      <c r="G36" s="220">
        <v>5250000</v>
      </c>
      <c r="H36" s="36">
        <v>41617</v>
      </c>
      <c r="I36" s="34">
        <v>1</v>
      </c>
      <c r="R36" s="52" t="s">
        <v>1112</v>
      </c>
      <c r="U36" s="34">
        <v>1</v>
      </c>
      <c r="V36" s="34">
        <v>0</v>
      </c>
      <c r="W36" s="199">
        <v>5250000</v>
      </c>
      <c r="Y36" s="165">
        <v>48</v>
      </c>
      <c r="Z36" t="s">
        <v>63</v>
      </c>
      <c r="AB36" s="165">
        <v>48</v>
      </c>
      <c r="AU36" s="165"/>
      <c r="AX36" s="236"/>
    </row>
    <row r="37" spans="3:50" x14ac:dyDescent="0.25">
      <c r="C37" s="52" t="s">
        <v>1151</v>
      </c>
      <c r="D37" s="52" t="s">
        <v>1151</v>
      </c>
      <c r="E37" s="52" t="s">
        <v>170</v>
      </c>
      <c r="F37" s="36">
        <v>41612</v>
      </c>
      <c r="G37" s="220">
        <v>17552631.578947369</v>
      </c>
      <c r="H37" s="36">
        <v>41612</v>
      </c>
      <c r="I37" s="34">
        <v>1</v>
      </c>
      <c r="R37" s="52" t="s">
        <v>1112</v>
      </c>
      <c r="U37" s="34">
        <v>40</v>
      </c>
      <c r="V37" s="34">
        <v>0</v>
      </c>
      <c r="W37" s="199">
        <v>17552631.578947369</v>
      </c>
      <c r="Y37" s="165">
        <v>48</v>
      </c>
      <c r="Z37" t="s">
        <v>63</v>
      </c>
      <c r="AB37" s="165">
        <v>48</v>
      </c>
      <c r="AU37" s="165"/>
      <c r="AX37" s="236"/>
    </row>
    <row r="38" spans="3:50" x14ac:dyDescent="0.25">
      <c r="C38" s="52" t="s">
        <v>1152</v>
      </c>
      <c r="D38" s="52" t="s">
        <v>1152</v>
      </c>
      <c r="E38" s="52" t="s">
        <v>170</v>
      </c>
      <c r="F38" s="36">
        <v>41612</v>
      </c>
      <c r="G38" s="220">
        <v>992105.26315789472</v>
      </c>
      <c r="H38" s="36">
        <v>41612</v>
      </c>
      <c r="I38" s="34">
        <v>1</v>
      </c>
      <c r="R38" s="52" t="s">
        <v>1112</v>
      </c>
      <c r="U38" s="34">
        <v>2</v>
      </c>
      <c r="V38" s="34">
        <v>0</v>
      </c>
      <c r="W38" s="199">
        <v>992105.2631578946</v>
      </c>
      <c r="Y38" s="165">
        <v>48</v>
      </c>
      <c r="Z38" t="s">
        <v>63</v>
      </c>
      <c r="AB38" s="165">
        <v>48</v>
      </c>
      <c r="AU38" s="165"/>
      <c r="AX38" s="236"/>
    </row>
    <row r="39" spans="3:50" x14ac:dyDescent="0.25">
      <c r="C39" s="52" t="s">
        <v>1153</v>
      </c>
      <c r="D39" s="52" t="s">
        <v>1153</v>
      </c>
      <c r="E39" s="52" t="s">
        <v>170</v>
      </c>
      <c r="F39" s="36">
        <v>41612</v>
      </c>
      <c r="G39" s="220">
        <v>3625000</v>
      </c>
      <c r="H39" s="36">
        <v>41612</v>
      </c>
      <c r="I39" s="34">
        <v>1</v>
      </c>
      <c r="R39" s="52" t="s">
        <v>1112</v>
      </c>
      <c r="U39" s="34">
        <v>2</v>
      </c>
      <c r="V39" s="34">
        <v>0</v>
      </c>
      <c r="W39" s="199">
        <v>3625000</v>
      </c>
      <c r="Y39" s="165">
        <v>48</v>
      </c>
      <c r="Z39" t="s">
        <v>63</v>
      </c>
      <c r="AB39" s="165">
        <v>48</v>
      </c>
      <c r="AU39" s="165"/>
      <c r="AX39" s="236"/>
    </row>
    <row r="40" spans="3:50" x14ac:dyDescent="0.25">
      <c r="C40" s="52" t="s">
        <v>1154</v>
      </c>
      <c r="D40" s="52" t="s">
        <v>1154</v>
      </c>
      <c r="E40" s="52" t="s">
        <v>1155</v>
      </c>
      <c r="F40" s="36">
        <v>41631</v>
      </c>
      <c r="G40" s="220">
        <v>3500000</v>
      </c>
      <c r="H40" s="36">
        <v>41631</v>
      </c>
      <c r="I40" s="34">
        <v>1</v>
      </c>
      <c r="R40" s="52" t="s">
        <v>1112</v>
      </c>
      <c r="U40" s="34">
        <v>1</v>
      </c>
      <c r="V40" s="34">
        <v>0</v>
      </c>
      <c r="W40" s="199">
        <v>3500000</v>
      </c>
      <c r="Y40" s="165">
        <v>48</v>
      </c>
      <c r="Z40" t="s">
        <v>63</v>
      </c>
      <c r="AB40" s="165">
        <v>48</v>
      </c>
      <c r="AU40" s="165"/>
      <c r="AX40" s="236"/>
    </row>
    <row r="41" spans="3:50" x14ac:dyDescent="0.25">
      <c r="C41" s="52" t="s">
        <v>1156</v>
      </c>
      <c r="D41" s="52" t="s">
        <v>1156</v>
      </c>
      <c r="E41" s="52" t="s">
        <v>1155</v>
      </c>
      <c r="F41" s="36">
        <v>41631</v>
      </c>
      <c r="G41" s="220">
        <v>600000</v>
      </c>
      <c r="H41" s="36">
        <v>41631</v>
      </c>
      <c r="I41" s="34">
        <v>1</v>
      </c>
      <c r="R41" s="52" t="s">
        <v>1112</v>
      </c>
      <c r="U41" s="34">
        <v>1</v>
      </c>
      <c r="V41" s="34">
        <v>0</v>
      </c>
      <c r="W41" s="199">
        <v>600000</v>
      </c>
      <c r="Y41" s="165">
        <v>48</v>
      </c>
      <c r="Z41" t="s">
        <v>63</v>
      </c>
      <c r="AB41" s="165">
        <v>48</v>
      </c>
      <c r="AU41" s="165"/>
      <c r="AX41" s="236"/>
    </row>
    <row r="42" spans="3:50" x14ac:dyDescent="0.25">
      <c r="C42" s="52" t="s">
        <v>1157</v>
      </c>
      <c r="D42" s="52" t="s">
        <v>1157</v>
      </c>
      <c r="E42" s="52" t="s">
        <v>170</v>
      </c>
      <c r="F42" s="36">
        <v>41605</v>
      </c>
      <c r="G42" s="220">
        <v>7440000</v>
      </c>
      <c r="H42" s="36">
        <v>41605</v>
      </c>
      <c r="I42" s="34">
        <v>1</v>
      </c>
      <c r="R42" s="52" t="s">
        <v>1112</v>
      </c>
      <c r="U42" s="34">
        <v>1</v>
      </c>
      <c r="V42" s="34">
        <v>0</v>
      </c>
      <c r="W42" s="199">
        <v>7440000</v>
      </c>
      <c r="Y42" s="165">
        <v>48</v>
      </c>
      <c r="Z42" t="s">
        <v>63</v>
      </c>
      <c r="AB42" s="165">
        <v>48</v>
      </c>
      <c r="AU42" s="165"/>
      <c r="AX42" s="236"/>
    </row>
    <row r="43" spans="3:50" x14ac:dyDescent="0.25">
      <c r="C43" s="52" t="s">
        <v>1158</v>
      </c>
      <c r="D43" s="52" t="s">
        <v>1158</v>
      </c>
      <c r="E43" s="52" t="s">
        <v>679</v>
      </c>
      <c r="F43" s="36">
        <v>41781</v>
      </c>
      <c r="G43" s="220">
        <v>542700000</v>
      </c>
      <c r="H43" s="36">
        <v>41781</v>
      </c>
      <c r="I43" s="34">
        <v>1</v>
      </c>
      <c r="R43" s="52" t="s">
        <v>1112</v>
      </c>
      <c r="U43" s="34">
        <v>1</v>
      </c>
      <c r="V43" s="34">
        <v>0</v>
      </c>
      <c r="W43" s="199">
        <v>542700000</v>
      </c>
      <c r="Y43" s="165">
        <v>48</v>
      </c>
      <c r="Z43" t="s">
        <v>63</v>
      </c>
      <c r="AB43" s="165">
        <v>48</v>
      </c>
      <c r="AU43" s="165"/>
      <c r="AX43" s="236"/>
    </row>
    <row r="44" spans="3:50" x14ac:dyDescent="0.25">
      <c r="C44" s="52" t="s">
        <v>1159</v>
      </c>
      <c r="D44" s="52" t="s">
        <v>1159</v>
      </c>
      <c r="E44" s="52" t="s">
        <v>170</v>
      </c>
      <c r="F44" s="36">
        <v>41771</v>
      </c>
      <c r="G44" s="220">
        <v>5887500</v>
      </c>
      <c r="H44" s="36">
        <v>41771</v>
      </c>
      <c r="I44" s="34">
        <v>1</v>
      </c>
      <c r="R44" s="52" t="s">
        <v>1112</v>
      </c>
      <c r="U44" s="34">
        <v>1</v>
      </c>
      <c r="V44" s="34">
        <v>0</v>
      </c>
      <c r="W44" s="199">
        <v>5887500</v>
      </c>
      <c r="Y44" s="165">
        <v>48</v>
      </c>
      <c r="Z44" t="s">
        <v>63</v>
      </c>
      <c r="AB44" s="165">
        <v>48</v>
      </c>
      <c r="AU44" s="165"/>
      <c r="AX44" s="236"/>
    </row>
    <row r="45" spans="3:50" x14ac:dyDescent="0.25">
      <c r="C45" s="52" t="s">
        <v>1160</v>
      </c>
      <c r="D45" s="52" t="s">
        <v>1160</v>
      </c>
      <c r="E45" s="52" t="s">
        <v>170</v>
      </c>
      <c r="F45" s="36">
        <v>41771</v>
      </c>
      <c r="G45" s="220">
        <v>5887500</v>
      </c>
      <c r="H45" s="36">
        <v>41771</v>
      </c>
      <c r="I45" s="34">
        <v>1</v>
      </c>
      <c r="R45" s="52" t="s">
        <v>1112</v>
      </c>
      <c r="U45" s="34">
        <v>1</v>
      </c>
      <c r="V45" s="34">
        <v>0</v>
      </c>
      <c r="W45" s="199">
        <v>5887500</v>
      </c>
      <c r="Y45" s="165">
        <v>48</v>
      </c>
      <c r="Z45" t="s">
        <v>63</v>
      </c>
      <c r="AB45" s="165">
        <v>48</v>
      </c>
      <c r="AU45" s="165"/>
      <c r="AX45" s="236"/>
    </row>
    <row r="46" spans="3:50" x14ac:dyDescent="0.25">
      <c r="C46" s="52" t="s">
        <v>1161</v>
      </c>
      <c r="D46" s="52" t="s">
        <v>1161</v>
      </c>
      <c r="E46" s="52" t="s">
        <v>175</v>
      </c>
      <c r="F46" s="36">
        <v>41785</v>
      </c>
      <c r="G46" s="220">
        <v>3275000</v>
      </c>
      <c r="H46" s="36">
        <v>41785</v>
      </c>
      <c r="I46" s="34">
        <v>1</v>
      </c>
      <c r="R46" s="52" t="s">
        <v>1112</v>
      </c>
      <c r="U46" s="34">
        <v>1</v>
      </c>
      <c r="V46" s="34">
        <v>0</v>
      </c>
      <c r="W46" s="199">
        <v>3275000</v>
      </c>
      <c r="Y46" s="165">
        <v>48</v>
      </c>
      <c r="Z46" t="s">
        <v>63</v>
      </c>
      <c r="AB46" s="165">
        <v>48</v>
      </c>
      <c r="AU46" s="165"/>
      <c r="AX46" s="236"/>
    </row>
    <row r="47" spans="3:50" x14ac:dyDescent="0.25">
      <c r="C47" s="52" t="s">
        <v>1162</v>
      </c>
      <c r="D47" s="52" t="s">
        <v>1162</v>
      </c>
      <c r="E47" s="52" t="s">
        <v>170</v>
      </c>
      <c r="F47" s="36">
        <v>41785</v>
      </c>
      <c r="G47" s="220">
        <v>1000000</v>
      </c>
      <c r="H47" s="36">
        <v>41785</v>
      </c>
      <c r="I47" s="34">
        <v>1</v>
      </c>
      <c r="R47" s="52" t="s">
        <v>1112</v>
      </c>
      <c r="U47" s="34">
        <v>1</v>
      </c>
      <c r="V47" s="34">
        <v>0</v>
      </c>
      <c r="W47" s="199">
        <v>1000000</v>
      </c>
      <c r="Y47" s="165">
        <v>48</v>
      </c>
      <c r="Z47" t="s">
        <v>63</v>
      </c>
      <c r="AB47" s="165">
        <v>48</v>
      </c>
      <c r="AU47" s="165"/>
      <c r="AX47" s="236"/>
    </row>
    <row r="48" spans="3:50" x14ac:dyDescent="0.25">
      <c r="C48" s="52" t="s">
        <v>1163</v>
      </c>
      <c r="D48" s="52" t="s">
        <v>1163</v>
      </c>
      <c r="E48" s="52" t="s">
        <v>677</v>
      </c>
      <c r="F48" s="36">
        <v>41802</v>
      </c>
      <c r="G48" s="220">
        <v>1750000</v>
      </c>
      <c r="H48" s="36">
        <v>41802</v>
      </c>
      <c r="I48" s="34">
        <v>1</v>
      </c>
      <c r="R48" s="52" t="s">
        <v>1112</v>
      </c>
      <c r="U48" s="34">
        <v>7</v>
      </c>
      <c r="V48" s="34">
        <v>0</v>
      </c>
      <c r="W48" s="199">
        <v>1750000</v>
      </c>
      <c r="Y48" s="165">
        <v>24</v>
      </c>
      <c r="Z48" t="s">
        <v>63</v>
      </c>
      <c r="AB48" s="165">
        <v>24</v>
      </c>
      <c r="AU48" s="165"/>
      <c r="AX48" s="236"/>
    </row>
    <row r="49" spans="3:50" x14ac:dyDescent="0.25">
      <c r="C49" s="52" t="s">
        <v>1164</v>
      </c>
      <c r="D49" s="52" t="s">
        <v>1164</v>
      </c>
      <c r="E49" s="52" t="s">
        <v>164</v>
      </c>
      <c r="F49" s="36">
        <v>41801</v>
      </c>
      <c r="G49" s="220">
        <v>218813652</v>
      </c>
      <c r="H49" s="36">
        <v>41801</v>
      </c>
      <c r="I49" s="34">
        <v>1</v>
      </c>
      <c r="R49" s="52" t="s">
        <v>1112</v>
      </c>
      <c r="U49" s="34">
        <v>4</v>
      </c>
      <c r="V49" s="34">
        <v>0</v>
      </c>
      <c r="W49" s="199">
        <v>218813652</v>
      </c>
      <c r="Y49" s="165">
        <v>48</v>
      </c>
      <c r="Z49" t="s">
        <v>63</v>
      </c>
      <c r="AB49" s="165">
        <v>48</v>
      </c>
      <c r="AU49" s="165"/>
      <c r="AX49" s="236"/>
    </row>
    <row r="50" spans="3:50" x14ac:dyDescent="0.25">
      <c r="C50" s="52" t="s">
        <v>1165</v>
      </c>
      <c r="D50" s="52" t="s">
        <v>1165</v>
      </c>
      <c r="E50" s="52" t="s">
        <v>730</v>
      </c>
      <c r="F50" s="36">
        <v>41801</v>
      </c>
      <c r="G50" s="220">
        <v>146987010</v>
      </c>
      <c r="H50" s="36">
        <v>41801</v>
      </c>
      <c r="I50" s="34">
        <v>1</v>
      </c>
      <c r="R50" s="52" t="s">
        <v>1112</v>
      </c>
      <c r="U50" s="34">
        <v>2</v>
      </c>
      <c r="V50" s="34">
        <v>0</v>
      </c>
      <c r="W50" s="199">
        <v>146987010</v>
      </c>
      <c r="Y50" s="165">
        <v>48</v>
      </c>
      <c r="Z50" t="s">
        <v>63</v>
      </c>
      <c r="AB50" s="165">
        <v>48</v>
      </c>
      <c r="AU50" s="165"/>
      <c r="AX50" s="236"/>
    </row>
    <row r="51" spans="3:50" x14ac:dyDescent="0.25">
      <c r="C51" s="52" t="s">
        <v>1166</v>
      </c>
      <c r="D51" s="52" t="s">
        <v>1166</v>
      </c>
      <c r="E51" s="52" t="s">
        <v>170</v>
      </c>
      <c r="F51" s="36">
        <v>41801</v>
      </c>
      <c r="G51" s="220">
        <v>23571800</v>
      </c>
      <c r="H51" s="36">
        <v>41801</v>
      </c>
      <c r="I51" s="34">
        <v>1</v>
      </c>
      <c r="R51" s="52" t="s">
        <v>1112</v>
      </c>
      <c r="U51" s="34">
        <v>1</v>
      </c>
      <c r="V51" s="34">
        <v>0</v>
      </c>
      <c r="W51" s="199">
        <v>23571800</v>
      </c>
      <c r="Y51" s="165">
        <v>48</v>
      </c>
      <c r="Z51" t="s">
        <v>63</v>
      </c>
      <c r="AB51" s="165">
        <v>48</v>
      </c>
      <c r="AU51" s="165"/>
      <c r="AX51" s="236"/>
    </row>
    <row r="52" spans="3:50" x14ac:dyDescent="0.25">
      <c r="C52" s="52" t="s">
        <v>1167</v>
      </c>
      <c r="D52" s="52" t="s">
        <v>1167</v>
      </c>
      <c r="E52" s="52" t="s">
        <v>934</v>
      </c>
      <c r="F52" s="36">
        <v>41828</v>
      </c>
      <c r="G52" s="220">
        <v>8300000</v>
      </c>
      <c r="H52" s="36">
        <v>41828</v>
      </c>
      <c r="I52" s="34">
        <v>1</v>
      </c>
      <c r="R52" s="52" t="s">
        <v>1112</v>
      </c>
      <c r="U52" s="34">
        <v>1</v>
      </c>
      <c r="V52" s="34">
        <v>0</v>
      </c>
      <c r="W52" s="199">
        <v>8300000</v>
      </c>
      <c r="Y52" s="165">
        <v>48</v>
      </c>
      <c r="Z52" t="s">
        <v>63</v>
      </c>
      <c r="AB52" s="165">
        <v>48</v>
      </c>
      <c r="AU52" s="165"/>
      <c r="AX52" s="236"/>
    </row>
    <row r="53" spans="3:50" x14ac:dyDescent="0.25">
      <c r="C53" s="52" t="s">
        <v>1168</v>
      </c>
      <c r="D53" s="52" t="s">
        <v>1168</v>
      </c>
      <c r="E53" s="52" t="s">
        <v>1169</v>
      </c>
      <c r="F53" s="36">
        <v>41951</v>
      </c>
      <c r="G53" s="220">
        <v>224677500</v>
      </c>
      <c r="H53" s="36">
        <v>41951</v>
      </c>
      <c r="I53" s="34">
        <v>1</v>
      </c>
      <c r="R53" s="52" t="s">
        <v>1112</v>
      </c>
      <c r="U53" s="34">
        <v>1</v>
      </c>
      <c r="V53" s="34">
        <v>0</v>
      </c>
      <c r="W53" s="199">
        <v>224677500</v>
      </c>
      <c r="Y53" s="165">
        <v>48</v>
      </c>
      <c r="Z53" t="s">
        <v>63</v>
      </c>
      <c r="AB53" s="165">
        <v>48</v>
      </c>
      <c r="AU53" s="165"/>
      <c r="AX53" s="236"/>
    </row>
    <row r="54" spans="3:50" x14ac:dyDescent="0.25">
      <c r="C54" s="52" t="s">
        <v>1168</v>
      </c>
      <c r="D54" s="52" t="s">
        <v>1168</v>
      </c>
      <c r="E54" s="52" t="s">
        <v>1169</v>
      </c>
      <c r="F54" s="36">
        <v>42009</v>
      </c>
      <c r="G54" s="220">
        <v>218950000</v>
      </c>
      <c r="H54" s="36">
        <v>42009</v>
      </c>
      <c r="I54" s="34">
        <v>1</v>
      </c>
      <c r="R54" s="52" t="s">
        <v>1112</v>
      </c>
      <c r="U54" s="34">
        <v>1</v>
      </c>
      <c r="V54" s="34">
        <v>0</v>
      </c>
      <c r="W54" s="199">
        <v>218950000</v>
      </c>
      <c r="Y54" s="165">
        <v>48</v>
      </c>
      <c r="Z54" t="s">
        <v>63</v>
      </c>
      <c r="AB54" s="165">
        <v>48</v>
      </c>
      <c r="AU54" s="165"/>
      <c r="AX54" s="236"/>
    </row>
    <row r="55" spans="3:50" x14ac:dyDescent="0.25">
      <c r="C55" s="52" t="s">
        <v>1168</v>
      </c>
      <c r="D55" s="52" t="s">
        <v>1168</v>
      </c>
      <c r="E55" s="52" t="s">
        <v>306</v>
      </c>
      <c r="F55" s="36">
        <v>42009</v>
      </c>
      <c r="G55" s="220">
        <v>218950000</v>
      </c>
      <c r="H55" s="36">
        <v>42009</v>
      </c>
      <c r="I55" s="34">
        <v>1</v>
      </c>
      <c r="R55" s="52" t="s">
        <v>1112</v>
      </c>
      <c r="U55" s="34">
        <v>1</v>
      </c>
      <c r="V55" s="34">
        <v>0</v>
      </c>
      <c r="W55" s="199">
        <v>218950000</v>
      </c>
      <c r="Y55" s="165">
        <v>48</v>
      </c>
      <c r="Z55" t="s">
        <v>63</v>
      </c>
      <c r="AB55" s="165">
        <v>48</v>
      </c>
      <c r="AU55" s="165"/>
      <c r="AX55" s="236"/>
    </row>
    <row r="56" spans="3:50" x14ac:dyDescent="0.25">
      <c r="C56" s="52" t="s">
        <v>1170</v>
      </c>
      <c r="D56" s="52" t="s">
        <v>1170</v>
      </c>
      <c r="E56" s="52" t="s">
        <v>761</v>
      </c>
      <c r="F56" s="36">
        <v>42009</v>
      </c>
      <c r="G56" s="220">
        <v>56844029</v>
      </c>
      <c r="H56" s="36">
        <v>42009</v>
      </c>
      <c r="I56" s="34">
        <v>1</v>
      </c>
      <c r="R56" s="52" t="s">
        <v>1112</v>
      </c>
      <c r="U56" s="34">
        <v>1</v>
      </c>
      <c r="V56" s="34">
        <v>0</v>
      </c>
      <c r="W56" s="199">
        <v>56844029</v>
      </c>
      <c r="Y56" s="165">
        <v>48</v>
      </c>
      <c r="Z56" t="s">
        <v>63</v>
      </c>
      <c r="AB56" s="165">
        <v>48</v>
      </c>
      <c r="AU56" s="165"/>
      <c r="AX56" s="236"/>
    </row>
    <row r="57" spans="3:50" x14ac:dyDescent="0.25">
      <c r="C57" s="52" t="s">
        <v>1171</v>
      </c>
      <c r="D57" s="52" t="s">
        <v>1171</v>
      </c>
      <c r="E57" s="52" t="s">
        <v>730</v>
      </c>
      <c r="F57" s="36">
        <v>42048</v>
      </c>
      <c r="G57" s="220">
        <v>160215000</v>
      </c>
      <c r="H57" s="36">
        <v>42048</v>
      </c>
      <c r="I57" s="34">
        <v>1</v>
      </c>
      <c r="R57" s="52" t="s">
        <v>1112</v>
      </c>
      <c r="U57" s="34">
        <v>1</v>
      </c>
      <c r="V57" s="34">
        <v>0</v>
      </c>
      <c r="W57" s="199">
        <v>160215000</v>
      </c>
      <c r="Y57" s="165">
        <v>48</v>
      </c>
      <c r="Z57" t="s">
        <v>63</v>
      </c>
      <c r="AB57" s="165">
        <v>48</v>
      </c>
      <c r="AU57" s="165"/>
      <c r="AX57" s="236"/>
    </row>
    <row r="58" spans="3:50" x14ac:dyDescent="0.25">
      <c r="C58" s="52" t="s">
        <v>1172</v>
      </c>
      <c r="D58" s="52" t="s">
        <v>1172</v>
      </c>
      <c r="E58" s="52" t="s">
        <v>170</v>
      </c>
      <c r="F58" s="36">
        <v>42094</v>
      </c>
      <c r="G58" s="220">
        <v>11006250</v>
      </c>
      <c r="H58" s="36">
        <v>42094</v>
      </c>
      <c r="I58" s="34">
        <v>1</v>
      </c>
      <c r="R58" s="52" t="s">
        <v>1112</v>
      </c>
      <c r="U58" s="34">
        <v>1</v>
      </c>
      <c r="V58" s="34">
        <v>0</v>
      </c>
      <c r="W58" s="199">
        <v>11006250</v>
      </c>
      <c r="Y58" s="165">
        <v>48</v>
      </c>
      <c r="Z58" t="s">
        <v>63</v>
      </c>
      <c r="AB58" s="165">
        <v>48</v>
      </c>
      <c r="AU58" s="165"/>
      <c r="AX58" s="236"/>
    </row>
    <row r="59" spans="3:50" x14ac:dyDescent="0.25">
      <c r="C59" s="52" t="s">
        <v>1173</v>
      </c>
      <c r="D59" s="52" t="s">
        <v>1173</v>
      </c>
      <c r="E59" s="52" t="s">
        <v>170</v>
      </c>
      <c r="F59" s="36">
        <v>42123</v>
      </c>
      <c r="G59" s="220">
        <v>14045000</v>
      </c>
      <c r="H59" s="36">
        <v>42123</v>
      </c>
      <c r="I59" s="34">
        <v>1</v>
      </c>
      <c r="R59" s="52" t="s">
        <v>1112</v>
      </c>
      <c r="U59" s="34">
        <v>1</v>
      </c>
      <c r="V59" s="34">
        <v>0</v>
      </c>
      <c r="W59" s="199">
        <v>14045000</v>
      </c>
      <c r="Y59" s="165">
        <v>48</v>
      </c>
      <c r="Z59" t="s">
        <v>63</v>
      </c>
      <c r="AB59" s="165">
        <v>48</v>
      </c>
      <c r="AU59" s="165"/>
      <c r="AX59" s="236"/>
    </row>
    <row r="60" spans="3:50" x14ac:dyDescent="0.25">
      <c r="C60" s="52" t="s">
        <v>1174</v>
      </c>
      <c r="D60" s="52" t="s">
        <v>1174</v>
      </c>
      <c r="E60" s="52" t="s">
        <v>170</v>
      </c>
      <c r="F60" s="36">
        <v>42123</v>
      </c>
      <c r="G60" s="220">
        <v>28090000</v>
      </c>
      <c r="H60" s="36">
        <v>42123</v>
      </c>
      <c r="I60" s="34">
        <v>1</v>
      </c>
      <c r="R60" s="52" t="s">
        <v>1112</v>
      </c>
      <c r="U60" s="34">
        <v>2</v>
      </c>
      <c r="V60" s="34">
        <v>0</v>
      </c>
      <c r="W60" s="199">
        <v>28090000</v>
      </c>
      <c r="Y60" s="165">
        <v>48</v>
      </c>
      <c r="Z60" t="s">
        <v>63</v>
      </c>
      <c r="AB60" s="165">
        <v>48</v>
      </c>
      <c r="AU60" s="165"/>
      <c r="AX60" s="236"/>
    </row>
    <row r="61" spans="3:50" x14ac:dyDescent="0.25">
      <c r="C61" s="52" t="s">
        <v>1175</v>
      </c>
      <c r="D61" s="52" t="s">
        <v>1175</v>
      </c>
      <c r="E61" s="52" t="s">
        <v>170</v>
      </c>
      <c r="F61" s="36">
        <v>42123</v>
      </c>
      <c r="G61" s="220">
        <v>15361000</v>
      </c>
      <c r="H61" s="36">
        <v>42123</v>
      </c>
      <c r="I61" s="34">
        <v>1</v>
      </c>
      <c r="R61" s="52" t="s">
        <v>1112</v>
      </c>
      <c r="U61" s="34">
        <v>2</v>
      </c>
      <c r="V61" s="34">
        <v>0</v>
      </c>
      <c r="W61" s="199">
        <v>15361000</v>
      </c>
      <c r="Y61" s="165">
        <v>48</v>
      </c>
      <c r="Z61" t="s">
        <v>63</v>
      </c>
      <c r="AB61" s="165">
        <v>48</v>
      </c>
      <c r="AU61" s="165"/>
      <c r="AX61" s="236"/>
    </row>
    <row r="62" spans="3:50" x14ac:dyDescent="0.25">
      <c r="C62" s="52" t="s">
        <v>1176</v>
      </c>
      <c r="D62" s="52" t="s">
        <v>1176</v>
      </c>
      <c r="E62" s="52" t="s">
        <v>170</v>
      </c>
      <c r="F62" s="36">
        <v>42123</v>
      </c>
      <c r="G62" s="220">
        <v>9216600</v>
      </c>
      <c r="H62" s="36">
        <v>42123</v>
      </c>
      <c r="I62" s="34">
        <v>1</v>
      </c>
      <c r="R62" s="52" t="s">
        <v>1112</v>
      </c>
      <c r="U62" s="34">
        <v>1</v>
      </c>
      <c r="V62" s="34">
        <v>0</v>
      </c>
      <c r="W62" s="199">
        <v>9216600</v>
      </c>
      <c r="Y62" s="165">
        <v>48</v>
      </c>
      <c r="Z62" t="s">
        <v>63</v>
      </c>
      <c r="AB62" s="165">
        <v>48</v>
      </c>
      <c r="AU62" s="165"/>
      <c r="AX62" s="236"/>
    </row>
    <row r="63" spans="3:50" x14ac:dyDescent="0.25">
      <c r="C63" s="52" t="s">
        <v>1177</v>
      </c>
      <c r="D63" s="52" t="s">
        <v>1177</v>
      </c>
      <c r="E63" s="52" t="s">
        <v>175</v>
      </c>
      <c r="F63" s="36">
        <v>42268</v>
      </c>
      <c r="G63" s="220">
        <v>3650000</v>
      </c>
      <c r="H63" s="36">
        <v>42268</v>
      </c>
      <c r="I63" s="34">
        <v>1</v>
      </c>
      <c r="R63" s="52" t="s">
        <v>1112</v>
      </c>
      <c r="U63" s="34">
        <v>1</v>
      </c>
      <c r="V63" s="34">
        <v>0</v>
      </c>
      <c r="W63" s="199">
        <v>3650000</v>
      </c>
      <c r="Y63" s="165">
        <v>48</v>
      </c>
      <c r="Z63" t="s">
        <v>63</v>
      </c>
      <c r="AB63" s="165">
        <v>48</v>
      </c>
      <c r="AU63" s="165"/>
      <c r="AX63" s="236"/>
    </row>
    <row r="64" spans="3:50" x14ac:dyDescent="0.25">
      <c r="C64" s="52" t="s">
        <v>1178</v>
      </c>
      <c r="D64" s="52" t="s">
        <v>1178</v>
      </c>
      <c r="E64" s="52" t="s">
        <v>677</v>
      </c>
      <c r="F64" s="36">
        <v>42269</v>
      </c>
      <c r="G64" s="220">
        <v>1100000</v>
      </c>
      <c r="H64" s="36">
        <v>42269</v>
      </c>
      <c r="I64" s="34">
        <v>1</v>
      </c>
      <c r="R64" s="52" t="s">
        <v>1112</v>
      </c>
      <c r="U64" s="34">
        <v>2</v>
      </c>
      <c r="V64" s="34">
        <v>0</v>
      </c>
      <c r="W64" s="199">
        <v>1100000</v>
      </c>
      <c r="Y64" s="165">
        <v>48</v>
      </c>
      <c r="Z64" t="s">
        <v>63</v>
      </c>
      <c r="AB64" s="165">
        <v>48</v>
      </c>
      <c r="AU64" s="165"/>
      <c r="AX64" s="236"/>
    </row>
    <row r="65" spans="3:50" x14ac:dyDescent="0.25">
      <c r="C65" s="52" t="s">
        <v>1180</v>
      </c>
      <c r="D65" s="52" t="s">
        <v>1180</v>
      </c>
      <c r="E65" s="52" t="s">
        <v>677</v>
      </c>
      <c r="F65" s="36">
        <v>42303</v>
      </c>
      <c r="G65" s="220">
        <v>167332500</v>
      </c>
      <c r="H65" s="36">
        <v>42303</v>
      </c>
      <c r="I65" s="34">
        <v>1</v>
      </c>
      <c r="R65" s="52" t="s">
        <v>1112</v>
      </c>
      <c r="U65" s="34">
        <v>1</v>
      </c>
      <c r="V65" s="34">
        <v>0</v>
      </c>
      <c r="W65" s="199">
        <v>167332500</v>
      </c>
      <c r="Y65" s="165">
        <v>48</v>
      </c>
      <c r="Z65" t="s">
        <v>63</v>
      </c>
      <c r="AB65" s="165">
        <v>48</v>
      </c>
      <c r="AU65" s="165"/>
      <c r="AX65" s="236"/>
    </row>
    <row r="66" spans="3:50" x14ac:dyDescent="0.25">
      <c r="C66" s="52" t="s">
        <v>1181</v>
      </c>
      <c r="D66" s="52" t="s">
        <v>1181</v>
      </c>
      <c r="E66" s="52" t="s">
        <v>677</v>
      </c>
      <c r="F66" s="36">
        <v>42331</v>
      </c>
      <c r="G66" s="220">
        <v>2300000</v>
      </c>
      <c r="H66" s="36">
        <v>42331</v>
      </c>
      <c r="I66" s="34">
        <v>1</v>
      </c>
      <c r="R66" s="52" t="s">
        <v>1112</v>
      </c>
      <c r="U66" s="34">
        <v>1</v>
      </c>
      <c r="V66" s="34">
        <v>0</v>
      </c>
      <c r="W66" s="199">
        <v>2300000</v>
      </c>
      <c r="Y66" s="165">
        <v>48</v>
      </c>
      <c r="Z66" t="s">
        <v>63</v>
      </c>
      <c r="AB66" s="165">
        <v>48</v>
      </c>
      <c r="AU66" s="165"/>
      <c r="AX66" s="236"/>
    </row>
    <row r="67" spans="3:50" x14ac:dyDescent="0.25">
      <c r="C67" s="52" t="s">
        <v>1182</v>
      </c>
      <c r="D67" s="52" t="s">
        <v>1182</v>
      </c>
      <c r="E67" s="52" t="s">
        <v>659</v>
      </c>
      <c r="F67" s="36">
        <v>42338</v>
      </c>
      <c r="G67" s="220">
        <v>297775000</v>
      </c>
      <c r="H67" s="36">
        <v>42338</v>
      </c>
      <c r="I67" s="34">
        <v>1</v>
      </c>
      <c r="R67" s="52" t="s">
        <v>1112</v>
      </c>
      <c r="U67" s="34">
        <v>1</v>
      </c>
      <c r="V67" s="34">
        <v>0</v>
      </c>
      <c r="W67" s="199">
        <v>297775000</v>
      </c>
      <c r="Y67" s="165">
        <v>48</v>
      </c>
      <c r="Z67" t="s">
        <v>63</v>
      </c>
      <c r="AB67" s="165">
        <v>48</v>
      </c>
      <c r="AU67" s="165"/>
      <c r="AX67" s="236"/>
    </row>
    <row r="68" spans="3:50" x14ac:dyDescent="0.25">
      <c r="C68" s="52" t="s">
        <v>1183</v>
      </c>
      <c r="D68" s="52" t="s">
        <v>1183</v>
      </c>
      <c r="E68" s="52" t="s">
        <v>164</v>
      </c>
      <c r="F68" s="36">
        <v>42376</v>
      </c>
      <c r="G68" s="220">
        <v>193338000</v>
      </c>
      <c r="H68" s="36">
        <v>42376</v>
      </c>
      <c r="I68" s="34">
        <v>1</v>
      </c>
      <c r="R68" s="52" t="s">
        <v>1112</v>
      </c>
      <c r="U68" s="34">
        <v>2</v>
      </c>
      <c r="V68" s="34">
        <v>0</v>
      </c>
      <c r="W68" s="199">
        <v>193338000</v>
      </c>
      <c r="Y68" s="165">
        <v>48</v>
      </c>
      <c r="Z68" t="s">
        <v>63</v>
      </c>
      <c r="AB68" s="165">
        <v>48</v>
      </c>
      <c r="AU68" s="165"/>
      <c r="AX68" s="236"/>
    </row>
    <row r="69" spans="3:50" x14ac:dyDescent="0.25">
      <c r="C69" s="52" t="s">
        <v>1184</v>
      </c>
      <c r="D69" s="52" t="s">
        <v>1184</v>
      </c>
      <c r="E69" s="52" t="s">
        <v>164</v>
      </c>
      <c r="F69" s="36">
        <v>42376</v>
      </c>
      <c r="G69" s="220">
        <v>96669000</v>
      </c>
      <c r="H69" s="36">
        <v>42376</v>
      </c>
      <c r="I69" s="34">
        <v>1</v>
      </c>
      <c r="R69" s="52" t="s">
        <v>1112</v>
      </c>
      <c r="U69" s="34">
        <v>1</v>
      </c>
      <c r="V69" s="34">
        <v>0</v>
      </c>
      <c r="W69" s="199">
        <v>96669000</v>
      </c>
      <c r="Y69" s="165">
        <v>48</v>
      </c>
      <c r="Z69" t="s">
        <v>63</v>
      </c>
      <c r="AB69" s="165">
        <v>48</v>
      </c>
      <c r="AU69" s="165"/>
      <c r="AX69" s="236"/>
    </row>
    <row r="70" spans="3:50" x14ac:dyDescent="0.25">
      <c r="C70" s="52" t="s">
        <v>1185</v>
      </c>
      <c r="D70" s="52" t="s">
        <v>1185</v>
      </c>
      <c r="E70" s="52" t="s">
        <v>164</v>
      </c>
      <c r="F70" s="36">
        <v>42380</v>
      </c>
      <c r="G70" s="220">
        <v>27000000</v>
      </c>
      <c r="H70" s="36">
        <v>42380</v>
      </c>
      <c r="I70" s="34">
        <v>1</v>
      </c>
      <c r="R70" s="52" t="s">
        <v>1112</v>
      </c>
      <c r="U70" s="34">
        <v>1</v>
      </c>
      <c r="V70" s="34">
        <v>0</v>
      </c>
      <c r="W70" s="199">
        <v>27000000</v>
      </c>
      <c r="Y70" s="165">
        <v>48</v>
      </c>
      <c r="Z70" t="s">
        <v>63</v>
      </c>
      <c r="AB70" s="165">
        <v>48</v>
      </c>
      <c r="AU70" s="165"/>
      <c r="AX70" s="236"/>
    </row>
    <row r="71" spans="3:50" x14ac:dyDescent="0.25">
      <c r="C71" s="52" t="s">
        <v>1186</v>
      </c>
      <c r="D71" s="52" t="s">
        <v>1186</v>
      </c>
      <c r="E71" s="52" t="s">
        <v>170</v>
      </c>
      <c r="F71" s="36">
        <v>42423</v>
      </c>
      <c r="G71" s="220">
        <v>8500000</v>
      </c>
      <c r="H71" s="36">
        <v>42423</v>
      </c>
      <c r="I71" s="34">
        <v>1</v>
      </c>
      <c r="R71" s="52" t="s">
        <v>1112</v>
      </c>
      <c r="U71" s="34">
        <v>1</v>
      </c>
      <c r="V71" s="34">
        <v>0</v>
      </c>
      <c r="W71" s="199">
        <v>8500000</v>
      </c>
      <c r="Y71" s="165">
        <v>48</v>
      </c>
      <c r="Z71" t="s">
        <v>63</v>
      </c>
      <c r="AB71" s="165">
        <v>48</v>
      </c>
      <c r="AU71" s="165"/>
      <c r="AX71" s="236"/>
    </row>
    <row r="72" spans="3:50" x14ac:dyDescent="0.25">
      <c r="C72" s="52" t="s">
        <v>1187</v>
      </c>
      <c r="D72" s="52" t="s">
        <v>1187</v>
      </c>
      <c r="E72" s="52" t="s">
        <v>265</v>
      </c>
      <c r="F72" s="36">
        <v>42416</v>
      </c>
      <c r="G72" s="220">
        <v>289780000</v>
      </c>
      <c r="H72" s="36">
        <v>42416</v>
      </c>
      <c r="I72" s="34">
        <v>1</v>
      </c>
      <c r="R72" s="52" t="s">
        <v>1112</v>
      </c>
      <c r="U72" s="34">
        <v>2</v>
      </c>
      <c r="V72" s="34">
        <v>0</v>
      </c>
      <c r="W72" s="199">
        <v>289780000</v>
      </c>
      <c r="Y72" s="165">
        <v>48</v>
      </c>
      <c r="Z72" t="s">
        <v>63</v>
      </c>
      <c r="AB72" s="165">
        <v>48</v>
      </c>
      <c r="AU72" s="165"/>
      <c r="AX72" s="236"/>
    </row>
    <row r="73" spans="3:50" x14ac:dyDescent="0.25">
      <c r="C73" s="52" t="s">
        <v>1188</v>
      </c>
      <c r="D73" s="52" t="s">
        <v>1188</v>
      </c>
      <c r="E73" s="52" t="s">
        <v>770</v>
      </c>
      <c r="F73" s="36">
        <v>42403</v>
      </c>
      <c r="G73" s="220">
        <v>41121000</v>
      </c>
      <c r="H73" s="36">
        <v>42403</v>
      </c>
      <c r="I73" s="34">
        <v>1</v>
      </c>
      <c r="R73" s="52" t="s">
        <v>1112</v>
      </c>
      <c r="U73" s="34">
        <v>1</v>
      </c>
      <c r="V73" s="34">
        <v>0</v>
      </c>
      <c r="W73" s="199">
        <v>41121000</v>
      </c>
      <c r="Y73" s="165">
        <v>48</v>
      </c>
      <c r="Z73" t="s">
        <v>63</v>
      </c>
      <c r="AB73" s="165">
        <v>48</v>
      </c>
      <c r="AU73" s="165"/>
      <c r="AX73" s="236"/>
    </row>
    <row r="74" spans="3:50" x14ac:dyDescent="0.25">
      <c r="C74" s="52" t="s">
        <v>1189</v>
      </c>
      <c r="D74" s="52" t="s">
        <v>1189</v>
      </c>
      <c r="E74" s="52" t="s">
        <v>170</v>
      </c>
      <c r="F74" s="36">
        <v>42506</v>
      </c>
      <c r="G74" s="220">
        <v>2200000</v>
      </c>
      <c r="H74" s="36">
        <v>42506</v>
      </c>
      <c r="I74" s="34">
        <v>1</v>
      </c>
      <c r="R74" s="52" t="s">
        <v>1112</v>
      </c>
      <c r="U74" s="34">
        <v>4</v>
      </c>
      <c r="V74" s="34">
        <v>0</v>
      </c>
      <c r="W74" s="199">
        <v>2200000</v>
      </c>
      <c r="Y74" s="165">
        <v>48</v>
      </c>
      <c r="Z74" t="s">
        <v>63</v>
      </c>
      <c r="AB74" s="165">
        <v>48</v>
      </c>
      <c r="AU74" s="165"/>
      <c r="AX74" s="236"/>
    </row>
    <row r="75" spans="3:50" x14ac:dyDescent="0.25">
      <c r="C75" s="52" t="s">
        <v>1190</v>
      </c>
      <c r="D75" s="52" t="s">
        <v>1190</v>
      </c>
      <c r="E75" s="52" t="s">
        <v>170</v>
      </c>
      <c r="F75" s="36">
        <v>42503</v>
      </c>
      <c r="G75" s="220">
        <v>8746804.290000001</v>
      </c>
      <c r="H75" s="36">
        <v>42503</v>
      </c>
      <c r="I75" s="34">
        <v>1</v>
      </c>
      <c r="R75" s="52" t="s">
        <v>1112</v>
      </c>
      <c r="U75" s="34">
        <v>1</v>
      </c>
      <c r="V75" s="34">
        <v>0</v>
      </c>
      <c r="W75" s="199">
        <v>8746804.290000001</v>
      </c>
      <c r="Y75" s="165">
        <v>48</v>
      </c>
      <c r="Z75" t="s">
        <v>63</v>
      </c>
      <c r="AB75" s="165">
        <v>48</v>
      </c>
      <c r="AU75" s="165"/>
      <c r="AX75" s="236"/>
    </row>
    <row r="76" spans="3:50" x14ac:dyDescent="0.25">
      <c r="C76" s="52" t="s">
        <v>1191</v>
      </c>
      <c r="D76" s="52" t="s">
        <v>1191</v>
      </c>
      <c r="E76" s="52" t="s">
        <v>677</v>
      </c>
      <c r="F76" s="36">
        <v>42503</v>
      </c>
      <c r="G76" s="220">
        <v>21465244.289999999</v>
      </c>
      <c r="H76" s="36">
        <v>42503</v>
      </c>
      <c r="I76" s="34">
        <v>1</v>
      </c>
      <c r="R76" s="52" t="s">
        <v>1112</v>
      </c>
      <c r="U76" s="34">
        <v>1</v>
      </c>
      <c r="V76" s="34">
        <v>0</v>
      </c>
      <c r="W76" s="199">
        <v>21465244.289999999</v>
      </c>
      <c r="Y76" s="165">
        <v>48</v>
      </c>
      <c r="Z76" t="s">
        <v>63</v>
      </c>
      <c r="AB76" s="165">
        <v>48</v>
      </c>
      <c r="AU76" s="165"/>
      <c r="AX76" s="236"/>
    </row>
    <row r="77" spans="3:50" x14ac:dyDescent="0.25">
      <c r="C77" s="52" t="s">
        <v>1192</v>
      </c>
      <c r="D77" s="52" t="s">
        <v>1192</v>
      </c>
      <c r="E77" s="52" t="s">
        <v>265</v>
      </c>
      <c r="F77" s="36">
        <v>42503</v>
      </c>
      <c r="G77" s="220">
        <v>4961554.29</v>
      </c>
      <c r="H77" s="36">
        <v>42503</v>
      </c>
      <c r="I77" s="34">
        <v>1</v>
      </c>
      <c r="R77" s="52" t="s">
        <v>1112</v>
      </c>
      <c r="U77" s="34">
        <v>1</v>
      </c>
      <c r="V77" s="34">
        <v>0</v>
      </c>
      <c r="W77" s="199">
        <v>4961554.29</v>
      </c>
      <c r="Y77" s="165">
        <v>48</v>
      </c>
      <c r="Z77" t="s">
        <v>63</v>
      </c>
      <c r="AB77" s="165">
        <v>48</v>
      </c>
      <c r="AU77" s="165"/>
      <c r="AX77" s="236"/>
    </row>
    <row r="78" spans="3:50" x14ac:dyDescent="0.25">
      <c r="C78" s="52" t="s">
        <v>1193</v>
      </c>
      <c r="D78" s="52" t="s">
        <v>1193</v>
      </c>
      <c r="E78" s="52" t="s">
        <v>170</v>
      </c>
      <c r="F78" s="36">
        <v>42503</v>
      </c>
      <c r="G78" s="220">
        <v>16317304.290000001</v>
      </c>
      <c r="H78" s="36">
        <v>42503</v>
      </c>
      <c r="I78" s="34">
        <v>1</v>
      </c>
      <c r="R78" s="52" t="s">
        <v>1112</v>
      </c>
      <c r="U78" s="34">
        <v>12</v>
      </c>
      <c r="V78" s="34">
        <v>0</v>
      </c>
      <c r="W78" s="199">
        <v>16317304.290000003</v>
      </c>
      <c r="Y78" s="165">
        <v>48</v>
      </c>
      <c r="Z78" t="s">
        <v>63</v>
      </c>
      <c r="AB78" s="165">
        <v>48</v>
      </c>
      <c r="AU78" s="165"/>
      <c r="AX78" s="236"/>
    </row>
    <row r="79" spans="3:50" x14ac:dyDescent="0.25">
      <c r="C79" s="52" t="s">
        <v>1194</v>
      </c>
      <c r="D79" s="52" t="s">
        <v>1194</v>
      </c>
      <c r="E79" s="52" t="s">
        <v>170</v>
      </c>
      <c r="F79" s="36">
        <v>42503</v>
      </c>
      <c r="G79" s="220">
        <v>6929884.29</v>
      </c>
      <c r="H79" s="36">
        <v>42503</v>
      </c>
      <c r="I79" s="34">
        <v>1</v>
      </c>
      <c r="R79" s="52" t="s">
        <v>1112</v>
      </c>
      <c r="U79" s="34">
        <v>5</v>
      </c>
      <c r="V79" s="34">
        <v>0</v>
      </c>
      <c r="W79" s="199">
        <v>6929884.290000001</v>
      </c>
      <c r="Y79" s="165">
        <v>48</v>
      </c>
      <c r="Z79" t="s">
        <v>63</v>
      </c>
      <c r="AB79" s="165">
        <v>48</v>
      </c>
      <c r="AU79" s="165"/>
      <c r="AX79" s="236"/>
    </row>
    <row r="80" spans="3:50" x14ac:dyDescent="0.25">
      <c r="C80" s="52" t="s">
        <v>1195</v>
      </c>
      <c r="D80" s="52" t="s">
        <v>1195</v>
      </c>
      <c r="E80" s="52" t="s">
        <v>679</v>
      </c>
      <c r="F80" s="36">
        <v>42491</v>
      </c>
      <c r="G80" s="220">
        <v>124925000</v>
      </c>
      <c r="H80" s="36">
        <v>42491</v>
      </c>
      <c r="I80" s="34">
        <v>1</v>
      </c>
      <c r="R80" s="52" t="s">
        <v>1112</v>
      </c>
      <c r="U80" s="34">
        <v>1</v>
      </c>
      <c r="V80" s="34">
        <v>0</v>
      </c>
      <c r="W80" s="199">
        <v>124925000</v>
      </c>
      <c r="Y80" s="165">
        <v>48</v>
      </c>
      <c r="Z80" t="s">
        <v>63</v>
      </c>
      <c r="AB80" s="165">
        <v>48</v>
      </c>
      <c r="AU80" s="165"/>
      <c r="AX80" s="236"/>
    </row>
    <row r="81" spans="3:50" x14ac:dyDescent="0.25">
      <c r="C81" s="52" t="s">
        <v>1196</v>
      </c>
      <c r="D81" s="52" t="s">
        <v>1196</v>
      </c>
      <c r="E81" s="52" t="s">
        <v>659</v>
      </c>
      <c r="F81" s="36">
        <v>42693</v>
      </c>
      <c r="G81" s="220">
        <v>257477100</v>
      </c>
      <c r="H81" s="36">
        <v>42693</v>
      </c>
      <c r="I81" s="34">
        <v>1</v>
      </c>
      <c r="R81" s="52" t="s">
        <v>1112</v>
      </c>
      <c r="U81" s="34">
        <v>1</v>
      </c>
      <c r="V81" s="34">
        <v>0</v>
      </c>
      <c r="W81" s="199">
        <v>257477100</v>
      </c>
      <c r="Y81" s="165">
        <v>48</v>
      </c>
      <c r="Z81" t="s">
        <v>63</v>
      </c>
      <c r="AB81" s="165">
        <v>48</v>
      </c>
      <c r="AU81" s="165"/>
      <c r="AX81" s="236"/>
    </row>
    <row r="82" spans="3:50" x14ac:dyDescent="0.25">
      <c r="C82" s="52" t="s">
        <v>1197</v>
      </c>
      <c r="D82" s="52" t="s">
        <v>1197</v>
      </c>
      <c r="E82" s="52" t="s">
        <v>338</v>
      </c>
      <c r="F82" s="36">
        <v>42658</v>
      </c>
      <c r="G82" s="220">
        <v>14475000</v>
      </c>
      <c r="H82" s="36">
        <v>42658</v>
      </c>
      <c r="I82" s="34">
        <v>1</v>
      </c>
      <c r="R82" s="52" t="s">
        <v>1112</v>
      </c>
      <c r="U82" s="34">
        <v>1</v>
      </c>
      <c r="V82" s="34">
        <v>0</v>
      </c>
      <c r="W82" s="199">
        <v>14475000</v>
      </c>
      <c r="Y82" s="165">
        <v>48</v>
      </c>
      <c r="Z82" t="s">
        <v>63</v>
      </c>
      <c r="AB82" s="165">
        <v>48</v>
      </c>
      <c r="AU82" s="165"/>
      <c r="AX82" s="236"/>
    </row>
    <row r="83" spans="3:50" x14ac:dyDescent="0.25">
      <c r="C83" s="52" t="s">
        <v>1198</v>
      </c>
      <c r="D83" s="52" t="s">
        <v>1198</v>
      </c>
      <c r="E83" s="52" t="s">
        <v>170</v>
      </c>
      <c r="F83" s="36">
        <v>42831</v>
      </c>
      <c r="G83" s="220">
        <v>2541000</v>
      </c>
      <c r="H83" s="36">
        <v>42831</v>
      </c>
      <c r="I83" s="34">
        <v>1</v>
      </c>
      <c r="R83" s="52" t="s">
        <v>1112</v>
      </c>
      <c r="U83" s="34">
        <v>1</v>
      </c>
      <c r="V83" s="34">
        <v>0</v>
      </c>
      <c r="W83" s="199">
        <v>2541000</v>
      </c>
      <c r="Y83" s="165">
        <v>48</v>
      </c>
      <c r="Z83" t="s">
        <v>63</v>
      </c>
      <c r="AB83" s="165">
        <v>48</v>
      </c>
      <c r="AU83" s="165"/>
      <c r="AX83" s="236"/>
    </row>
    <row r="84" spans="3:50" x14ac:dyDescent="0.25">
      <c r="C84" s="52" t="s">
        <v>1199</v>
      </c>
      <c r="D84" s="52" t="s">
        <v>1199</v>
      </c>
      <c r="E84" s="52" t="s">
        <v>761</v>
      </c>
      <c r="F84" s="36">
        <v>42978</v>
      </c>
      <c r="G84" s="220">
        <v>450000000</v>
      </c>
      <c r="H84" s="36">
        <v>42978</v>
      </c>
      <c r="I84" s="34">
        <v>1</v>
      </c>
      <c r="R84" s="52" t="s">
        <v>1112</v>
      </c>
      <c r="U84" s="34">
        <v>1</v>
      </c>
      <c r="V84" s="34">
        <v>0</v>
      </c>
      <c r="W84" s="199">
        <v>450000000</v>
      </c>
      <c r="Y84" s="165">
        <v>48</v>
      </c>
      <c r="Z84" t="s">
        <v>63</v>
      </c>
      <c r="AB84" s="165">
        <v>48</v>
      </c>
      <c r="AU84" s="165"/>
      <c r="AX84" s="236"/>
    </row>
    <row r="85" spans="3:50" x14ac:dyDescent="0.25">
      <c r="C85" s="52" t="s">
        <v>1200</v>
      </c>
      <c r="D85" s="52" t="s">
        <v>1200</v>
      </c>
      <c r="E85" s="52" t="s">
        <v>170</v>
      </c>
      <c r="F85" s="36">
        <v>42948</v>
      </c>
      <c r="G85" s="220">
        <v>63595800</v>
      </c>
      <c r="H85" s="36">
        <v>42948</v>
      </c>
      <c r="I85" s="34">
        <v>1</v>
      </c>
      <c r="R85" s="52" t="s">
        <v>1112</v>
      </c>
      <c r="U85" s="34">
        <v>70</v>
      </c>
      <c r="V85" s="34">
        <v>0</v>
      </c>
      <c r="W85" s="199">
        <v>63595800</v>
      </c>
      <c r="Y85" s="165">
        <v>48</v>
      </c>
      <c r="Z85" t="s">
        <v>63</v>
      </c>
      <c r="AB85" s="165">
        <v>48</v>
      </c>
      <c r="AU85" s="165"/>
      <c r="AX85" s="236"/>
    </row>
    <row r="86" spans="3:50" x14ac:dyDescent="0.25">
      <c r="C86" s="52" t="s">
        <v>1200</v>
      </c>
      <c r="D86" s="52" t="s">
        <v>1200</v>
      </c>
      <c r="E86" s="52" t="s">
        <v>170</v>
      </c>
      <c r="F86" s="36">
        <v>42948</v>
      </c>
      <c r="G86" s="220">
        <v>37800000</v>
      </c>
      <c r="H86" s="36">
        <v>42948</v>
      </c>
      <c r="I86" s="34">
        <v>1</v>
      </c>
      <c r="R86" s="52" t="s">
        <v>1112</v>
      </c>
      <c r="U86" s="34">
        <v>1</v>
      </c>
      <c r="V86" s="34">
        <v>0</v>
      </c>
      <c r="W86" s="199">
        <v>37800000</v>
      </c>
      <c r="Y86" s="165">
        <v>48</v>
      </c>
      <c r="Z86" t="s">
        <v>63</v>
      </c>
      <c r="AB86" s="165">
        <v>48</v>
      </c>
      <c r="AU86" s="165"/>
      <c r="AX86" s="236"/>
    </row>
    <row r="87" spans="3:50" x14ac:dyDescent="0.25">
      <c r="C87" s="52" t="s">
        <v>1201</v>
      </c>
      <c r="D87" s="52" t="s">
        <v>1201</v>
      </c>
      <c r="E87" s="52" t="s">
        <v>679</v>
      </c>
      <c r="F87" s="36">
        <v>42983</v>
      </c>
      <c r="G87" s="220">
        <v>17050000</v>
      </c>
      <c r="H87" s="36">
        <v>42983</v>
      </c>
      <c r="I87" s="34">
        <v>1</v>
      </c>
      <c r="R87" s="52" t="s">
        <v>1112</v>
      </c>
      <c r="U87" s="34">
        <v>1</v>
      </c>
      <c r="V87" s="34">
        <v>0</v>
      </c>
      <c r="W87" s="199">
        <v>17050000</v>
      </c>
      <c r="Y87" s="165">
        <v>48</v>
      </c>
      <c r="Z87" t="s">
        <v>63</v>
      </c>
      <c r="AB87" s="165">
        <v>48</v>
      </c>
      <c r="AU87" s="165"/>
      <c r="AX87" s="236"/>
    </row>
    <row r="88" spans="3:50" x14ac:dyDescent="0.25">
      <c r="C88" s="52" t="s">
        <v>1202</v>
      </c>
      <c r="D88" s="52" t="s">
        <v>1202</v>
      </c>
      <c r="E88" s="52" t="s">
        <v>175</v>
      </c>
      <c r="F88" s="36">
        <v>43066</v>
      </c>
      <c r="G88" s="220">
        <v>146300000</v>
      </c>
      <c r="H88" s="36">
        <v>43066</v>
      </c>
      <c r="I88" s="34">
        <v>1</v>
      </c>
      <c r="R88" s="52" t="s">
        <v>1112</v>
      </c>
      <c r="U88" s="34">
        <v>1</v>
      </c>
      <c r="V88" s="34">
        <v>0</v>
      </c>
      <c r="W88" s="199">
        <v>146300000</v>
      </c>
      <c r="Y88" s="165">
        <v>48</v>
      </c>
      <c r="Z88" t="s">
        <v>63</v>
      </c>
      <c r="AB88" s="165">
        <v>48</v>
      </c>
      <c r="AU88" s="165"/>
      <c r="AX88" s="236"/>
    </row>
    <row r="89" spans="3:50" x14ac:dyDescent="0.25">
      <c r="C89" s="52" t="s">
        <v>1203</v>
      </c>
      <c r="D89" s="52" t="s">
        <v>1203</v>
      </c>
      <c r="E89" s="52" t="s">
        <v>175</v>
      </c>
      <c r="F89" s="36">
        <v>43066</v>
      </c>
      <c r="G89" s="220">
        <v>15400000</v>
      </c>
      <c r="H89" s="36">
        <v>43066</v>
      </c>
      <c r="I89" s="34">
        <v>1</v>
      </c>
      <c r="R89" s="52" t="s">
        <v>1112</v>
      </c>
      <c r="U89" s="34">
        <v>1</v>
      </c>
      <c r="V89" s="34">
        <v>0</v>
      </c>
      <c r="W89" s="199">
        <v>15400000</v>
      </c>
      <c r="Y89" s="165">
        <v>48</v>
      </c>
      <c r="Z89" t="s">
        <v>63</v>
      </c>
      <c r="AB89" s="165">
        <v>48</v>
      </c>
      <c r="AU89" s="165"/>
      <c r="AX89" s="236"/>
    </row>
    <row r="90" spans="3:50" x14ac:dyDescent="0.25">
      <c r="C90" s="52" t="s">
        <v>1204</v>
      </c>
      <c r="D90" s="52" t="s">
        <v>1204</v>
      </c>
      <c r="E90" s="52" t="s">
        <v>175</v>
      </c>
      <c r="F90" s="36">
        <v>43066</v>
      </c>
      <c r="G90" s="220">
        <v>36592500</v>
      </c>
      <c r="H90" s="36">
        <v>43066</v>
      </c>
      <c r="I90" s="34">
        <v>1</v>
      </c>
      <c r="R90" s="52" t="s">
        <v>1112</v>
      </c>
      <c r="U90" s="34">
        <v>3</v>
      </c>
      <c r="V90" s="34">
        <v>0</v>
      </c>
      <c r="W90" s="199">
        <v>36592500</v>
      </c>
      <c r="Y90" s="165">
        <v>48</v>
      </c>
      <c r="Z90" t="s">
        <v>63</v>
      </c>
      <c r="AB90" s="165">
        <v>48</v>
      </c>
      <c r="AU90" s="165"/>
      <c r="AX90" s="236"/>
    </row>
    <row r="91" spans="3:50" x14ac:dyDescent="0.25">
      <c r="C91" s="52" t="s">
        <v>1205</v>
      </c>
      <c r="D91" s="52" t="s">
        <v>1205</v>
      </c>
      <c r="E91" s="52" t="s">
        <v>164</v>
      </c>
      <c r="F91" s="36">
        <v>42963</v>
      </c>
      <c r="G91" s="220">
        <v>6800000</v>
      </c>
      <c r="H91" s="36">
        <v>42963</v>
      </c>
      <c r="I91" s="34">
        <v>1</v>
      </c>
      <c r="R91" s="52" t="s">
        <v>1112</v>
      </c>
      <c r="U91" s="34">
        <v>1</v>
      </c>
      <c r="V91" s="34">
        <v>0</v>
      </c>
      <c r="W91" s="199">
        <v>6800000</v>
      </c>
      <c r="Y91" s="165">
        <v>48</v>
      </c>
      <c r="Z91" t="s">
        <v>63</v>
      </c>
      <c r="AB91" s="165">
        <v>48</v>
      </c>
      <c r="AU91" s="165"/>
      <c r="AX91" s="236"/>
    </row>
    <row r="92" spans="3:50" x14ac:dyDescent="0.25">
      <c r="C92" s="52" t="s">
        <v>1206</v>
      </c>
      <c r="D92" s="52" t="s">
        <v>1206</v>
      </c>
      <c r="E92" s="52" t="s">
        <v>170</v>
      </c>
      <c r="F92" s="36">
        <v>43032</v>
      </c>
      <c r="G92" s="220">
        <v>62700000</v>
      </c>
      <c r="H92" s="36">
        <v>43032</v>
      </c>
      <c r="I92" s="34">
        <v>1</v>
      </c>
      <c r="R92" s="52" t="s">
        <v>1112</v>
      </c>
      <c r="U92" s="34">
        <v>1</v>
      </c>
      <c r="V92" s="34">
        <v>0</v>
      </c>
      <c r="W92" s="199">
        <v>62700000</v>
      </c>
      <c r="Y92" s="165">
        <v>48</v>
      </c>
      <c r="Z92" t="s">
        <v>63</v>
      </c>
      <c r="AB92" s="165">
        <v>48</v>
      </c>
      <c r="AU92" s="165"/>
      <c r="AX92" s="236"/>
    </row>
    <row r="93" spans="3:50" x14ac:dyDescent="0.25">
      <c r="C93" s="52" t="s">
        <v>1207</v>
      </c>
      <c r="D93" s="52" t="s">
        <v>1207</v>
      </c>
      <c r="E93" s="52" t="s">
        <v>170</v>
      </c>
      <c r="F93" s="36">
        <v>43032</v>
      </c>
      <c r="G93" s="220">
        <v>6600000</v>
      </c>
      <c r="H93" s="36">
        <v>43032</v>
      </c>
      <c r="I93" s="34">
        <v>1</v>
      </c>
      <c r="R93" s="52" t="s">
        <v>1112</v>
      </c>
      <c r="U93" s="34">
        <v>1</v>
      </c>
      <c r="V93" s="34">
        <v>0</v>
      </c>
      <c r="W93" s="199">
        <v>6600000</v>
      </c>
      <c r="Y93" s="165">
        <v>48</v>
      </c>
      <c r="Z93" t="s">
        <v>63</v>
      </c>
      <c r="AB93" s="165">
        <v>48</v>
      </c>
      <c r="AU93" s="165"/>
      <c r="AX93" s="236"/>
    </row>
    <row r="94" spans="3:50" x14ac:dyDescent="0.25">
      <c r="C94" s="52" t="s">
        <v>1208</v>
      </c>
      <c r="D94" s="52" t="s">
        <v>1208</v>
      </c>
      <c r="E94" s="52" t="s">
        <v>170</v>
      </c>
      <c r="F94" s="36">
        <v>43043</v>
      </c>
      <c r="G94" s="220">
        <v>16500000</v>
      </c>
      <c r="H94" s="36">
        <v>43043</v>
      </c>
      <c r="I94" s="34">
        <v>1</v>
      </c>
      <c r="R94" s="52" t="s">
        <v>1112</v>
      </c>
      <c r="U94" s="34">
        <v>1</v>
      </c>
      <c r="V94" s="34">
        <v>0</v>
      </c>
      <c r="W94" s="199">
        <v>16500000</v>
      </c>
      <c r="Y94" s="165">
        <v>48</v>
      </c>
      <c r="Z94" t="s">
        <v>63</v>
      </c>
      <c r="AB94" s="165">
        <v>48</v>
      </c>
      <c r="AU94" s="165"/>
      <c r="AX94" s="236"/>
    </row>
    <row r="95" spans="3:50" x14ac:dyDescent="0.25">
      <c r="C95" s="52" t="s">
        <v>1209</v>
      </c>
      <c r="D95" s="52" t="s">
        <v>1209</v>
      </c>
      <c r="E95" s="52" t="s">
        <v>170</v>
      </c>
      <c r="F95" s="36">
        <v>43052</v>
      </c>
      <c r="G95" s="220">
        <v>8000000</v>
      </c>
      <c r="H95" s="36">
        <v>43052</v>
      </c>
      <c r="I95" s="34">
        <v>1</v>
      </c>
      <c r="R95" s="52" t="s">
        <v>1112</v>
      </c>
      <c r="U95" s="34">
        <v>1</v>
      </c>
      <c r="V95" s="34">
        <v>0</v>
      </c>
      <c r="W95" s="199">
        <v>8000000</v>
      </c>
      <c r="Y95" s="165">
        <v>48</v>
      </c>
      <c r="Z95" t="s">
        <v>63</v>
      </c>
      <c r="AB95" s="165">
        <v>48</v>
      </c>
      <c r="AU95" s="165"/>
      <c r="AX95" s="236"/>
    </row>
    <row r="96" spans="3:50" x14ac:dyDescent="0.25">
      <c r="C96" s="52" t="s">
        <v>1210</v>
      </c>
      <c r="D96" s="52" t="s">
        <v>1210</v>
      </c>
      <c r="E96" s="52" t="s">
        <v>170</v>
      </c>
      <c r="F96" s="36">
        <v>43049</v>
      </c>
      <c r="G96" s="220">
        <v>1500000</v>
      </c>
      <c r="H96" s="36">
        <v>43049</v>
      </c>
      <c r="I96" s="34">
        <v>1</v>
      </c>
      <c r="R96" s="52" t="s">
        <v>1112</v>
      </c>
      <c r="U96" s="34">
        <v>2</v>
      </c>
      <c r="V96" s="34">
        <v>0</v>
      </c>
      <c r="W96" s="199">
        <v>1500000</v>
      </c>
      <c r="Y96" s="165">
        <v>48</v>
      </c>
      <c r="Z96" t="s">
        <v>63</v>
      </c>
      <c r="AB96" s="165">
        <v>48</v>
      </c>
      <c r="AU96" s="165"/>
      <c r="AX96" s="236"/>
    </row>
    <row r="97" spans="3:50" x14ac:dyDescent="0.25">
      <c r="C97" s="52" t="s">
        <v>1211</v>
      </c>
      <c r="D97" s="52" t="s">
        <v>1211</v>
      </c>
      <c r="E97" s="52" t="s">
        <v>170</v>
      </c>
      <c r="F97" s="36">
        <v>43069</v>
      </c>
      <c r="G97" s="220">
        <v>13600000</v>
      </c>
      <c r="H97" s="36">
        <v>43069</v>
      </c>
      <c r="I97" s="34">
        <v>1</v>
      </c>
      <c r="R97" s="52" t="s">
        <v>1112</v>
      </c>
      <c r="U97" s="34">
        <v>4</v>
      </c>
      <c r="V97" s="34">
        <v>0</v>
      </c>
      <c r="W97" s="199">
        <v>13600000</v>
      </c>
      <c r="Y97" s="165">
        <v>48</v>
      </c>
      <c r="Z97" t="s">
        <v>63</v>
      </c>
      <c r="AB97" s="165">
        <v>48</v>
      </c>
      <c r="AU97" s="165"/>
      <c r="AX97" s="236"/>
    </row>
    <row r="98" spans="3:50" x14ac:dyDescent="0.25">
      <c r="C98" s="52" t="s">
        <v>1212</v>
      </c>
      <c r="D98" s="52" t="s">
        <v>1212</v>
      </c>
      <c r="E98" s="52" t="s">
        <v>170</v>
      </c>
      <c r="F98" s="36">
        <v>43085</v>
      </c>
      <c r="G98" s="220">
        <v>1500000</v>
      </c>
      <c r="H98" s="36">
        <v>43085</v>
      </c>
      <c r="I98" s="34">
        <v>1</v>
      </c>
      <c r="R98" s="52" t="s">
        <v>1112</v>
      </c>
      <c r="U98" s="34">
        <v>2</v>
      </c>
      <c r="V98" s="34">
        <v>0</v>
      </c>
      <c r="W98" s="199">
        <v>1500000</v>
      </c>
      <c r="Y98" s="165">
        <v>48</v>
      </c>
      <c r="Z98" t="s">
        <v>63</v>
      </c>
      <c r="AB98" s="165">
        <v>48</v>
      </c>
      <c r="AU98" s="165"/>
      <c r="AX98" s="236"/>
    </row>
    <row r="99" spans="3:50" x14ac:dyDescent="0.25">
      <c r="C99" s="52" t="s">
        <v>1212</v>
      </c>
      <c r="D99" s="52" t="s">
        <v>1212</v>
      </c>
      <c r="E99" s="52" t="s">
        <v>170</v>
      </c>
      <c r="F99" s="36">
        <v>43090</v>
      </c>
      <c r="G99" s="220">
        <v>1500000</v>
      </c>
      <c r="H99" s="36">
        <v>43090</v>
      </c>
      <c r="I99" s="34">
        <v>1</v>
      </c>
      <c r="R99" s="52" t="s">
        <v>1112</v>
      </c>
      <c r="U99" s="34">
        <v>2</v>
      </c>
      <c r="V99" s="34">
        <v>0</v>
      </c>
      <c r="W99" s="199">
        <v>1500000</v>
      </c>
      <c r="Y99" s="165">
        <v>48</v>
      </c>
      <c r="Z99" t="s">
        <v>63</v>
      </c>
      <c r="AB99" s="165">
        <v>48</v>
      </c>
      <c r="AU99" s="165"/>
      <c r="AX99" s="236"/>
    </row>
    <row r="100" spans="3:50" x14ac:dyDescent="0.25">
      <c r="C100" s="52" t="s">
        <v>1213</v>
      </c>
      <c r="D100" s="52" t="s">
        <v>1213</v>
      </c>
      <c r="E100" s="52" t="s">
        <v>170</v>
      </c>
      <c r="F100" s="36">
        <v>43083</v>
      </c>
      <c r="G100" s="220">
        <v>1120000</v>
      </c>
      <c r="H100" s="36">
        <v>43083</v>
      </c>
      <c r="I100" s="34">
        <v>1</v>
      </c>
      <c r="R100" s="52" t="s">
        <v>1112</v>
      </c>
      <c r="U100" s="34">
        <v>2</v>
      </c>
      <c r="V100" s="34">
        <v>0</v>
      </c>
      <c r="W100" s="199">
        <v>1120000</v>
      </c>
      <c r="Y100" s="165">
        <v>48</v>
      </c>
      <c r="Z100" t="s">
        <v>63</v>
      </c>
      <c r="AB100" s="165">
        <v>48</v>
      </c>
      <c r="AU100" s="165"/>
      <c r="AX100" s="236"/>
    </row>
    <row r="101" spans="3:50" x14ac:dyDescent="0.25">
      <c r="C101" s="52" t="s">
        <v>1214</v>
      </c>
      <c r="D101" s="52" t="s">
        <v>1214</v>
      </c>
      <c r="E101" s="52" t="s">
        <v>679</v>
      </c>
      <c r="F101" s="36">
        <v>43080</v>
      </c>
      <c r="G101" s="220">
        <v>14050000</v>
      </c>
      <c r="H101" s="36">
        <v>43080</v>
      </c>
      <c r="I101" s="34">
        <v>1</v>
      </c>
      <c r="R101" s="52" t="s">
        <v>1112</v>
      </c>
      <c r="U101" s="34">
        <v>1</v>
      </c>
      <c r="V101" s="34">
        <v>0</v>
      </c>
      <c r="W101" s="199">
        <v>14050000</v>
      </c>
      <c r="Y101" s="165">
        <v>48</v>
      </c>
      <c r="Z101" t="s">
        <v>63</v>
      </c>
      <c r="AB101" s="165">
        <v>48</v>
      </c>
      <c r="AU101" s="165"/>
      <c r="AX101" s="236"/>
    </row>
    <row r="102" spans="3:50" x14ac:dyDescent="0.25">
      <c r="C102" s="52" t="s">
        <v>1215</v>
      </c>
      <c r="D102" s="52" t="s">
        <v>1215</v>
      </c>
      <c r="E102" s="52" t="s">
        <v>934</v>
      </c>
      <c r="F102" s="36">
        <v>43075</v>
      </c>
      <c r="G102" s="220">
        <v>10421400</v>
      </c>
      <c r="H102" s="36">
        <v>43075</v>
      </c>
      <c r="I102" s="34">
        <v>1</v>
      </c>
      <c r="R102" s="52" t="s">
        <v>1112</v>
      </c>
      <c r="U102" s="34">
        <v>1</v>
      </c>
      <c r="V102" s="34">
        <v>0</v>
      </c>
      <c r="W102" s="199">
        <v>10421400</v>
      </c>
      <c r="Y102" s="165">
        <v>48</v>
      </c>
      <c r="Z102" t="s">
        <v>63</v>
      </c>
      <c r="AB102" s="165">
        <v>48</v>
      </c>
      <c r="AU102" s="165"/>
      <c r="AX102" s="236"/>
    </row>
    <row r="103" spans="3:50" x14ac:dyDescent="0.25">
      <c r="C103" s="52" t="s">
        <v>1216</v>
      </c>
      <c r="D103" s="52" t="s">
        <v>1216</v>
      </c>
      <c r="E103" s="52" t="s">
        <v>170</v>
      </c>
      <c r="F103" s="36">
        <v>43096</v>
      </c>
      <c r="G103" s="220">
        <v>16391100</v>
      </c>
      <c r="H103" s="36">
        <v>43096</v>
      </c>
      <c r="I103" s="34">
        <v>1</v>
      </c>
      <c r="R103" s="52" t="s">
        <v>1112</v>
      </c>
      <c r="U103" s="34">
        <v>1</v>
      </c>
      <c r="V103" s="34">
        <v>0</v>
      </c>
      <c r="W103" s="199">
        <v>16391100</v>
      </c>
      <c r="Y103" s="165">
        <v>48</v>
      </c>
      <c r="Z103" t="s">
        <v>63</v>
      </c>
      <c r="AB103" s="165">
        <v>48</v>
      </c>
      <c r="AU103" s="165"/>
      <c r="AX103" s="236"/>
    </row>
    <row r="104" spans="3:50" x14ac:dyDescent="0.25">
      <c r="C104" s="138" t="s">
        <v>1217</v>
      </c>
      <c r="D104" s="138" t="s">
        <v>1217</v>
      </c>
      <c r="E104" s="138" t="s">
        <v>1218</v>
      </c>
      <c r="F104" s="36">
        <v>43118</v>
      </c>
      <c r="G104" s="220">
        <v>14100000</v>
      </c>
      <c r="H104" s="36">
        <v>43118</v>
      </c>
      <c r="I104" s="34">
        <v>1</v>
      </c>
      <c r="R104" s="52" t="s">
        <v>1112</v>
      </c>
      <c r="U104" s="34">
        <v>3</v>
      </c>
      <c r="V104" s="34">
        <v>0</v>
      </c>
      <c r="W104" s="199">
        <v>14100000</v>
      </c>
      <c r="Y104" s="165">
        <v>48</v>
      </c>
      <c r="Z104" t="s">
        <v>63</v>
      </c>
      <c r="AB104" s="165">
        <v>48</v>
      </c>
      <c r="AU104" s="165"/>
      <c r="AX104" s="236"/>
    </row>
    <row r="105" spans="3:50" x14ac:dyDescent="0.25">
      <c r="C105" s="138" t="s">
        <v>1219</v>
      </c>
      <c r="D105" s="138" t="s">
        <v>1219</v>
      </c>
      <c r="E105" s="138" t="s">
        <v>770</v>
      </c>
      <c r="F105" s="36">
        <v>43115</v>
      </c>
      <c r="G105" s="220">
        <v>55200000</v>
      </c>
      <c r="H105" s="36">
        <v>43115</v>
      </c>
      <c r="I105" s="34">
        <v>1</v>
      </c>
      <c r="R105" s="52" t="s">
        <v>1112</v>
      </c>
      <c r="U105" s="34">
        <v>1</v>
      </c>
      <c r="V105" s="34">
        <v>0</v>
      </c>
      <c r="W105" s="199">
        <v>55200000</v>
      </c>
      <c r="Y105" s="165">
        <v>48</v>
      </c>
      <c r="Z105" t="s">
        <v>63</v>
      </c>
      <c r="AB105" s="165">
        <v>48</v>
      </c>
      <c r="AU105" s="165"/>
      <c r="AX105" s="236"/>
    </row>
    <row r="106" spans="3:50" x14ac:dyDescent="0.25">
      <c r="C106" s="138" t="s">
        <v>1220</v>
      </c>
      <c r="D106" s="138" t="s">
        <v>1220</v>
      </c>
      <c r="E106" s="138" t="s">
        <v>306</v>
      </c>
      <c r="F106" s="36">
        <v>43124</v>
      </c>
      <c r="G106" s="220">
        <v>6640000</v>
      </c>
      <c r="H106" s="36">
        <v>43124</v>
      </c>
      <c r="I106" s="34">
        <v>1</v>
      </c>
      <c r="R106" s="52" t="s">
        <v>1112</v>
      </c>
      <c r="U106" s="34">
        <v>1</v>
      </c>
      <c r="V106" s="34">
        <v>0</v>
      </c>
      <c r="W106" s="199">
        <v>6640000</v>
      </c>
      <c r="Y106" s="165">
        <v>48</v>
      </c>
      <c r="Z106" t="s">
        <v>63</v>
      </c>
      <c r="AB106" s="165">
        <v>48</v>
      </c>
      <c r="AU106" s="165"/>
      <c r="AX106" s="236"/>
    </row>
    <row r="107" spans="3:50" x14ac:dyDescent="0.25">
      <c r="C107" s="118" t="s">
        <v>1221</v>
      </c>
      <c r="D107" s="118" t="s">
        <v>1221</v>
      </c>
      <c r="E107" s="118" t="s">
        <v>341</v>
      </c>
      <c r="F107" s="36">
        <v>43131</v>
      </c>
      <c r="G107" s="220">
        <v>3462855</v>
      </c>
      <c r="H107" s="36">
        <v>43131</v>
      </c>
      <c r="I107" s="34">
        <v>1</v>
      </c>
      <c r="R107" s="52" t="s">
        <v>1112</v>
      </c>
      <c r="U107" s="34">
        <v>1</v>
      </c>
      <c r="V107" s="34">
        <v>0</v>
      </c>
      <c r="W107" s="199">
        <v>3462855</v>
      </c>
      <c r="Y107" s="165">
        <v>48</v>
      </c>
      <c r="Z107" t="s">
        <v>63</v>
      </c>
      <c r="AB107" s="165">
        <v>48</v>
      </c>
      <c r="AU107" s="165"/>
      <c r="AX107" s="236"/>
    </row>
    <row r="108" spans="3:50" x14ac:dyDescent="0.25">
      <c r="C108" s="118" t="s">
        <v>1222</v>
      </c>
      <c r="D108" s="118" t="s">
        <v>1222</v>
      </c>
      <c r="E108" s="118" t="s">
        <v>170</v>
      </c>
      <c r="F108" s="36">
        <v>43132</v>
      </c>
      <c r="G108" s="220">
        <v>1600000</v>
      </c>
      <c r="H108" s="36">
        <v>43132</v>
      </c>
      <c r="I108" s="34">
        <v>1</v>
      </c>
      <c r="R108" s="52" t="s">
        <v>1112</v>
      </c>
      <c r="U108" s="34">
        <v>1</v>
      </c>
      <c r="V108" s="34">
        <v>0</v>
      </c>
      <c r="W108" s="199">
        <v>1600000</v>
      </c>
      <c r="Y108" s="165">
        <v>48</v>
      </c>
      <c r="Z108" t="s">
        <v>63</v>
      </c>
      <c r="AB108" s="165">
        <v>48</v>
      </c>
      <c r="AU108" s="165"/>
      <c r="AX108" s="236"/>
    </row>
    <row r="109" spans="3:50" x14ac:dyDescent="0.25">
      <c r="C109" s="118" t="s">
        <v>1223</v>
      </c>
      <c r="D109" s="118" t="s">
        <v>1223</v>
      </c>
      <c r="E109" s="118" t="s">
        <v>677</v>
      </c>
      <c r="F109" s="36">
        <v>43137</v>
      </c>
      <c r="G109" s="220">
        <v>750000</v>
      </c>
      <c r="H109" s="36">
        <v>43137</v>
      </c>
      <c r="I109" s="34">
        <v>1</v>
      </c>
      <c r="R109" s="52" t="s">
        <v>1112</v>
      </c>
      <c r="U109" s="34">
        <v>1</v>
      </c>
      <c r="V109" s="34">
        <v>0</v>
      </c>
      <c r="W109" s="199">
        <v>750000</v>
      </c>
      <c r="Y109" s="165">
        <v>48</v>
      </c>
      <c r="Z109" t="s">
        <v>63</v>
      </c>
      <c r="AB109" s="165">
        <v>48</v>
      </c>
      <c r="AU109" s="165"/>
      <c r="AX109" s="236"/>
    </row>
    <row r="110" spans="3:50" x14ac:dyDescent="0.25">
      <c r="C110" s="118" t="s">
        <v>1224</v>
      </c>
      <c r="D110" s="118" t="s">
        <v>1224</v>
      </c>
      <c r="E110" s="118" t="s">
        <v>170</v>
      </c>
      <c r="F110" s="36">
        <v>43132</v>
      </c>
      <c r="G110" s="220">
        <v>900000</v>
      </c>
      <c r="H110" s="36">
        <v>43132</v>
      </c>
      <c r="I110" s="34">
        <v>1</v>
      </c>
      <c r="R110" s="52" t="s">
        <v>1112</v>
      </c>
      <c r="U110" s="34">
        <v>1</v>
      </c>
      <c r="V110" s="34">
        <v>0</v>
      </c>
      <c r="W110" s="199">
        <v>900000</v>
      </c>
      <c r="Y110" s="165">
        <v>48</v>
      </c>
      <c r="Z110" t="s">
        <v>63</v>
      </c>
      <c r="AB110" s="165">
        <v>48</v>
      </c>
      <c r="AU110" s="165"/>
      <c r="AX110" s="236"/>
    </row>
    <row r="111" spans="3:50" x14ac:dyDescent="0.25">
      <c r="C111" s="118" t="s">
        <v>1225</v>
      </c>
      <c r="D111" s="118" t="s">
        <v>1225</v>
      </c>
      <c r="E111" s="118" t="s">
        <v>306</v>
      </c>
      <c r="F111" s="36">
        <v>43159</v>
      </c>
      <c r="G111" s="220">
        <f>730800000+182700000</f>
        <v>913500000</v>
      </c>
      <c r="H111" s="36">
        <v>43159</v>
      </c>
      <c r="I111" s="34">
        <v>1</v>
      </c>
      <c r="R111" s="52" t="s">
        <v>1112</v>
      </c>
      <c r="U111" s="34">
        <v>3</v>
      </c>
      <c r="V111" s="34">
        <v>0</v>
      </c>
      <c r="W111" s="199">
        <v>913500000</v>
      </c>
      <c r="Y111" s="165">
        <v>48</v>
      </c>
      <c r="Z111" t="s">
        <v>63</v>
      </c>
      <c r="AB111" s="165">
        <v>48</v>
      </c>
      <c r="AU111" s="165"/>
      <c r="AX111" s="236"/>
    </row>
    <row r="112" spans="3:50" x14ac:dyDescent="0.25">
      <c r="C112" s="111" t="s">
        <v>1226</v>
      </c>
      <c r="D112" s="111" t="s">
        <v>1226</v>
      </c>
      <c r="E112" s="111" t="s">
        <v>170</v>
      </c>
      <c r="F112" s="36">
        <v>43185</v>
      </c>
      <c r="G112" s="220">
        <v>1440700</v>
      </c>
      <c r="H112" s="36">
        <v>43185</v>
      </c>
      <c r="I112" s="34">
        <v>1</v>
      </c>
      <c r="R112" s="52" t="s">
        <v>1112</v>
      </c>
      <c r="U112" s="34">
        <v>1</v>
      </c>
      <c r="V112" s="34">
        <v>0</v>
      </c>
      <c r="W112" s="199">
        <v>1440700</v>
      </c>
      <c r="Y112" s="165">
        <v>48</v>
      </c>
      <c r="Z112" t="s">
        <v>63</v>
      </c>
      <c r="AB112" s="165">
        <v>48</v>
      </c>
      <c r="AU112" s="165"/>
      <c r="AX112" s="236"/>
    </row>
    <row r="113" spans="3:50" x14ac:dyDescent="0.25">
      <c r="C113" s="52" t="s">
        <v>1227</v>
      </c>
      <c r="D113" s="52" t="s">
        <v>1227</v>
      </c>
      <c r="E113" s="52" t="s">
        <v>659</v>
      </c>
      <c r="F113" s="36">
        <v>43185</v>
      </c>
      <c r="G113" s="220">
        <v>80375000</v>
      </c>
      <c r="H113" s="36">
        <v>43185</v>
      </c>
      <c r="I113" s="34">
        <v>1</v>
      </c>
      <c r="R113" s="52" t="s">
        <v>1112</v>
      </c>
      <c r="U113" s="34">
        <v>1</v>
      </c>
      <c r="V113" s="34">
        <v>0</v>
      </c>
      <c r="W113" s="199">
        <v>80375000</v>
      </c>
      <c r="Y113" s="165">
        <v>48</v>
      </c>
      <c r="Z113" t="s">
        <v>63</v>
      </c>
      <c r="AB113" s="165">
        <v>48</v>
      </c>
      <c r="AU113" s="165"/>
      <c r="AX113" s="236"/>
    </row>
    <row r="114" spans="3:50" x14ac:dyDescent="0.25">
      <c r="C114" s="52" t="s">
        <v>1228</v>
      </c>
      <c r="D114" s="52" t="s">
        <v>1228</v>
      </c>
      <c r="E114" s="52" t="s">
        <v>761</v>
      </c>
      <c r="F114" s="36">
        <v>43185</v>
      </c>
      <c r="G114" s="220">
        <v>144675000</v>
      </c>
      <c r="H114" s="36">
        <v>43185</v>
      </c>
      <c r="I114" s="34">
        <v>1</v>
      </c>
      <c r="R114" s="52" t="s">
        <v>1112</v>
      </c>
      <c r="U114" s="34">
        <v>1</v>
      </c>
      <c r="V114" s="34">
        <v>0</v>
      </c>
      <c r="W114" s="199">
        <v>144675000</v>
      </c>
      <c r="Y114" s="165">
        <v>48</v>
      </c>
      <c r="Z114" t="s">
        <v>63</v>
      </c>
      <c r="AB114" s="165">
        <v>48</v>
      </c>
      <c r="AU114" s="165"/>
      <c r="AX114" s="236"/>
    </row>
    <row r="115" spans="3:50" x14ac:dyDescent="0.25">
      <c r="C115" s="52" t="s">
        <v>1229</v>
      </c>
      <c r="D115" s="52" t="s">
        <v>1229</v>
      </c>
      <c r="E115" s="52" t="s">
        <v>761</v>
      </c>
      <c r="F115" s="36">
        <v>43185</v>
      </c>
      <c r="G115" s="220">
        <v>112525000</v>
      </c>
      <c r="H115" s="36">
        <v>43185</v>
      </c>
      <c r="I115" s="34">
        <v>1</v>
      </c>
      <c r="R115" s="52" t="s">
        <v>1112</v>
      </c>
      <c r="U115" s="34">
        <v>9</v>
      </c>
      <c r="V115" s="34">
        <v>0</v>
      </c>
      <c r="W115" s="199">
        <v>112525000</v>
      </c>
      <c r="Y115" s="165">
        <v>48</v>
      </c>
      <c r="Z115" t="s">
        <v>63</v>
      </c>
      <c r="AB115" s="165">
        <v>48</v>
      </c>
      <c r="AU115" s="165"/>
      <c r="AX115" s="236"/>
    </row>
    <row r="116" spans="3:50" x14ac:dyDescent="0.25">
      <c r="C116" s="111" t="s">
        <v>1230</v>
      </c>
      <c r="D116" s="111" t="s">
        <v>1230</v>
      </c>
      <c r="E116" s="111" t="s">
        <v>170</v>
      </c>
      <c r="F116" s="36">
        <v>43161</v>
      </c>
      <c r="G116" s="220">
        <v>830000</v>
      </c>
      <c r="H116" s="36">
        <v>43161</v>
      </c>
      <c r="I116" s="34">
        <v>1</v>
      </c>
      <c r="R116" s="52" t="s">
        <v>1112</v>
      </c>
      <c r="U116" s="34">
        <v>1</v>
      </c>
      <c r="V116" s="34">
        <v>0</v>
      </c>
      <c r="W116" s="199">
        <v>830000</v>
      </c>
      <c r="Y116" s="165">
        <v>48</v>
      </c>
      <c r="Z116" t="s">
        <v>63</v>
      </c>
      <c r="AB116" s="165">
        <v>48</v>
      </c>
      <c r="AU116" s="165"/>
      <c r="AX116" s="236"/>
    </row>
    <row r="117" spans="3:50" x14ac:dyDescent="0.25">
      <c r="C117" s="111" t="s">
        <v>1231</v>
      </c>
      <c r="D117" s="111" t="s">
        <v>1231</v>
      </c>
      <c r="E117" s="111" t="s">
        <v>170</v>
      </c>
      <c r="F117" s="112">
        <v>43171</v>
      </c>
      <c r="G117" s="34">
        <v>4919996</v>
      </c>
      <c r="H117" s="112">
        <v>43171</v>
      </c>
      <c r="I117" s="34">
        <v>1</v>
      </c>
      <c r="R117" s="52" t="s">
        <v>1112</v>
      </c>
      <c r="U117" s="34">
        <v>6</v>
      </c>
      <c r="V117" s="34">
        <v>0</v>
      </c>
      <c r="W117" s="199">
        <v>4919996</v>
      </c>
      <c r="Y117" s="165">
        <v>48</v>
      </c>
      <c r="Z117" t="s">
        <v>63</v>
      </c>
      <c r="AB117" s="165">
        <v>48</v>
      </c>
      <c r="AU117" s="165"/>
      <c r="AX117" s="236"/>
    </row>
    <row r="118" spans="3:50" x14ac:dyDescent="0.25">
      <c r="C118" s="111" t="s">
        <v>1232</v>
      </c>
      <c r="D118" s="111" t="s">
        <v>1232</v>
      </c>
      <c r="E118" s="111" t="s">
        <v>170</v>
      </c>
      <c r="F118" s="112">
        <v>43175</v>
      </c>
      <c r="G118" s="237">
        <v>14808000</v>
      </c>
      <c r="H118" s="112">
        <v>43175</v>
      </c>
      <c r="I118" s="34">
        <v>1</v>
      </c>
      <c r="R118" s="52" t="s">
        <v>1112</v>
      </c>
      <c r="U118" s="34">
        <v>6</v>
      </c>
      <c r="V118" s="34">
        <v>0</v>
      </c>
      <c r="W118" s="199">
        <v>14808000</v>
      </c>
      <c r="Y118" s="165">
        <v>48</v>
      </c>
      <c r="Z118" t="s">
        <v>63</v>
      </c>
      <c r="AB118" s="165">
        <v>48</v>
      </c>
      <c r="AU118" s="165"/>
      <c r="AX118" s="236"/>
    </row>
    <row r="119" spans="3:50" x14ac:dyDescent="0.25">
      <c r="C119" s="52" t="s">
        <v>1233</v>
      </c>
      <c r="D119" s="52" t="s">
        <v>1233</v>
      </c>
      <c r="E119" s="52" t="s">
        <v>341</v>
      </c>
      <c r="F119" s="36">
        <v>43180</v>
      </c>
      <c r="G119" s="220">
        <v>11000000</v>
      </c>
      <c r="H119" s="36">
        <v>43180</v>
      </c>
      <c r="I119" s="34">
        <v>1</v>
      </c>
      <c r="R119" s="52" t="s">
        <v>1112</v>
      </c>
      <c r="U119" s="34">
        <v>1</v>
      </c>
      <c r="V119" s="34">
        <v>0</v>
      </c>
      <c r="W119" s="199">
        <v>11000000</v>
      </c>
      <c r="Y119" s="165">
        <v>48</v>
      </c>
      <c r="Z119" t="s">
        <v>63</v>
      </c>
      <c r="AB119" s="165">
        <v>48</v>
      </c>
      <c r="AU119" s="165"/>
      <c r="AX119" s="236"/>
    </row>
    <row r="120" spans="3:50" x14ac:dyDescent="0.25">
      <c r="C120" s="52" t="s">
        <v>1234</v>
      </c>
      <c r="D120" s="52" t="s">
        <v>1234</v>
      </c>
      <c r="E120" s="52" t="s">
        <v>164</v>
      </c>
      <c r="F120" s="36">
        <v>43181</v>
      </c>
      <c r="G120" s="220">
        <v>8000000</v>
      </c>
      <c r="H120" s="36">
        <v>43181</v>
      </c>
      <c r="I120" s="34">
        <v>1</v>
      </c>
      <c r="R120" s="52" t="s">
        <v>1112</v>
      </c>
      <c r="U120" s="34">
        <v>1</v>
      </c>
      <c r="V120" s="34">
        <v>0</v>
      </c>
      <c r="W120" s="199">
        <v>8000000</v>
      </c>
      <c r="Y120" s="165">
        <v>48</v>
      </c>
      <c r="Z120" t="s">
        <v>63</v>
      </c>
      <c r="AB120" s="165">
        <v>48</v>
      </c>
      <c r="AU120" s="165"/>
      <c r="AX120" s="236"/>
    </row>
    <row r="121" spans="3:50" x14ac:dyDescent="0.25">
      <c r="C121" s="111" t="s">
        <v>1235</v>
      </c>
      <c r="D121" s="111" t="s">
        <v>1235</v>
      </c>
      <c r="E121" s="111" t="s">
        <v>679</v>
      </c>
      <c r="F121" s="36">
        <v>43232</v>
      </c>
      <c r="G121" s="113">
        <v>230000000</v>
      </c>
      <c r="H121" s="36">
        <v>43232</v>
      </c>
      <c r="I121" s="34">
        <v>1</v>
      </c>
      <c r="R121" s="52" t="s">
        <v>1112</v>
      </c>
      <c r="U121" s="34">
        <v>1</v>
      </c>
      <c r="V121" s="34">
        <v>0</v>
      </c>
      <c r="W121" s="199">
        <v>230000000</v>
      </c>
      <c r="Y121" s="165">
        <v>48</v>
      </c>
      <c r="Z121" t="s">
        <v>63</v>
      </c>
      <c r="AB121" s="165">
        <v>48</v>
      </c>
      <c r="AU121" s="165"/>
      <c r="AX121" s="236"/>
    </row>
    <row r="122" spans="3:50" x14ac:dyDescent="0.25">
      <c r="C122" s="111" t="e">
        <f>'[1]OKT 18'!#REF!</f>
        <v>#REF!</v>
      </c>
      <c r="D122" s="111" t="e">
        <f>'[1]OKT 18'!#REF!</f>
        <v>#REF!</v>
      </c>
      <c r="E122" s="111" t="s">
        <v>679</v>
      </c>
      <c r="F122" s="36" t="e">
        <f>'[1]OKT 18'!#REF!</f>
        <v>#REF!</v>
      </c>
      <c r="G122" s="113">
        <v>22170000</v>
      </c>
      <c r="H122" s="36" t="e">
        <f>'[1]OKT 18'!#REF!</f>
        <v>#REF!</v>
      </c>
      <c r="I122" s="34">
        <v>1</v>
      </c>
      <c r="R122" s="52" t="s">
        <v>1112</v>
      </c>
      <c r="U122" s="34">
        <v>1</v>
      </c>
      <c r="V122" s="34">
        <v>0</v>
      </c>
      <c r="W122" s="199">
        <v>22170000</v>
      </c>
      <c r="Y122" s="165">
        <v>48</v>
      </c>
      <c r="Z122" t="s">
        <v>63</v>
      </c>
      <c r="AB122" s="165">
        <v>48</v>
      </c>
      <c r="AU122" s="165"/>
      <c r="AX122" s="236"/>
    </row>
    <row r="123" spans="3:50" x14ac:dyDescent="0.25">
      <c r="C123" s="118" t="s">
        <v>1236</v>
      </c>
      <c r="D123" s="118" t="s">
        <v>1236</v>
      </c>
      <c r="E123" s="118" t="s">
        <v>164</v>
      </c>
      <c r="F123" s="36">
        <v>43258</v>
      </c>
      <c r="G123" s="220">
        <v>37565000</v>
      </c>
      <c r="H123" s="36">
        <v>43258</v>
      </c>
      <c r="I123" s="34">
        <v>1</v>
      </c>
      <c r="R123" s="52" t="s">
        <v>1112</v>
      </c>
      <c r="U123" s="34">
        <v>1</v>
      </c>
      <c r="V123" s="34">
        <v>0</v>
      </c>
      <c r="W123" s="199">
        <v>37565000</v>
      </c>
      <c r="Y123" s="165">
        <v>48</v>
      </c>
      <c r="Z123" t="s">
        <v>63</v>
      </c>
      <c r="AB123" s="165">
        <v>48</v>
      </c>
      <c r="AU123" s="165"/>
      <c r="AX123" s="236"/>
    </row>
    <row r="124" spans="3:50" x14ac:dyDescent="0.25">
      <c r="C124" s="162" t="s">
        <v>1237</v>
      </c>
      <c r="D124" s="162" t="s">
        <v>1237</v>
      </c>
      <c r="E124" s="111" t="s">
        <v>321</v>
      </c>
      <c r="F124" s="200">
        <v>43285</v>
      </c>
      <c r="G124" s="221">
        <v>11907500</v>
      </c>
      <c r="H124" s="200">
        <v>43285</v>
      </c>
      <c r="I124" s="34">
        <v>1</v>
      </c>
      <c r="R124" s="52" t="s">
        <v>1112</v>
      </c>
      <c r="U124" s="34">
        <v>1</v>
      </c>
      <c r="V124" s="34">
        <v>0</v>
      </c>
      <c r="W124" s="199">
        <v>11907500</v>
      </c>
      <c r="Y124" s="165">
        <v>48</v>
      </c>
      <c r="Z124" t="s">
        <v>63</v>
      </c>
      <c r="AB124" s="165">
        <v>48</v>
      </c>
      <c r="AU124" s="165"/>
      <c r="AX124" s="236"/>
    </row>
    <row r="125" spans="3:50" x14ac:dyDescent="0.25">
      <c r="C125" s="162" t="s">
        <v>1238</v>
      </c>
      <c r="D125" s="162" t="s">
        <v>1238</v>
      </c>
      <c r="E125" s="111" t="s">
        <v>321</v>
      </c>
      <c r="F125" s="200">
        <v>43285</v>
      </c>
      <c r="G125" s="221">
        <v>6062000</v>
      </c>
      <c r="H125" s="200">
        <v>43285</v>
      </c>
      <c r="I125" s="34">
        <v>1</v>
      </c>
      <c r="R125" s="52" t="s">
        <v>1112</v>
      </c>
      <c r="U125" s="34">
        <v>1</v>
      </c>
      <c r="V125" s="34">
        <v>0</v>
      </c>
      <c r="W125" s="199">
        <v>6062000</v>
      </c>
      <c r="Y125" s="165">
        <v>48</v>
      </c>
      <c r="Z125" t="s">
        <v>63</v>
      </c>
      <c r="AB125" s="165">
        <v>48</v>
      </c>
      <c r="AU125" s="165"/>
      <c r="AX125" s="236"/>
    </row>
    <row r="126" spans="3:50" x14ac:dyDescent="0.25">
      <c r="C126" s="162" t="s">
        <v>1239</v>
      </c>
      <c r="D126" s="162" t="s">
        <v>1239</v>
      </c>
      <c r="E126" s="111" t="s">
        <v>659</v>
      </c>
      <c r="F126" s="200">
        <v>43285</v>
      </c>
      <c r="G126" s="221">
        <v>6928000</v>
      </c>
      <c r="H126" s="200">
        <v>43285</v>
      </c>
      <c r="I126" s="34">
        <v>1</v>
      </c>
      <c r="R126" s="52" t="s">
        <v>1112</v>
      </c>
      <c r="U126" s="34">
        <v>1</v>
      </c>
      <c r="V126" s="34">
        <v>0</v>
      </c>
      <c r="W126" s="199">
        <v>6928000</v>
      </c>
      <c r="Y126" s="165">
        <v>48</v>
      </c>
      <c r="Z126" t="s">
        <v>63</v>
      </c>
      <c r="AB126" s="165">
        <v>48</v>
      </c>
      <c r="AU126" s="165"/>
      <c r="AX126" s="236"/>
    </row>
    <row r="127" spans="3:50" x14ac:dyDescent="0.25">
      <c r="C127" s="162" t="s">
        <v>1240</v>
      </c>
      <c r="D127" s="162" t="s">
        <v>1240</v>
      </c>
      <c r="E127" s="111" t="s">
        <v>164</v>
      </c>
      <c r="F127" s="200">
        <v>43285</v>
      </c>
      <c r="G127" s="221">
        <v>73610000</v>
      </c>
      <c r="H127" s="200">
        <v>43285</v>
      </c>
      <c r="I127" s="34">
        <v>1</v>
      </c>
      <c r="R127" s="52" t="s">
        <v>1112</v>
      </c>
      <c r="U127" s="34">
        <v>2</v>
      </c>
      <c r="V127" s="34">
        <v>0</v>
      </c>
      <c r="W127" s="199">
        <v>73610000</v>
      </c>
      <c r="Y127" s="165">
        <v>48</v>
      </c>
      <c r="Z127" t="s">
        <v>63</v>
      </c>
      <c r="AB127" s="165">
        <v>48</v>
      </c>
      <c r="AU127" s="165"/>
      <c r="AX127" s="236"/>
    </row>
    <row r="128" spans="3:50" x14ac:dyDescent="0.25">
      <c r="C128" s="162" t="s">
        <v>1241</v>
      </c>
      <c r="D128" s="162" t="s">
        <v>1241</v>
      </c>
      <c r="E128" s="111" t="s">
        <v>679</v>
      </c>
      <c r="F128" s="200">
        <v>43285</v>
      </c>
      <c r="G128" s="221">
        <v>58455000</v>
      </c>
      <c r="H128" s="200">
        <v>43285</v>
      </c>
      <c r="I128" s="34">
        <v>1</v>
      </c>
      <c r="R128" s="52" t="s">
        <v>1112</v>
      </c>
      <c r="U128" s="34">
        <v>1</v>
      </c>
      <c r="V128" s="34">
        <v>0</v>
      </c>
      <c r="W128" s="199">
        <v>58455000</v>
      </c>
      <c r="Y128" s="165">
        <v>48</v>
      </c>
      <c r="Z128" t="s">
        <v>63</v>
      </c>
      <c r="AB128" s="165">
        <v>48</v>
      </c>
      <c r="AU128" s="165"/>
      <c r="AX128" s="236"/>
    </row>
    <row r="129" spans="3:50" x14ac:dyDescent="0.25">
      <c r="C129" s="162" t="s">
        <v>1242</v>
      </c>
      <c r="D129" s="162" t="s">
        <v>1242</v>
      </c>
      <c r="E129" s="111" t="s">
        <v>341</v>
      </c>
      <c r="F129" s="200">
        <v>43300</v>
      </c>
      <c r="G129" s="221">
        <v>63250000</v>
      </c>
      <c r="H129" s="200">
        <v>43300</v>
      </c>
      <c r="I129" s="34">
        <v>1</v>
      </c>
      <c r="R129" s="52" t="s">
        <v>1112</v>
      </c>
      <c r="U129" s="34">
        <v>1</v>
      </c>
      <c r="V129" s="34">
        <v>0</v>
      </c>
      <c r="W129" s="199">
        <v>63250000</v>
      </c>
      <c r="Y129" s="165">
        <v>48</v>
      </c>
      <c r="Z129" t="s">
        <v>63</v>
      </c>
      <c r="AB129" s="165">
        <v>48</v>
      </c>
      <c r="AU129" s="165"/>
      <c r="AX129" s="236"/>
    </row>
    <row r="130" spans="3:50" x14ac:dyDescent="0.25">
      <c r="C130" s="162" t="s">
        <v>1243</v>
      </c>
      <c r="D130" s="162" t="s">
        <v>1243</v>
      </c>
      <c r="E130" s="111" t="s">
        <v>164</v>
      </c>
      <c r="F130" s="200">
        <v>43300</v>
      </c>
      <c r="G130" s="221">
        <v>7480000</v>
      </c>
      <c r="H130" s="200">
        <v>43300</v>
      </c>
      <c r="I130" s="34">
        <v>1</v>
      </c>
      <c r="R130" s="52" t="s">
        <v>1112</v>
      </c>
      <c r="U130" s="34">
        <v>1</v>
      </c>
      <c r="V130" s="34">
        <v>0</v>
      </c>
      <c r="W130" s="199">
        <v>7480000</v>
      </c>
      <c r="Y130" s="165">
        <v>48</v>
      </c>
      <c r="Z130" t="s">
        <v>63</v>
      </c>
      <c r="AB130" s="165">
        <v>48</v>
      </c>
      <c r="AU130" s="165"/>
      <c r="AX130" s="236"/>
    </row>
    <row r="131" spans="3:50" x14ac:dyDescent="0.25">
      <c r="C131" s="162" t="s">
        <v>1244</v>
      </c>
      <c r="D131" s="162" t="s">
        <v>1244</v>
      </c>
      <c r="E131" s="111" t="s">
        <v>164</v>
      </c>
      <c r="F131" s="200">
        <v>43300</v>
      </c>
      <c r="G131" s="221">
        <v>2860000</v>
      </c>
      <c r="H131" s="200">
        <v>43300</v>
      </c>
      <c r="I131" s="34">
        <v>1</v>
      </c>
      <c r="R131" s="52" t="s">
        <v>1112</v>
      </c>
      <c r="U131" s="34">
        <v>1</v>
      </c>
      <c r="V131" s="34">
        <v>0</v>
      </c>
      <c r="W131" s="199">
        <v>2860000</v>
      </c>
      <c r="Y131" s="165">
        <v>48</v>
      </c>
      <c r="Z131" t="s">
        <v>63</v>
      </c>
      <c r="AB131" s="165">
        <v>48</v>
      </c>
      <c r="AU131" s="165"/>
      <c r="AX131" s="236"/>
    </row>
    <row r="132" spans="3:50" x14ac:dyDescent="0.25">
      <c r="C132" s="162" t="s">
        <v>1245</v>
      </c>
      <c r="D132" s="162" t="s">
        <v>1245</v>
      </c>
      <c r="E132" s="111" t="s">
        <v>341</v>
      </c>
      <c r="F132" s="200">
        <v>43300</v>
      </c>
      <c r="G132" s="221">
        <v>7920000</v>
      </c>
      <c r="H132" s="200">
        <v>43300</v>
      </c>
      <c r="I132" s="34">
        <v>1</v>
      </c>
      <c r="R132" s="52" t="s">
        <v>1112</v>
      </c>
      <c r="U132" s="34">
        <v>1</v>
      </c>
      <c r="V132" s="34">
        <v>0</v>
      </c>
      <c r="W132" s="199">
        <v>7920000</v>
      </c>
      <c r="Y132" s="165">
        <v>48</v>
      </c>
      <c r="Z132" t="s">
        <v>63</v>
      </c>
      <c r="AB132" s="165">
        <v>48</v>
      </c>
      <c r="AU132" s="165"/>
      <c r="AX132" s="236"/>
    </row>
    <row r="133" spans="3:50" x14ac:dyDescent="0.25">
      <c r="C133" s="162" t="s">
        <v>1246</v>
      </c>
      <c r="D133" s="162" t="s">
        <v>1246</v>
      </c>
      <c r="E133" s="111" t="s">
        <v>164</v>
      </c>
      <c r="F133" s="200">
        <v>43300</v>
      </c>
      <c r="G133" s="221">
        <v>10560000</v>
      </c>
      <c r="H133" s="200">
        <v>43300</v>
      </c>
      <c r="I133" s="34">
        <v>1</v>
      </c>
      <c r="R133" s="52" t="s">
        <v>1112</v>
      </c>
      <c r="U133" s="34">
        <v>1</v>
      </c>
      <c r="V133" s="34">
        <v>0</v>
      </c>
      <c r="W133" s="199">
        <v>10560000</v>
      </c>
      <c r="Y133" s="165">
        <v>48</v>
      </c>
      <c r="Z133" t="s">
        <v>63</v>
      </c>
      <c r="AB133" s="165">
        <v>48</v>
      </c>
      <c r="AU133" s="165"/>
      <c r="AX133" s="236"/>
    </row>
    <row r="134" spans="3:50" x14ac:dyDescent="0.25">
      <c r="C134" s="162" t="s">
        <v>1247</v>
      </c>
      <c r="D134" s="162" t="s">
        <v>1247</v>
      </c>
      <c r="E134" s="111" t="s">
        <v>341</v>
      </c>
      <c r="F134" s="200">
        <v>43300</v>
      </c>
      <c r="G134" s="221">
        <v>2640000</v>
      </c>
      <c r="H134" s="200">
        <v>43300</v>
      </c>
      <c r="I134" s="34">
        <v>1</v>
      </c>
      <c r="R134" s="52" t="s">
        <v>1112</v>
      </c>
      <c r="U134" s="34">
        <v>1</v>
      </c>
      <c r="V134" s="34">
        <v>0</v>
      </c>
      <c r="W134" s="199">
        <v>2640000</v>
      </c>
      <c r="Y134" s="165">
        <v>48</v>
      </c>
      <c r="Z134" t="s">
        <v>63</v>
      </c>
      <c r="AB134" s="165">
        <v>48</v>
      </c>
      <c r="AU134" s="165"/>
      <c r="AX134" s="236"/>
    </row>
    <row r="135" spans="3:50" x14ac:dyDescent="0.25">
      <c r="C135" s="162" t="s">
        <v>1248</v>
      </c>
      <c r="D135" s="162" t="s">
        <v>1248</v>
      </c>
      <c r="E135" s="111" t="s">
        <v>164</v>
      </c>
      <c r="F135" s="200">
        <v>43300</v>
      </c>
      <c r="G135" s="221">
        <v>29920000</v>
      </c>
      <c r="H135" s="200">
        <v>43300</v>
      </c>
      <c r="I135" s="34">
        <v>1</v>
      </c>
      <c r="R135" s="52" t="s">
        <v>1112</v>
      </c>
      <c r="U135" s="34">
        <v>2</v>
      </c>
      <c r="V135" s="34">
        <v>0</v>
      </c>
      <c r="W135" s="199">
        <v>29920000</v>
      </c>
      <c r="Y135" s="165">
        <v>48</v>
      </c>
      <c r="Z135" t="s">
        <v>63</v>
      </c>
      <c r="AB135" s="165">
        <v>48</v>
      </c>
      <c r="AU135" s="165"/>
      <c r="AX135" s="236"/>
    </row>
    <row r="136" spans="3:50" x14ac:dyDescent="0.25">
      <c r="C136" s="162" t="s">
        <v>1248</v>
      </c>
      <c r="D136" s="162" t="s">
        <v>1248</v>
      </c>
      <c r="E136" s="111" t="s">
        <v>164</v>
      </c>
      <c r="F136" s="200">
        <v>43300</v>
      </c>
      <c r="G136" s="221">
        <v>29920000</v>
      </c>
      <c r="H136" s="200">
        <v>43300</v>
      </c>
      <c r="I136" s="34">
        <v>1</v>
      </c>
      <c r="R136" s="52" t="s">
        <v>1112</v>
      </c>
      <c r="U136" s="34">
        <v>2</v>
      </c>
      <c r="V136" s="34">
        <v>0</v>
      </c>
      <c r="W136" s="199">
        <v>29920000</v>
      </c>
      <c r="Y136" s="165">
        <v>48</v>
      </c>
      <c r="Z136" t="s">
        <v>63</v>
      </c>
      <c r="AB136" s="165">
        <v>48</v>
      </c>
      <c r="AU136" s="165"/>
      <c r="AX136" s="236"/>
    </row>
    <row r="137" spans="3:50" x14ac:dyDescent="0.25">
      <c r="C137" s="162" t="s">
        <v>1249</v>
      </c>
      <c r="D137" s="162" t="s">
        <v>1249</v>
      </c>
      <c r="E137" s="111" t="s">
        <v>677</v>
      </c>
      <c r="F137" s="200">
        <v>43300</v>
      </c>
      <c r="G137" s="221">
        <v>61812500</v>
      </c>
      <c r="H137" s="200">
        <v>43300</v>
      </c>
      <c r="I137" s="34">
        <v>1</v>
      </c>
      <c r="R137" s="52" t="s">
        <v>1112</v>
      </c>
      <c r="U137" s="34">
        <v>1</v>
      </c>
      <c r="V137" s="34">
        <v>0</v>
      </c>
      <c r="W137" s="199">
        <v>61812500</v>
      </c>
      <c r="Y137" s="165">
        <v>48</v>
      </c>
      <c r="Z137" t="s">
        <v>63</v>
      </c>
      <c r="AB137" s="165">
        <v>48</v>
      </c>
      <c r="AU137" s="165"/>
      <c r="AX137" s="236"/>
    </row>
    <row r="138" spans="3:50" x14ac:dyDescent="0.25">
      <c r="C138" s="111" t="s">
        <v>1250</v>
      </c>
      <c r="D138" s="111" t="s">
        <v>1250</v>
      </c>
      <c r="E138" s="139" t="s">
        <v>170</v>
      </c>
      <c r="F138" s="112">
        <v>43293</v>
      </c>
      <c r="G138" s="113">
        <v>3960000</v>
      </c>
      <c r="H138" s="112">
        <v>43293</v>
      </c>
      <c r="I138" s="34">
        <v>1</v>
      </c>
      <c r="R138" s="52" t="s">
        <v>1112</v>
      </c>
      <c r="U138" s="140">
        <v>2</v>
      </c>
      <c r="V138" s="34">
        <v>0</v>
      </c>
      <c r="W138" s="199">
        <v>3960000</v>
      </c>
      <c r="Y138" s="165">
        <v>48</v>
      </c>
      <c r="Z138" t="s">
        <v>63</v>
      </c>
      <c r="AB138" s="165">
        <v>48</v>
      </c>
      <c r="AU138" s="165"/>
      <c r="AX138" s="236"/>
    </row>
    <row r="139" spans="3:50" x14ac:dyDescent="0.25">
      <c r="C139" s="111" t="s">
        <v>1251</v>
      </c>
      <c r="D139" s="111" t="s">
        <v>1251</v>
      </c>
      <c r="E139" s="139" t="s">
        <v>170</v>
      </c>
      <c r="F139" s="112">
        <v>43293</v>
      </c>
      <c r="G139" s="113">
        <v>4180000</v>
      </c>
      <c r="H139" s="112">
        <v>43293</v>
      </c>
      <c r="I139" s="34">
        <v>1</v>
      </c>
      <c r="R139" s="52" t="s">
        <v>1112</v>
      </c>
      <c r="U139" s="140">
        <v>2</v>
      </c>
      <c r="V139" s="34">
        <v>0</v>
      </c>
      <c r="W139" s="199">
        <v>4180000</v>
      </c>
      <c r="Y139" s="165">
        <v>48</v>
      </c>
      <c r="Z139" t="s">
        <v>63</v>
      </c>
      <c r="AB139" s="165">
        <v>48</v>
      </c>
      <c r="AU139" s="165"/>
      <c r="AX139" s="236"/>
    </row>
    <row r="140" spans="3:50" x14ac:dyDescent="0.25">
      <c r="C140" s="111" t="s">
        <v>1252</v>
      </c>
      <c r="D140" s="111" t="s">
        <v>1252</v>
      </c>
      <c r="E140" s="139" t="s">
        <v>170</v>
      </c>
      <c r="F140" s="112">
        <v>43293</v>
      </c>
      <c r="G140" s="141">
        <v>24200000</v>
      </c>
      <c r="H140" s="112">
        <v>43293</v>
      </c>
      <c r="I140" s="34">
        <v>1</v>
      </c>
      <c r="R140" s="52" t="s">
        <v>1112</v>
      </c>
      <c r="U140" s="140">
        <v>10</v>
      </c>
      <c r="V140" s="34">
        <v>0</v>
      </c>
      <c r="W140" s="199">
        <v>24200000</v>
      </c>
      <c r="Y140" s="165">
        <v>48</v>
      </c>
      <c r="Z140" t="s">
        <v>63</v>
      </c>
      <c r="AB140" s="165">
        <v>48</v>
      </c>
      <c r="AU140" s="165"/>
      <c r="AX140" s="236"/>
    </row>
    <row r="141" spans="3:50" x14ac:dyDescent="0.25">
      <c r="C141" s="111" t="s">
        <v>1253</v>
      </c>
      <c r="D141" s="111" t="s">
        <v>1253</v>
      </c>
      <c r="E141" s="139" t="s">
        <v>170</v>
      </c>
      <c r="F141" s="112">
        <v>43293</v>
      </c>
      <c r="G141" s="141">
        <v>5610000</v>
      </c>
      <c r="H141" s="112">
        <v>43293</v>
      </c>
      <c r="I141" s="34">
        <v>1</v>
      </c>
      <c r="R141" s="52" t="s">
        <v>1112</v>
      </c>
      <c r="U141" s="140">
        <v>3</v>
      </c>
      <c r="V141" s="34">
        <v>0</v>
      </c>
      <c r="W141" s="199">
        <v>5610000</v>
      </c>
      <c r="Y141" s="165">
        <v>48</v>
      </c>
      <c r="Z141" t="s">
        <v>63</v>
      </c>
      <c r="AB141" s="165">
        <v>48</v>
      </c>
      <c r="AU141" s="165"/>
      <c r="AX141" s="236"/>
    </row>
    <row r="142" spans="3:50" x14ac:dyDescent="0.25">
      <c r="C142" s="111" t="s">
        <v>1254</v>
      </c>
      <c r="D142" s="111" t="s">
        <v>1254</v>
      </c>
      <c r="E142" s="139" t="s">
        <v>170</v>
      </c>
      <c r="F142" s="112">
        <v>43293</v>
      </c>
      <c r="G142" s="141">
        <v>2508000</v>
      </c>
      <c r="H142" s="112">
        <v>43293</v>
      </c>
      <c r="I142" s="34">
        <v>1</v>
      </c>
      <c r="R142" s="52" t="s">
        <v>1112</v>
      </c>
      <c r="U142" s="140">
        <v>3</v>
      </c>
      <c r="V142" s="34">
        <v>0</v>
      </c>
      <c r="W142" s="199">
        <v>2508000</v>
      </c>
      <c r="Y142" s="165">
        <v>48</v>
      </c>
      <c r="Z142" t="s">
        <v>63</v>
      </c>
      <c r="AB142" s="165">
        <v>48</v>
      </c>
      <c r="AU142" s="165"/>
      <c r="AX142" s="236"/>
    </row>
    <row r="143" spans="3:50" x14ac:dyDescent="0.25">
      <c r="C143" s="118" t="s">
        <v>1255</v>
      </c>
      <c r="D143" s="118" t="s">
        <v>1255</v>
      </c>
      <c r="E143" s="118" t="s">
        <v>354</v>
      </c>
      <c r="F143" s="36">
        <v>43434</v>
      </c>
      <c r="G143" s="220">
        <v>609919000</v>
      </c>
      <c r="H143" s="36">
        <v>43434</v>
      </c>
      <c r="I143" s="34">
        <v>1</v>
      </c>
      <c r="R143" s="52" t="s">
        <v>1112</v>
      </c>
      <c r="U143" s="34">
        <v>1</v>
      </c>
      <c r="V143" s="34">
        <v>0</v>
      </c>
      <c r="W143" s="199">
        <v>609919000</v>
      </c>
      <c r="Y143" s="165">
        <v>48</v>
      </c>
      <c r="Z143" t="s">
        <v>63</v>
      </c>
      <c r="AB143" s="165">
        <v>48</v>
      </c>
      <c r="AU143" s="165"/>
      <c r="AX143" s="236"/>
    </row>
    <row r="144" spans="3:50" x14ac:dyDescent="0.25">
      <c r="C144" s="162" t="s">
        <v>1256</v>
      </c>
      <c r="D144" s="162" t="s">
        <v>1256</v>
      </c>
      <c r="E144" s="111" t="s">
        <v>158</v>
      </c>
      <c r="F144" s="200">
        <v>43492</v>
      </c>
      <c r="G144" s="221">
        <v>7923000</v>
      </c>
      <c r="H144" s="200">
        <v>43492</v>
      </c>
      <c r="I144" s="34">
        <v>1</v>
      </c>
      <c r="R144" s="52" t="s">
        <v>1112</v>
      </c>
      <c r="U144" s="34">
        <v>1</v>
      </c>
      <c r="V144" s="34">
        <v>0</v>
      </c>
      <c r="W144" s="199">
        <v>7923000</v>
      </c>
      <c r="Y144" s="165">
        <v>48</v>
      </c>
      <c r="Z144" t="s">
        <v>63</v>
      </c>
      <c r="AB144" s="165">
        <v>48</v>
      </c>
      <c r="AU144" s="165"/>
      <c r="AX144" s="236"/>
    </row>
    <row r="145" spans="3:50" x14ac:dyDescent="0.25">
      <c r="C145" s="162" t="s">
        <v>1257</v>
      </c>
      <c r="D145" s="162" t="s">
        <v>1257</v>
      </c>
      <c r="E145" s="111" t="s">
        <v>679</v>
      </c>
      <c r="F145" s="200">
        <v>43492</v>
      </c>
      <c r="G145" s="221">
        <v>104250000</v>
      </c>
      <c r="H145" s="200">
        <v>43492</v>
      </c>
      <c r="I145" s="34">
        <v>1</v>
      </c>
      <c r="R145" s="52" t="s">
        <v>1112</v>
      </c>
      <c r="U145" s="34">
        <v>1</v>
      </c>
      <c r="V145" s="34">
        <v>0</v>
      </c>
      <c r="W145" s="199">
        <v>104250000</v>
      </c>
      <c r="Y145" s="165">
        <v>48</v>
      </c>
      <c r="Z145" t="s">
        <v>63</v>
      </c>
      <c r="AB145" s="165">
        <v>48</v>
      </c>
      <c r="AU145" s="165"/>
      <c r="AX145" s="236"/>
    </row>
    <row r="146" spans="3:50" x14ac:dyDescent="0.25">
      <c r="C146" s="162" t="s">
        <v>1258</v>
      </c>
      <c r="D146" s="162" t="s">
        <v>1258</v>
      </c>
      <c r="E146" s="111" t="s">
        <v>677</v>
      </c>
      <c r="F146" s="200">
        <v>43492</v>
      </c>
      <c r="G146" s="221">
        <v>9382500</v>
      </c>
      <c r="H146" s="200">
        <v>43492</v>
      </c>
      <c r="I146" s="34">
        <v>1</v>
      </c>
      <c r="R146" s="52" t="s">
        <v>1112</v>
      </c>
      <c r="U146" s="34">
        <v>1</v>
      </c>
      <c r="V146" s="34">
        <v>0</v>
      </c>
      <c r="W146" s="199">
        <v>9382500</v>
      </c>
      <c r="Y146" s="165">
        <v>48</v>
      </c>
      <c r="Z146" t="s">
        <v>63</v>
      </c>
      <c r="AB146" s="165">
        <v>48</v>
      </c>
      <c r="AU146" s="165"/>
      <c r="AX146" s="236"/>
    </row>
    <row r="147" spans="3:50" x14ac:dyDescent="0.25">
      <c r="C147" s="162" t="s">
        <v>1259</v>
      </c>
      <c r="D147" s="162" t="s">
        <v>1259</v>
      </c>
      <c r="E147" s="111" t="s">
        <v>306</v>
      </c>
      <c r="F147" s="200">
        <v>43492</v>
      </c>
      <c r="G147" s="221">
        <v>5212500</v>
      </c>
      <c r="H147" s="200">
        <v>43492</v>
      </c>
      <c r="I147" s="34">
        <v>1</v>
      </c>
      <c r="R147" s="52" t="s">
        <v>1112</v>
      </c>
      <c r="U147" s="34">
        <v>1</v>
      </c>
      <c r="V147" s="34">
        <v>0</v>
      </c>
      <c r="W147" s="199">
        <v>5212500</v>
      </c>
      <c r="Y147" s="165">
        <v>48</v>
      </c>
      <c r="Z147" t="s">
        <v>63</v>
      </c>
      <c r="AB147" s="165">
        <v>48</v>
      </c>
      <c r="AU147" s="165"/>
      <c r="AX147" s="236"/>
    </row>
    <row r="148" spans="3:50" x14ac:dyDescent="0.25">
      <c r="C148" s="162" t="s">
        <v>1260</v>
      </c>
      <c r="D148" s="162" t="s">
        <v>1260</v>
      </c>
      <c r="E148" s="111" t="s">
        <v>265</v>
      </c>
      <c r="F148" s="200">
        <v>43493</v>
      </c>
      <c r="G148" s="221">
        <v>6672000</v>
      </c>
      <c r="H148" s="200">
        <v>43493</v>
      </c>
      <c r="I148" s="34">
        <v>1</v>
      </c>
      <c r="R148" s="52" t="s">
        <v>1112</v>
      </c>
      <c r="U148" s="34">
        <v>1</v>
      </c>
      <c r="V148" s="34">
        <v>0</v>
      </c>
      <c r="W148" s="199">
        <v>6672000</v>
      </c>
      <c r="Y148" s="165">
        <v>48</v>
      </c>
      <c r="Z148" t="s">
        <v>63</v>
      </c>
      <c r="AB148" s="165">
        <v>48</v>
      </c>
      <c r="AU148" s="165"/>
      <c r="AX148" s="236"/>
    </row>
    <row r="149" spans="3:50" x14ac:dyDescent="0.25">
      <c r="C149" s="117" t="s">
        <v>1261</v>
      </c>
      <c r="D149" s="117" t="s">
        <v>1261</v>
      </c>
      <c r="E149" s="118" t="s">
        <v>306</v>
      </c>
      <c r="F149" s="36">
        <v>43546</v>
      </c>
      <c r="G149" s="220">
        <v>52484500</v>
      </c>
      <c r="H149" s="36">
        <v>43546</v>
      </c>
      <c r="I149" s="34">
        <v>1</v>
      </c>
      <c r="R149" s="52" t="s">
        <v>1112</v>
      </c>
      <c r="U149" s="34">
        <v>1</v>
      </c>
      <c r="V149" s="34">
        <v>0</v>
      </c>
      <c r="W149" s="199">
        <v>52484500</v>
      </c>
      <c r="Y149" s="165">
        <v>48</v>
      </c>
      <c r="Z149" t="s">
        <v>63</v>
      </c>
      <c r="AB149" s="165">
        <v>48</v>
      </c>
      <c r="AU149" s="165"/>
      <c r="AX149" s="236"/>
    </row>
    <row r="150" spans="3:50" x14ac:dyDescent="0.25">
      <c r="C150" s="162" t="s">
        <v>1262</v>
      </c>
      <c r="D150" s="162" t="s">
        <v>1262</v>
      </c>
      <c r="E150" s="111" t="s">
        <v>679</v>
      </c>
      <c r="F150" s="36">
        <v>43630</v>
      </c>
      <c r="G150" s="221">
        <f>24000*2100</f>
        <v>50400000</v>
      </c>
      <c r="H150" s="36">
        <v>43630</v>
      </c>
      <c r="I150" s="34">
        <v>1</v>
      </c>
      <c r="R150" s="52" t="s">
        <v>1112</v>
      </c>
      <c r="U150" s="34">
        <v>2</v>
      </c>
      <c r="V150" s="34">
        <v>0</v>
      </c>
      <c r="W150" s="199">
        <v>50400000</v>
      </c>
      <c r="Y150" s="165">
        <v>48</v>
      </c>
      <c r="Z150" t="s">
        <v>63</v>
      </c>
      <c r="AB150" s="165">
        <v>48</v>
      </c>
      <c r="AU150" s="165"/>
      <c r="AX150" s="236"/>
    </row>
    <row r="151" spans="3:50" x14ac:dyDescent="0.25">
      <c r="C151" s="162" t="s">
        <v>1263</v>
      </c>
      <c r="D151" s="162" t="s">
        <v>1263</v>
      </c>
      <c r="E151" s="111" t="s">
        <v>970</v>
      </c>
      <c r="F151" s="36">
        <v>43630</v>
      </c>
      <c r="G151" s="221">
        <f>57500*2100</f>
        <v>120750000</v>
      </c>
      <c r="H151" s="36">
        <v>43630</v>
      </c>
      <c r="I151" s="34">
        <v>1</v>
      </c>
      <c r="R151" s="52" t="s">
        <v>1112</v>
      </c>
      <c r="U151" s="34">
        <v>1</v>
      </c>
      <c r="V151" s="34">
        <v>0</v>
      </c>
      <c r="W151" s="199">
        <v>120750000</v>
      </c>
      <c r="Y151" s="165">
        <v>48</v>
      </c>
      <c r="Z151" t="s">
        <v>63</v>
      </c>
      <c r="AB151" s="165">
        <v>48</v>
      </c>
      <c r="AU151" s="165"/>
      <c r="AX151" s="236"/>
    </row>
    <row r="152" spans="3:50" x14ac:dyDescent="0.25">
      <c r="C152" s="162" t="s">
        <v>1264</v>
      </c>
      <c r="D152" s="162" t="s">
        <v>1264</v>
      </c>
      <c r="E152" s="111" t="s">
        <v>677</v>
      </c>
      <c r="F152" s="36">
        <v>43714</v>
      </c>
      <c r="G152" s="220">
        <v>5940000</v>
      </c>
      <c r="H152" s="36">
        <v>43714</v>
      </c>
      <c r="I152" s="34">
        <v>1</v>
      </c>
      <c r="R152" s="52" t="s">
        <v>1112</v>
      </c>
      <c r="U152" s="34">
        <v>2</v>
      </c>
      <c r="V152" s="34">
        <v>0</v>
      </c>
      <c r="W152" s="199">
        <v>5940000</v>
      </c>
      <c r="Y152" s="165">
        <v>48</v>
      </c>
      <c r="Z152" t="s">
        <v>63</v>
      </c>
      <c r="AB152" s="165">
        <v>48</v>
      </c>
      <c r="AU152" s="165"/>
      <c r="AX152" s="236"/>
    </row>
    <row r="153" spans="3:50" x14ac:dyDescent="0.25">
      <c r="C153" s="227" t="s">
        <v>1265</v>
      </c>
      <c r="D153" s="227" t="s">
        <v>1265</v>
      </c>
      <c r="E153" s="118" t="s">
        <v>679</v>
      </c>
      <c r="F153" s="36">
        <v>43867</v>
      </c>
      <c r="G153" s="220">
        <v>21450000</v>
      </c>
      <c r="H153" s="36">
        <v>43867</v>
      </c>
      <c r="I153" s="34">
        <v>1</v>
      </c>
      <c r="R153" s="52" t="s">
        <v>1112</v>
      </c>
      <c r="U153" s="34">
        <v>1</v>
      </c>
      <c r="V153" s="34">
        <v>1</v>
      </c>
      <c r="W153" s="199">
        <v>20109375</v>
      </c>
      <c r="Y153" s="165">
        <v>45</v>
      </c>
      <c r="Z153" t="s">
        <v>63</v>
      </c>
      <c r="AB153" s="165">
        <v>48</v>
      </c>
      <c r="AT153" t="s">
        <v>63</v>
      </c>
      <c r="AU153" s="165">
        <v>48</v>
      </c>
      <c r="AW153">
        <v>1</v>
      </c>
      <c r="AX153" s="236" t="s">
        <v>1403</v>
      </c>
    </row>
    <row r="154" spans="3:50" x14ac:dyDescent="0.25">
      <c r="C154" s="162" t="s">
        <v>1266</v>
      </c>
      <c r="D154" s="162" t="s">
        <v>1266</v>
      </c>
      <c r="E154" s="118" t="s">
        <v>761</v>
      </c>
      <c r="F154" s="36">
        <v>43900</v>
      </c>
      <c r="G154" s="220">
        <f>699435000+181234600+667000</f>
        <v>881336600</v>
      </c>
      <c r="H154" s="36">
        <v>43900</v>
      </c>
      <c r="I154" s="34">
        <v>1</v>
      </c>
      <c r="R154" s="52" t="s">
        <v>1112</v>
      </c>
      <c r="U154" s="34">
        <v>1</v>
      </c>
      <c r="V154" s="34">
        <v>1</v>
      </c>
      <c r="W154" s="199">
        <v>403945941.66666669</v>
      </c>
      <c r="Y154" s="165">
        <v>44</v>
      </c>
      <c r="Z154" t="s">
        <v>63</v>
      </c>
      <c r="AB154" s="165">
        <v>96</v>
      </c>
      <c r="AT154" t="s">
        <v>63</v>
      </c>
      <c r="AU154" s="165">
        <v>96</v>
      </c>
      <c r="AW154">
        <v>1</v>
      </c>
      <c r="AX154" s="236" t="s">
        <v>1403</v>
      </c>
    </row>
    <row r="155" spans="3:50" x14ac:dyDescent="0.25">
      <c r="C155" s="163" t="s">
        <v>1267</v>
      </c>
      <c r="D155" s="163" t="s">
        <v>1267</v>
      </c>
      <c r="E155" s="118" t="s">
        <v>341</v>
      </c>
      <c r="F155" s="36">
        <v>43910</v>
      </c>
      <c r="G155" s="220">
        <v>89700000</v>
      </c>
      <c r="H155" s="36">
        <v>43910</v>
      </c>
      <c r="I155" s="34">
        <v>1</v>
      </c>
      <c r="R155" s="52" t="s">
        <v>1112</v>
      </c>
      <c r="U155" s="34">
        <v>1</v>
      </c>
      <c r="V155" s="34">
        <v>1</v>
      </c>
      <c r="W155" s="199">
        <v>82225000</v>
      </c>
      <c r="Y155" s="165">
        <v>44</v>
      </c>
      <c r="Z155" t="s">
        <v>63</v>
      </c>
      <c r="AB155" s="165">
        <v>48</v>
      </c>
      <c r="AT155" t="s">
        <v>63</v>
      </c>
      <c r="AU155" s="165">
        <v>48</v>
      </c>
      <c r="AW155">
        <v>1</v>
      </c>
      <c r="AX155" s="236" t="s">
        <v>1403</v>
      </c>
    </row>
    <row r="156" spans="3:50" x14ac:dyDescent="0.25">
      <c r="C156" s="163" t="s">
        <v>1268</v>
      </c>
      <c r="D156" s="163" t="s">
        <v>1268</v>
      </c>
      <c r="E156" s="118" t="s">
        <v>338</v>
      </c>
      <c r="F156" s="36">
        <v>43910</v>
      </c>
      <c r="G156" s="220">
        <f>41400000+333500</f>
        <v>41733500</v>
      </c>
      <c r="H156" s="36">
        <v>43910</v>
      </c>
      <c r="I156" s="34">
        <v>1</v>
      </c>
      <c r="R156" s="52" t="s">
        <v>1112</v>
      </c>
      <c r="U156" s="34">
        <v>1</v>
      </c>
      <c r="V156" s="34">
        <v>1</v>
      </c>
      <c r="W156" s="199">
        <v>38255708.333333328</v>
      </c>
      <c r="Y156" s="165">
        <v>44</v>
      </c>
      <c r="Z156" t="s">
        <v>63</v>
      </c>
      <c r="AB156" s="165">
        <v>48</v>
      </c>
      <c r="AT156" t="s">
        <v>63</v>
      </c>
      <c r="AU156" s="165">
        <v>48</v>
      </c>
      <c r="AW156">
        <v>1</v>
      </c>
      <c r="AX156" s="236" t="s">
        <v>1403</v>
      </c>
    </row>
    <row r="157" spans="3:50" x14ac:dyDescent="0.25">
      <c r="C157" s="163" t="s">
        <v>1269</v>
      </c>
      <c r="D157" s="163" t="s">
        <v>1269</v>
      </c>
      <c r="E157" s="118" t="s">
        <v>258</v>
      </c>
      <c r="F157" s="36">
        <v>43910</v>
      </c>
      <c r="G157" s="220">
        <v>6440000</v>
      </c>
      <c r="H157" s="36">
        <v>43910</v>
      </c>
      <c r="I157" s="34">
        <v>1</v>
      </c>
      <c r="R157" s="52" t="s">
        <v>1112</v>
      </c>
      <c r="U157" s="34">
        <v>1</v>
      </c>
      <c r="V157" s="34">
        <v>1</v>
      </c>
      <c r="W157" s="199">
        <v>5903333.333333333</v>
      </c>
      <c r="Y157" s="165">
        <v>44</v>
      </c>
      <c r="Z157" t="s">
        <v>63</v>
      </c>
      <c r="AB157" s="165">
        <v>48</v>
      </c>
      <c r="AT157" t="s">
        <v>63</v>
      </c>
      <c r="AU157" s="165">
        <v>48</v>
      </c>
      <c r="AW157">
        <v>1</v>
      </c>
      <c r="AX157" s="236" t="s">
        <v>1403</v>
      </c>
    </row>
    <row r="158" spans="3:50" x14ac:dyDescent="0.25">
      <c r="C158" s="163" t="s">
        <v>1270</v>
      </c>
      <c r="D158" s="163" t="s">
        <v>1270</v>
      </c>
      <c r="E158" s="214" t="s">
        <v>817</v>
      </c>
      <c r="F158" s="225">
        <v>43969</v>
      </c>
      <c r="G158" s="220">
        <v>59800000</v>
      </c>
      <c r="H158" s="225">
        <v>43969</v>
      </c>
      <c r="I158" s="34">
        <v>1</v>
      </c>
      <c r="R158" s="52" t="s">
        <v>1112</v>
      </c>
      <c r="U158" s="34">
        <v>1</v>
      </c>
      <c r="V158" s="34">
        <v>1</v>
      </c>
      <c r="W158" s="199">
        <v>52325000</v>
      </c>
      <c r="Y158" s="165">
        <v>42</v>
      </c>
      <c r="Z158" t="s">
        <v>63</v>
      </c>
      <c r="AB158" s="165">
        <v>48</v>
      </c>
      <c r="AT158" t="s">
        <v>63</v>
      </c>
      <c r="AU158" s="165">
        <v>48</v>
      </c>
      <c r="AW158">
        <v>1</v>
      </c>
      <c r="AX158" s="236" t="s">
        <v>1403</v>
      </c>
    </row>
    <row r="159" spans="3:50" x14ac:dyDescent="0.25">
      <c r="C159" s="164" t="s">
        <v>1271</v>
      </c>
      <c r="D159" s="164" t="s">
        <v>1271</v>
      </c>
      <c r="E159" s="214" t="s">
        <v>1218</v>
      </c>
      <c r="F159" s="225">
        <v>44057</v>
      </c>
      <c r="G159" s="220">
        <v>33045000</v>
      </c>
      <c r="H159" s="225">
        <v>44057</v>
      </c>
      <c r="I159" s="34">
        <v>1</v>
      </c>
      <c r="R159" s="52" t="s">
        <v>1112</v>
      </c>
      <c r="U159" s="34">
        <v>10</v>
      </c>
      <c r="V159" s="34">
        <v>1</v>
      </c>
      <c r="W159" s="199">
        <v>26849062.5</v>
      </c>
      <c r="Y159" s="165">
        <v>39</v>
      </c>
      <c r="Z159" t="s">
        <v>63</v>
      </c>
      <c r="AB159" s="165">
        <v>48</v>
      </c>
      <c r="AT159" t="s">
        <v>63</v>
      </c>
      <c r="AU159" s="165">
        <v>48</v>
      </c>
      <c r="AW159">
        <v>1</v>
      </c>
      <c r="AX159" s="236" t="s">
        <v>1403</v>
      </c>
    </row>
    <row r="160" spans="3:50" x14ac:dyDescent="0.25">
      <c r="C160" s="164" t="s">
        <v>1272</v>
      </c>
      <c r="D160" s="164" t="s">
        <v>1272</v>
      </c>
      <c r="E160" s="214" t="s">
        <v>306</v>
      </c>
      <c r="F160" s="112">
        <v>44167</v>
      </c>
      <c r="G160" s="229">
        <v>54958750</v>
      </c>
      <c r="H160" s="112">
        <v>44167</v>
      </c>
      <c r="I160" s="34">
        <v>1</v>
      </c>
      <c r="R160" s="52" t="s">
        <v>1112</v>
      </c>
      <c r="U160" s="34">
        <v>1</v>
      </c>
      <c r="V160" s="34">
        <v>1</v>
      </c>
      <c r="W160" s="199">
        <v>40074088.541666664</v>
      </c>
      <c r="Y160" s="165">
        <v>35</v>
      </c>
      <c r="Z160" t="s">
        <v>63</v>
      </c>
      <c r="AB160" s="165">
        <v>48</v>
      </c>
      <c r="AT160" t="s">
        <v>63</v>
      </c>
      <c r="AU160" s="165">
        <v>48</v>
      </c>
      <c r="AW160">
        <v>1</v>
      </c>
      <c r="AX160" s="236" t="s">
        <v>1403</v>
      </c>
    </row>
    <row r="161" spans="3:50" x14ac:dyDescent="0.25">
      <c r="C161" s="163" t="s">
        <v>1273</v>
      </c>
      <c r="D161" s="163" t="s">
        <v>1273</v>
      </c>
      <c r="E161" s="214" t="s">
        <v>679</v>
      </c>
      <c r="F161" s="225">
        <v>44218</v>
      </c>
      <c r="G161" s="220">
        <v>5500000</v>
      </c>
      <c r="H161" s="225">
        <v>44218</v>
      </c>
      <c r="I161" s="34">
        <v>1</v>
      </c>
      <c r="R161" s="52" t="s">
        <v>1112</v>
      </c>
      <c r="U161" s="34">
        <v>1</v>
      </c>
      <c r="V161" s="34">
        <v>1</v>
      </c>
      <c r="W161" s="199">
        <v>3895833.333333333</v>
      </c>
      <c r="Y161" s="165">
        <v>34</v>
      </c>
      <c r="Z161" t="s">
        <v>63</v>
      </c>
      <c r="AB161" s="165">
        <v>48</v>
      </c>
      <c r="AT161" t="s">
        <v>63</v>
      </c>
      <c r="AU161" s="165">
        <v>48</v>
      </c>
      <c r="AW161">
        <v>1</v>
      </c>
      <c r="AX161" s="236" t="s">
        <v>1403</v>
      </c>
    </row>
    <row r="162" spans="3:50" x14ac:dyDescent="0.25">
      <c r="C162" s="118" t="s">
        <v>1274</v>
      </c>
      <c r="D162" s="118" t="s">
        <v>1274</v>
      </c>
      <c r="E162" s="214" t="s">
        <v>679</v>
      </c>
      <c r="F162" s="225">
        <v>44293</v>
      </c>
      <c r="G162" s="220">
        <v>116200000</v>
      </c>
      <c r="H162" s="225">
        <v>44293</v>
      </c>
      <c r="I162" s="34">
        <v>1</v>
      </c>
      <c r="R162" s="52" t="s">
        <v>1112</v>
      </c>
      <c r="U162" s="34">
        <v>2</v>
      </c>
      <c r="V162" s="34">
        <v>1</v>
      </c>
      <c r="W162" s="199">
        <v>37522916.666666672</v>
      </c>
      <c r="Y162" s="165">
        <v>31</v>
      </c>
      <c r="Z162" t="s">
        <v>63</v>
      </c>
      <c r="AB162" s="165">
        <v>96</v>
      </c>
      <c r="AT162" t="s">
        <v>63</v>
      </c>
      <c r="AU162" s="165">
        <v>96</v>
      </c>
      <c r="AW162">
        <v>1</v>
      </c>
      <c r="AX162" s="236" t="s">
        <v>1403</v>
      </c>
    </row>
    <row r="163" spans="3:50" x14ac:dyDescent="0.25">
      <c r="C163" s="118" t="s">
        <v>1275</v>
      </c>
      <c r="D163" s="118" t="s">
        <v>1275</v>
      </c>
      <c r="E163" s="214" t="s">
        <v>341</v>
      </c>
      <c r="F163" s="225">
        <v>44293</v>
      </c>
      <c r="G163" s="220">
        <v>11620000</v>
      </c>
      <c r="H163" s="225">
        <v>44293</v>
      </c>
      <c r="I163" s="34">
        <v>1</v>
      </c>
      <c r="R163" s="52" t="s">
        <v>1112</v>
      </c>
      <c r="U163" s="34">
        <v>1</v>
      </c>
      <c r="V163" s="34">
        <v>1</v>
      </c>
      <c r="W163" s="199">
        <v>7504583.333333334</v>
      </c>
      <c r="Y163" s="165">
        <v>31</v>
      </c>
      <c r="Z163" t="s">
        <v>63</v>
      </c>
      <c r="AB163" s="165">
        <v>48</v>
      </c>
      <c r="AT163" t="s">
        <v>63</v>
      </c>
      <c r="AU163" s="165">
        <v>48</v>
      </c>
      <c r="AW163">
        <v>1</v>
      </c>
      <c r="AX163" s="236" t="s">
        <v>1403</v>
      </c>
    </row>
    <row r="164" spans="3:50" x14ac:dyDescent="0.25">
      <c r="C164" s="118" t="s">
        <v>1276</v>
      </c>
      <c r="D164" s="118" t="s">
        <v>1276</v>
      </c>
      <c r="E164" s="214" t="s">
        <v>679</v>
      </c>
      <c r="F164" s="225">
        <v>44319</v>
      </c>
      <c r="G164" s="220">
        <v>-116200000</v>
      </c>
      <c r="H164" s="225">
        <v>44319</v>
      </c>
      <c r="I164" s="34">
        <v>1</v>
      </c>
      <c r="R164" s="52" t="s">
        <v>1112</v>
      </c>
      <c r="U164" s="34">
        <v>-2</v>
      </c>
      <c r="V164" s="34">
        <v>1</v>
      </c>
      <c r="W164" s="199">
        <v>-36312500</v>
      </c>
      <c r="Y164" s="165">
        <v>30</v>
      </c>
      <c r="Z164" t="s">
        <v>63</v>
      </c>
      <c r="AB164" s="165">
        <v>96</v>
      </c>
      <c r="AT164" t="s">
        <v>63</v>
      </c>
      <c r="AU164" s="165">
        <v>96</v>
      </c>
      <c r="AW164">
        <v>1</v>
      </c>
      <c r="AX164" s="236" t="s">
        <v>1403</v>
      </c>
    </row>
    <row r="165" spans="3:50" x14ac:dyDescent="0.25">
      <c r="C165" s="118" t="s">
        <v>1277</v>
      </c>
      <c r="D165" s="118" t="s">
        <v>1277</v>
      </c>
      <c r="E165" s="214" t="s">
        <v>338</v>
      </c>
      <c r="F165" s="112">
        <v>44358</v>
      </c>
      <c r="G165" s="229">
        <v>251163500</v>
      </c>
      <c r="H165" s="112">
        <v>44358</v>
      </c>
      <c r="I165" s="34">
        <v>1</v>
      </c>
      <c r="R165" s="52" t="s">
        <v>1112</v>
      </c>
      <c r="U165" s="34">
        <v>1</v>
      </c>
      <c r="V165" s="34">
        <v>1</v>
      </c>
      <c r="W165" s="199">
        <v>75872307.291666672</v>
      </c>
      <c r="Y165" s="165">
        <v>29</v>
      </c>
      <c r="Z165" t="s">
        <v>63</v>
      </c>
      <c r="AB165" s="165">
        <v>96</v>
      </c>
      <c r="AT165" t="s">
        <v>63</v>
      </c>
      <c r="AU165" s="165">
        <v>96</v>
      </c>
      <c r="AW165">
        <v>1</v>
      </c>
      <c r="AX165" s="236" t="s">
        <v>1403</v>
      </c>
    </row>
    <row r="166" spans="3:50" x14ac:dyDescent="0.25">
      <c r="C166" s="118" t="s">
        <v>1278</v>
      </c>
      <c r="D166" s="118" t="s">
        <v>1278</v>
      </c>
      <c r="E166" s="214" t="s">
        <v>338</v>
      </c>
      <c r="F166" s="112">
        <v>44358</v>
      </c>
      <c r="G166" s="238">
        <v>67727250</v>
      </c>
      <c r="H166" s="112">
        <v>44358</v>
      </c>
      <c r="I166" s="34">
        <v>1</v>
      </c>
      <c r="R166" s="52" t="s">
        <v>1112</v>
      </c>
      <c r="U166" s="34">
        <v>1</v>
      </c>
      <c r="V166" s="34">
        <v>1</v>
      </c>
      <c r="W166" s="199">
        <v>20459273.4375</v>
      </c>
      <c r="Y166" s="165">
        <v>29</v>
      </c>
      <c r="Z166" t="s">
        <v>63</v>
      </c>
      <c r="AB166" s="165">
        <v>96</v>
      </c>
      <c r="AT166" t="s">
        <v>63</v>
      </c>
      <c r="AU166" s="165">
        <v>96</v>
      </c>
      <c r="AW166">
        <v>1</v>
      </c>
      <c r="AX166" s="236" t="s">
        <v>1403</v>
      </c>
    </row>
    <row r="167" spans="3:50" x14ac:dyDescent="0.25">
      <c r="C167" s="118" t="s">
        <v>1279</v>
      </c>
      <c r="D167" s="118" t="s">
        <v>1279</v>
      </c>
      <c r="E167" s="214" t="s">
        <v>679</v>
      </c>
      <c r="F167" s="225">
        <v>44372</v>
      </c>
      <c r="G167" s="113">
        <v>689880000</v>
      </c>
      <c r="H167" s="225">
        <v>44372</v>
      </c>
      <c r="I167" s="34">
        <v>1</v>
      </c>
      <c r="R167" s="52" t="s">
        <v>1112</v>
      </c>
      <c r="U167" s="34">
        <v>1</v>
      </c>
      <c r="V167" s="34">
        <v>1</v>
      </c>
      <c r="W167" s="199">
        <v>208401250</v>
      </c>
      <c r="Y167" s="165">
        <v>29</v>
      </c>
      <c r="Z167" t="s">
        <v>63</v>
      </c>
      <c r="AB167" s="165">
        <v>96</v>
      </c>
      <c r="AT167" t="s">
        <v>63</v>
      </c>
      <c r="AU167" s="165">
        <v>96</v>
      </c>
      <c r="AW167">
        <v>1</v>
      </c>
      <c r="AX167" s="236" t="s">
        <v>1403</v>
      </c>
    </row>
    <row r="168" spans="3:50" x14ac:dyDescent="0.25">
      <c r="C168" s="118" t="s">
        <v>1280</v>
      </c>
      <c r="D168" s="118" t="s">
        <v>1280</v>
      </c>
      <c r="E168" s="214" t="s">
        <v>1155</v>
      </c>
      <c r="F168" s="225">
        <v>44379</v>
      </c>
      <c r="G168" s="220">
        <v>2500000</v>
      </c>
      <c r="H168" s="225">
        <v>44379</v>
      </c>
      <c r="I168" s="34">
        <v>1</v>
      </c>
      <c r="R168" s="52" t="s">
        <v>1112</v>
      </c>
      <c r="U168" s="34">
        <v>1</v>
      </c>
      <c r="V168" s="34">
        <v>1</v>
      </c>
      <c r="W168" s="199">
        <v>1458333.3333333335</v>
      </c>
      <c r="Y168" s="165">
        <v>28</v>
      </c>
      <c r="Z168" t="s">
        <v>63</v>
      </c>
      <c r="AB168" s="165">
        <v>48</v>
      </c>
      <c r="AT168" t="s">
        <v>63</v>
      </c>
      <c r="AU168" s="165">
        <v>48</v>
      </c>
      <c r="AW168">
        <v>1</v>
      </c>
      <c r="AX168" s="236" t="s">
        <v>1403</v>
      </c>
    </row>
    <row r="169" spans="3:50" x14ac:dyDescent="0.25">
      <c r="C169" s="118" t="s">
        <v>1281</v>
      </c>
      <c r="D169" s="118" t="s">
        <v>1281</v>
      </c>
      <c r="E169" s="214" t="s">
        <v>164</v>
      </c>
      <c r="F169" s="215">
        <v>44450</v>
      </c>
      <c r="G169" s="48">
        <v>99273600</v>
      </c>
      <c r="H169" s="215">
        <v>44450</v>
      </c>
      <c r="I169" s="34">
        <v>1</v>
      </c>
      <c r="R169" s="52" t="s">
        <v>1112</v>
      </c>
      <c r="U169" s="34">
        <v>2</v>
      </c>
      <c r="V169" s="34">
        <v>1</v>
      </c>
      <c r="W169" s="199">
        <v>53773200</v>
      </c>
      <c r="Y169" s="165">
        <v>26</v>
      </c>
      <c r="Z169" t="s">
        <v>63</v>
      </c>
      <c r="AB169" s="165">
        <v>48</v>
      </c>
      <c r="AT169" t="s">
        <v>63</v>
      </c>
      <c r="AU169" s="165">
        <v>48</v>
      </c>
      <c r="AW169">
        <v>1</v>
      </c>
      <c r="AX169" s="236" t="s">
        <v>1403</v>
      </c>
    </row>
    <row r="170" spans="3:50" x14ac:dyDescent="0.25">
      <c r="C170" s="118" t="s">
        <v>1282</v>
      </c>
      <c r="D170" s="118" t="s">
        <v>1282</v>
      </c>
      <c r="E170" s="214" t="s">
        <v>679</v>
      </c>
      <c r="F170" s="215">
        <v>44450</v>
      </c>
      <c r="G170" s="48">
        <v>27576000</v>
      </c>
      <c r="H170" s="215">
        <v>44450</v>
      </c>
      <c r="I170" s="34">
        <v>1</v>
      </c>
      <c r="R170" s="52" t="s">
        <v>1112</v>
      </c>
      <c r="U170" s="34">
        <v>1</v>
      </c>
      <c r="V170" s="34">
        <v>1</v>
      </c>
      <c r="W170" s="199">
        <v>14937000</v>
      </c>
      <c r="Y170" s="165">
        <v>26</v>
      </c>
      <c r="Z170" t="s">
        <v>63</v>
      </c>
      <c r="AB170" s="165">
        <v>48</v>
      </c>
      <c r="AT170" t="s">
        <v>63</v>
      </c>
      <c r="AU170" s="165">
        <v>48</v>
      </c>
      <c r="AW170">
        <v>1</v>
      </c>
      <c r="AX170" s="236" t="s">
        <v>1403</v>
      </c>
    </row>
    <row r="171" spans="3:50" x14ac:dyDescent="0.25">
      <c r="C171" s="145" t="s">
        <v>1283</v>
      </c>
      <c r="D171" s="145" t="s">
        <v>1283</v>
      </c>
      <c r="E171" s="239" t="s">
        <v>934</v>
      </c>
      <c r="F171" s="240">
        <v>44452</v>
      </c>
      <c r="G171" s="151">
        <v>57425000</v>
      </c>
      <c r="H171" s="240">
        <v>44452</v>
      </c>
      <c r="I171" s="34">
        <v>1</v>
      </c>
      <c r="R171" s="52" t="s">
        <v>1112</v>
      </c>
      <c r="U171" s="148">
        <v>1</v>
      </c>
      <c r="V171" s="34">
        <v>1</v>
      </c>
      <c r="W171" s="199">
        <v>31105208.333333336</v>
      </c>
      <c r="Y171" s="165">
        <v>26</v>
      </c>
      <c r="Z171" t="s">
        <v>63</v>
      </c>
      <c r="AB171" s="165">
        <v>48</v>
      </c>
      <c r="AT171" t="s">
        <v>63</v>
      </c>
      <c r="AU171" s="165">
        <v>48</v>
      </c>
      <c r="AW171">
        <v>1</v>
      </c>
      <c r="AX171" s="236" t="s">
        <v>1403</v>
      </c>
    </row>
    <row r="172" spans="3:50" x14ac:dyDescent="0.25">
      <c r="C172" s="118" t="s">
        <v>1284</v>
      </c>
      <c r="D172" s="118" t="s">
        <v>1284</v>
      </c>
      <c r="E172" s="214" t="s">
        <v>761</v>
      </c>
      <c r="F172" s="215">
        <v>44447</v>
      </c>
      <c r="G172" s="48">
        <v>4752605</v>
      </c>
      <c r="H172" s="215">
        <v>44447</v>
      </c>
      <c r="I172" s="34">
        <v>1</v>
      </c>
      <c r="R172" s="52" t="s">
        <v>1112</v>
      </c>
      <c r="U172" s="34">
        <v>1</v>
      </c>
      <c r="V172" s="34">
        <v>1</v>
      </c>
      <c r="W172" s="199">
        <v>2574327.7083333335</v>
      </c>
      <c r="Y172" s="165">
        <v>26</v>
      </c>
      <c r="Z172" t="s">
        <v>63</v>
      </c>
      <c r="AB172" s="165">
        <v>48</v>
      </c>
      <c r="AT172" t="s">
        <v>63</v>
      </c>
      <c r="AU172" s="165">
        <v>48</v>
      </c>
      <c r="AW172">
        <v>1</v>
      </c>
      <c r="AX172" s="236" t="s">
        <v>1403</v>
      </c>
    </row>
    <row r="173" spans="3:50" x14ac:dyDescent="0.25">
      <c r="C173" s="118" t="s">
        <v>1285</v>
      </c>
      <c r="D173" s="118" t="s">
        <v>1285</v>
      </c>
      <c r="E173" s="214" t="s">
        <v>181</v>
      </c>
      <c r="F173" s="225">
        <v>44442</v>
      </c>
      <c r="G173" s="48">
        <v>2750000</v>
      </c>
      <c r="H173" s="225">
        <v>44442</v>
      </c>
      <c r="I173" s="34">
        <v>1</v>
      </c>
      <c r="R173" s="52" t="s">
        <v>1112</v>
      </c>
      <c r="U173" s="34">
        <v>1</v>
      </c>
      <c r="V173" s="34">
        <v>1</v>
      </c>
      <c r="W173" s="199">
        <v>1489583.3333333333</v>
      </c>
      <c r="Y173" s="165">
        <v>26</v>
      </c>
      <c r="Z173" t="s">
        <v>63</v>
      </c>
      <c r="AB173" s="165">
        <v>48</v>
      </c>
      <c r="AT173" t="s">
        <v>63</v>
      </c>
      <c r="AU173" s="165">
        <v>48</v>
      </c>
      <c r="AW173">
        <v>1</v>
      </c>
      <c r="AX173" s="236" t="s">
        <v>1403</v>
      </c>
    </row>
    <row r="174" spans="3:50" x14ac:dyDescent="0.25">
      <c r="C174" s="118" t="s">
        <v>1286</v>
      </c>
      <c r="D174" s="118" t="s">
        <v>1286</v>
      </c>
      <c r="E174" s="214" t="s">
        <v>164</v>
      </c>
      <c r="F174" s="225">
        <v>44512</v>
      </c>
      <c r="G174" s="220">
        <v>39281970</v>
      </c>
      <c r="H174" s="225">
        <v>44512</v>
      </c>
      <c r="I174" s="34">
        <v>1</v>
      </c>
      <c r="R174" s="52" t="s">
        <v>1112</v>
      </c>
      <c r="U174" s="34">
        <v>1</v>
      </c>
      <c r="V174" s="34">
        <v>1</v>
      </c>
      <c r="W174" s="199">
        <v>19640985</v>
      </c>
      <c r="Y174" s="165">
        <v>24</v>
      </c>
      <c r="Z174" t="s">
        <v>63</v>
      </c>
      <c r="AB174" s="165">
        <v>48</v>
      </c>
      <c r="AT174" t="s">
        <v>63</v>
      </c>
      <c r="AU174" s="165">
        <v>48</v>
      </c>
      <c r="AW174">
        <v>1</v>
      </c>
      <c r="AX174" s="236" t="s">
        <v>1403</v>
      </c>
    </row>
    <row r="175" spans="3:50" x14ac:dyDescent="0.25">
      <c r="C175" s="118" t="s">
        <v>1287</v>
      </c>
      <c r="D175" s="118" t="s">
        <v>1287</v>
      </c>
      <c r="E175" s="214" t="s">
        <v>164</v>
      </c>
      <c r="F175" s="225">
        <v>44512</v>
      </c>
      <c r="G175" s="220">
        <v>1266232</v>
      </c>
      <c r="H175" s="225">
        <v>44512</v>
      </c>
      <c r="I175" s="34">
        <v>1</v>
      </c>
      <c r="R175" s="52" t="s">
        <v>1112</v>
      </c>
      <c r="U175" s="34">
        <v>1</v>
      </c>
      <c r="V175" s="34">
        <v>1</v>
      </c>
      <c r="W175" s="199">
        <v>633116</v>
      </c>
      <c r="Y175" s="165">
        <v>24</v>
      </c>
      <c r="Z175" t="s">
        <v>63</v>
      </c>
      <c r="AB175" s="165">
        <v>48</v>
      </c>
      <c r="AT175" t="s">
        <v>63</v>
      </c>
      <c r="AU175" s="165">
        <v>48</v>
      </c>
      <c r="AW175">
        <v>1</v>
      </c>
      <c r="AX175" s="236" t="s">
        <v>1403</v>
      </c>
    </row>
    <row r="176" spans="3:50" x14ac:dyDescent="0.25">
      <c r="C176" s="118" t="s">
        <v>1288</v>
      </c>
      <c r="D176" s="118" t="s">
        <v>1288</v>
      </c>
      <c r="E176" s="214" t="s">
        <v>164</v>
      </c>
      <c r="F176" s="225">
        <v>44519</v>
      </c>
      <c r="G176" s="220">
        <v>140302968.75</v>
      </c>
      <c r="H176" s="225">
        <v>44519</v>
      </c>
      <c r="I176" s="34">
        <v>1</v>
      </c>
      <c r="R176" s="52" t="s">
        <v>1112</v>
      </c>
      <c r="U176" s="34">
        <v>3</v>
      </c>
      <c r="V176" s="34">
        <v>1</v>
      </c>
      <c r="W176" s="199">
        <v>70151484.375</v>
      </c>
      <c r="Y176" s="165">
        <v>24</v>
      </c>
      <c r="Z176" t="s">
        <v>63</v>
      </c>
      <c r="AB176" s="165">
        <v>48</v>
      </c>
      <c r="AT176" t="s">
        <v>63</v>
      </c>
      <c r="AU176" s="165">
        <v>48</v>
      </c>
      <c r="AW176">
        <v>1</v>
      </c>
      <c r="AX176" s="236" t="s">
        <v>1403</v>
      </c>
    </row>
    <row r="177" spans="3:50" x14ac:dyDescent="0.25">
      <c r="C177" s="118" t="s">
        <v>1289</v>
      </c>
      <c r="D177" s="118" t="s">
        <v>1289</v>
      </c>
      <c r="E177" s="214" t="s">
        <v>677</v>
      </c>
      <c r="F177" s="225">
        <v>44551</v>
      </c>
      <c r="G177" s="220">
        <v>142740000</v>
      </c>
      <c r="H177" s="225">
        <v>44551</v>
      </c>
      <c r="I177" s="34">
        <v>1</v>
      </c>
      <c r="R177" s="52" t="s">
        <v>1112</v>
      </c>
      <c r="U177" s="34">
        <v>1</v>
      </c>
      <c r="V177" s="34">
        <v>1</v>
      </c>
      <c r="W177" s="199">
        <v>34198125</v>
      </c>
      <c r="Y177" s="165">
        <v>23</v>
      </c>
      <c r="Z177" t="s">
        <v>63</v>
      </c>
      <c r="AB177" s="165">
        <v>96</v>
      </c>
      <c r="AT177" t="s">
        <v>63</v>
      </c>
      <c r="AU177" s="165">
        <v>96</v>
      </c>
      <c r="AW177">
        <v>1</v>
      </c>
      <c r="AX177" s="236" t="s">
        <v>1403</v>
      </c>
    </row>
    <row r="178" spans="3:50" x14ac:dyDescent="0.25">
      <c r="C178" s="118" t="s">
        <v>1290</v>
      </c>
      <c r="D178" s="118" t="s">
        <v>1290</v>
      </c>
      <c r="E178" s="214" t="s">
        <v>341</v>
      </c>
      <c r="F178" s="225">
        <v>44551</v>
      </c>
      <c r="G178" s="220">
        <v>13703040</v>
      </c>
      <c r="H178" s="225">
        <v>44551</v>
      </c>
      <c r="I178" s="34">
        <v>1</v>
      </c>
      <c r="R178" s="52" t="s">
        <v>1112</v>
      </c>
      <c r="U178" s="34">
        <v>1</v>
      </c>
      <c r="V178" s="34">
        <v>1</v>
      </c>
      <c r="W178" s="199">
        <v>3283020</v>
      </c>
      <c r="Y178" s="165">
        <v>23</v>
      </c>
      <c r="Z178" t="s">
        <v>63</v>
      </c>
      <c r="AB178" s="165">
        <v>96</v>
      </c>
      <c r="AT178" t="s">
        <v>63</v>
      </c>
      <c r="AU178" s="165">
        <v>96</v>
      </c>
      <c r="AW178">
        <v>1</v>
      </c>
      <c r="AX178" s="236" t="s">
        <v>1403</v>
      </c>
    </row>
    <row r="179" spans="3:50" x14ac:dyDescent="0.25">
      <c r="C179" s="233" t="s">
        <v>1291</v>
      </c>
      <c r="D179" s="233" t="s">
        <v>1291</v>
      </c>
      <c r="E179" s="214" t="s">
        <v>925</v>
      </c>
      <c r="F179" s="225">
        <v>44568</v>
      </c>
      <c r="G179" s="241">
        <v>8925000</v>
      </c>
      <c r="H179" s="225">
        <v>44568</v>
      </c>
      <c r="I179" s="34">
        <v>1</v>
      </c>
      <c r="R179" s="52" t="s">
        <v>1112</v>
      </c>
      <c r="U179" s="34">
        <v>1</v>
      </c>
      <c r="V179" s="34">
        <v>1</v>
      </c>
      <c r="W179" s="199">
        <v>4090625</v>
      </c>
      <c r="Y179" s="165">
        <v>22</v>
      </c>
      <c r="Z179" t="s">
        <v>63</v>
      </c>
      <c r="AB179" s="165">
        <v>48</v>
      </c>
      <c r="AT179" t="s">
        <v>63</v>
      </c>
      <c r="AU179" s="165">
        <v>48</v>
      </c>
      <c r="AW179">
        <v>1</v>
      </c>
      <c r="AX179" s="236" t="s">
        <v>1403</v>
      </c>
    </row>
    <row r="180" spans="3:50" x14ac:dyDescent="0.25">
      <c r="C180" s="233" t="s">
        <v>1292</v>
      </c>
      <c r="D180" s="233" t="s">
        <v>1292</v>
      </c>
      <c r="E180" s="214" t="s">
        <v>1293</v>
      </c>
      <c r="F180" s="225">
        <v>44569</v>
      </c>
      <c r="G180" s="241">
        <v>1540000</v>
      </c>
      <c r="H180" s="225">
        <v>44569</v>
      </c>
      <c r="I180" s="34">
        <v>1</v>
      </c>
      <c r="R180" s="52" t="s">
        <v>1112</v>
      </c>
      <c r="U180" s="34">
        <v>1</v>
      </c>
      <c r="V180" s="34">
        <v>1</v>
      </c>
      <c r="W180" s="199">
        <v>705833.33333333326</v>
      </c>
      <c r="Y180" s="165">
        <v>22</v>
      </c>
      <c r="Z180" t="s">
        <v>63</v>
      </c>
      <c r="AB180" s="165">
        <v>48</v>
      </c>
      <c r="AT180" t="s">
        <v>63</v>
      </c>
      <c r="AU180" s="165">
        <v>48</v>
      </c>
      <c r="AW180">
        <v>1</v>
      </c>
      <c r="AX180" s="236" t="s">
        <v>1403</v>
      </c>
    </row>
    <row r="181" spans="3:50" x14ac:dyDescent="0.25">
      <c r="C181" s="233" t="s">
        <v>1294</v>
      </c>
      <c r="D181" s="233" t="s">
        <v>1294</v>
      </c>
      <c r="E181" s="214" t="s">
        <v>679</v>
      </c>
      <c r="F181" s="215">
        <v>44578</v>
      </c>
      <c r="G181" s="241">
        <v>13027851.252</v>
      </c>
      <c r="H181" s="215">
        <v>44578</v>
      </c>
      <c r="I181" s="34">
        <v>1</v>
      </c>
      <c r="R181" s="52" t="s">
        <v>1112</v>
      </c>
      <c r="U181" s="34">
        <v>1</v>
      </c>
      <c r="V181" s="34">
        <v>1</v>
      </c>
      <c r="W181" s="199">
        <v>5971098.4904999994</v>
      </c>
      <c r="Y181" s="165">
        <v>22</v>
      </c>
      <c r="Z181" t="s">
        <v>63</v>
      </c>
      <c r="AB181" s="165">
        <v>48</v>
      </c>
      <c r="AT181" t="s">
        <v>63</v>
      </c>
      <c r="AU181" s="165">
        <v>48</v>
      </c>
      <c r="AW181">
        <v>1</v>
      </c>
      <c r="AX181" s="236" t="s">
        <v>1403</v>
      </c>
    </row>
    <row r="182" spans="3:50" x14ac:dyDescent="0.25">
      <c r="C182" s="233" t="s">
        <v>1295</v>
      </c>
      <c r="D182" s="233" t="s">
        <v>1295</v>
      </c>
      <c r="E182" s="214" t="s">
        <v>679</v>
      </c>
      <c r="F182" s="215">
        <v>44578</v>
      </c>
      <c r="G182" s="241">
        <v>24922860.767999999</v>
      </c>
      <c r="H182" s="215">
        <v>44578</v>
      </c>
      <c r="I182" s="34">
        <v>1</v>
      </c>
      <c r="R182" s="52" t="s">
        <v>1112</v>
      </c>
      <c r="U182" s="34">
        <v>1</v>
      </c>
      <c r="V182" s="34">
        <v>1</v>
      </c>
      <c r="W182" s="199">
        <v>11422977.852</v>
      </c>
      <c r="Y182" s="165">
        <v>22</v>
      </c>
      <c r="Z182" t="s">
        <v>63</v>
      </c>
      <c r="AB182" s="165">
        <v>48</v>
      </c>
      <c r="AT182" t="s">
        <v>63</v>
      </c>
      <c r="AU182" s="165">
        <v>48</v>
      </c>
      <c r="AW182">
        <v>1</v>
      </c>
      <c r="AX182" s="236" t="s">
        <v>1403</v>
      </c>
    </row>
    <row r="183" spans="3:50" x14ac:dyDescent="0.25">
      <c r="C183" s="233" t="s">
        <v>1296</v>
      </c>
      <c r="D183" s="233" t="s">
        <v>1296</v>
      </c>
      <c r="E183" s="214" t="s">
        <v>832</v>
      </c>
      <c r="F183" s="215">
        <v>44579</v>
      </c>
      <c r="G183" s="241">
        <v>28886625</v>
      </c>
      <c r="H183" s="215">
        <v>44579</v>
      </c>
      <c r="I183" s="34">
        <v>1</v>
      </c>
      <c r="R183" s="52" t="s">
        <v>1112</v>
      </c>
      <c r="U183" s="34">
        <v>1</v>
      </c>
      <c r="V183" s="34">
        <v>1</v>
      </c>
      <c r="W183" s="199">
        <v>13239703.125</v>
      </c>
      <c r="Y183" s="165">
        <v>22</v>
      </c>
      <c r="Z183" t="s">
        <v>63</v>
      </c>
      <c r="AB183" s="165">
        <v>48</v>
      </c>
      <c r="AT183" t="s">
        <v>63</v>
      </c>
      <c r="AU183" s="165">
        <v>48</v>
      </c>
      <c r="AW183">
        <v>1</v>
      </c>
      <c r="AX183" s="236" t="s">
        <v>1403</v>
      </c>
    </row>
    <row r="184" spans="3:50" x14ac:dyDescent="0.25">
      <c r="C184" s="233" t="s">
        <v>1296</v>
      </c>
      <c r="D184" s="233" t="s">
        <v>1296</v>
      </c>
      <c r="E184" s="214" t="s">
        <v>832</v>
      </c>
      <c r="F184" s="215">
        <v>44579</v>
      </c>
      <c r="G184" s="241">
        <v>28886625</v>
      </c>
      <c r="H184" s="215">
        <v>44579</v>
      </c>
      <c r="I184" s="34">
        <v>1</v>
      </c>
      <c r="R184" s="52" t="s">
        <v>1112</v>
      </c>
      <c r="U184" s="34">
        <v>1</v>
      </c>
      <c r="V184" s="34">
        <v>1</v>
      </c>
      <c r="W184" s="199">
        <v>13239703.125</v>
      </c>
      <c r="Y184" s="165">
        <v>22</v>
      </c>
      <c r="Z184" t="s">
        <v>63</v>
      </c>
      <c r="AB184" s="165">
        <v>48</v>
      </c>
      <c r="AT184" t="s">
        <v>63</v>
      </c>
      <c r="AU184" s="165">
        <v>48</v>
      </c>
      <c r="AW184">
        <v>1</v>
      </c>
      <c r="AX184" s="236" t="s">
        <v>1403</v>
      </c>
    </row>
    <row r="185" spans="3:50" x14ac:dyDescent="0.25">
      <c r="C185" s="242" t="s">
        <v>1297</v>
      </c>
      <c r="D185" s="242" t="s">
        <v>1297</v>
      </c>
      <c r="E185" s="214" t="s">
        <v>832</v>
      </c>
      <c r="F185" s="240">
        <v>44579</v>
      </c>
      <c r="G185" s="234">
        <v>10670220</v>
      </c>
      <c r="H185" s="240">
        <v>44579</v>
      </c>
      <c r="I185" s="34">
        <v>1</v>
      </c>
      <c r="R185" s="52" t="s">
        <v>1112</v>
      </c>
      <c r="U185" s="34">
        <v>2</v>
      </c>
      <c r="V185" s="34">
        <v>1</v>
      </c>
      <c r="W185" s="199">
        <v>4890517.5</v>
      </c>
      <c r="Y185" s="165">
        <v>22</v>
      </c>
      <c r="Z185" t="s">
        <v>63</v>
      </c>
      <c r="AB185" s="165">
        <v>48</v>
      </c>
      <c r="AT185" t="s">
        <v>63</v>
      </c>
      <c r="AU185" s="165">
        <v>48</v>
      </c>
      <c r="AW185">
        <v>1</v>
      </c>
      <c r="AX185" s="236" t="s">
        <v>1403</v>
      </c>
    </row>
    <row r="186" spans="3:50" x14ac:dyDescent="0.25">
      <c r="C186" s="233" t="s">
        <v>1298</v>
      </c>
      <c r="D186" s="233" t="s">
        <v>1298</v>
      </c>
      <c r="E186" s="214" t="s">
        <v>832</v>
      </c>
      <c r="F186" s="215">
        <v>44579</v>
      </c>
      <c r="G186" s="241">
        <v>33323040</v>
      </c>
      <c r="H186" s="215">
        <v>44579</v>
      </c>
      <c r="I186" s="34">
        <v>1</v>
      </c>
      <c r="R186" s="52" t="s">
        <v>1112</v>
      </c>
      <c r="U186" s="34">
        <v>1</v>
      </c>
      <c r="V186" s="34">
        <v>1</v>
      </c>
      <c r="W186" s="199">
        <v>15273060</v>
      </c>
      <c r="Y186" s="165">
        <v>22</v>
      </c>
      <c r="Z186" t="s">
        <v>63</v>
      </c>
      <c r="AB186" s="165">
        <v>48</v>
      </c>
      <c r="AT186" t="s">
        <v>63</v>
      </c>
      <c r="AU186" s="165">
        <v>48</v>
      </c>
      <c r="AW186">
        <v>1</v>
      </c>
      <c r="AX186" s="236" t="s">
        <v>1403</v>
      </c>
    </row>
    <row r="187" spans="3:50" x14ac:dyDescent="0.25">
      <c r="C187" s="233" t="s">
        <v>1299</v>
      </c>
      <c r="D187" s="233" t="s">
        <v>1299</v>
      </c>
      <c r="E187" s="214" t="s">
        <v>832</v>
      </c>
      <c r="F187" s="215">
        <v>44579</v>
      </c>
      <c r="G187" s="241">
        <v>33323040</v>
      </c>
      <c r="H187" s="215">
        <v>44579</v>
      </c>
      <c r="I187" s="34">
        <v>1</v>
      </c>
      <c r="R187" s="52" t="s">
        <v>1112</v>
      </c>
      <c r="U187" s="34">
        <v>1</v>
      </c>
      <c r="V187" s="34">
        <v>1</v>
      </c>
      <c r="W187" s="199">
        <v>15273060</v>
      </c>
      <c r="Y187" s="165">
        <v>22</v>
      </c>
      <c r="Z187" t="s">
        <v>63</v>
      </c>
      <c r="AB187" s="165">
        <v>48</v>
      </c>
      <c r="AT187" t="s">
        <v>63</v>
      </c>
      <c r="AU187" s="165">
        <v>48</v>
      </c>
      <c r="AW187">
        <v>1</v>
      </c>
      <c r="AX187" s="236" t="s">
        <v>1403</v>
      </c>
    </row>
    <row r="188" spans="3:50" x14ac:dyDescent="0.25">
      <c r="C188" s="233" t="s">
        <v>1300</v>
      </c>
      <c r="D188" s="233" t="s">
        <v>1300</v>
      </c>
      <c r="E188" s="214" t="s">
        <v>832</v>
      </c>
      <c r="F188" s="215">
        <v>44579</v>
      </c>
      <c r="G188" s="241">
        <v>6219540</v>
      </c>
      <c r="H188" s="215">
        <v>44579</v>
      </c>
      <c r="I188" s="34">
        <v>1</v>
      </c>
      <c r="R188" s="52" t="s">
        <v>1112</v>
      </c>
      <c r="U188" s="34">
        <v>1</v>
      </c>
      <c r="V188" s="34">
        <v>1</v>
      </c>
      <c r="W188" s="199">
        <v>2850622.5</v>
      </c>
      <c r="Y188" s="165">
        <v>22</v>
      </c>
      <c r="Z188" t="s">
        <v>63</v>
      </c>
      <c r="AB188" s="165">
        <v>48</v>
      </c>
      <c r="AT188" t="s">
        <v>63</v>
      </c>
      <c r="AU188" s="165">
        <v>48</v>
      </c>
      <c r="AW188">
        <v>1</v>
      </c>
      <c r="AX188" s="236" t="s">
        <v>1403</v>
      </c>
    </row>
    <row r="189" spans="3:50" x14ac:dyDescent="0.25">
      <c r="C189" s="233" t="s">
        <v>1301</v>
      </c>
      <c r="D189" s="233" t="s">
        <v>1301</v>
      </c>
      <c r="E189" s="214" t="s">
        <v>761</v>
      </c>
      <c r="F189" s="215">
        <v>44579</v>
      </c>
      <c r="G189" s="241">
        <v>33323040</v>
      </c>
      <c r="H189" s="215">
        <v>44579</v>
      </c>
      <c r="I189" s="34">
        <v>1</v>
      </c>
      <c r="R189" s="52" t="s">
        <v>1112</v>
      </c>
      <c r="U189" s="34">
        <v>1</v>
      </c>
      <c r="V189" s="34">
        <v>1</v>
      </c>
      <c r="W189" s="199">
        <v>15273060</v>
      </c>
      <c r="Y189" s="165">
        <v>22</v>
      </c>
      <c r="Z189" t="s">
        <v>63</v>
      </c>
      <c r="AB189" s="165">
        <v>48</v>
      </c>
      <c r="AT189" t="s">
        <v>63</v>
      </c>
      <c r="AU189" s="165">
        <v>48</v>
      </c>
      <c r="AW189">
        <v>1</v>
      </c>
      <c r="AX189" s="236" t="s">
        <v>1403</v>
      </c>
    </row>
    <row r="190" spans="3:50" x14ac:dyDescent="0.25">
      <c r="C190" s="118" t="s">
        <v>1302</v>
      </c>
      <c r="D190" s="118" t="s">
        <v>1302</v>
      </c>
      <c r="E190" s="214" t="s">
        <v>939</v>
      </c>
      <c r="F190" s="225">
        <v>44578</v>
      </c>
      <c r="G190" s="48">
        <v>2089000</v>
      </c>
      <c r="H190" s="225">
        <v>44578</v>
      </c>
      <c r="I190" s="34">
        <v>1</v>
      </c>
      <c r="R190" s="52" t="s">
        <v>1112</v>
      </c>
      <c r="U190" s="34">
        <v>1</v>
      </c>
      <c r="V190" s="34">
        <v>1</v>
      </c>
      <c r="W190" s="199">
        <v>957458.33333333337</v>
      </c>
      <c r="Y190" s="165">
        <v>22</v>
      </c>
      <c r="Z190" t="s">
        <v>63</v>
      </c>
      <c r="AB190" s="165">
        <v>48</v>
      </c>
      <c r="AT190" t="s">
        <v>63</v>
      </c>
      <c r="AU190" s="165">
        <v>48</v>
      </c>
      <c r="AW190">
        <v>1</v>
      </c>
      <c r="AX190" s="236" t="s">
        <v>1403</v>
      </c>
    </row>
    <row r="191" spans="3:50" x14ac:dyDescent="0.25">
      <c r="C191" s="118" t="s">
        <v>1303</v>
      </c>
      <c r="D191" s="118" t="s">
        <v>1303</v>
      </c>
      <c r="E191" s="214" t="s">
        <v>934</v>
      </c>
      <c r="F191" s="200">
        <v>44609</v>
      </c>
      <c r="G191" s="48">
        <v>12650000</v>
      </c>
      <c r="H191" s="200">
        <v>44609</v>
      </c>
      <c r="I191" s="34">
        <v>1</v>
      </c>
      <c r="R191" s="52" t="s">
        <v>1112</v>
      </c>
      <c r="U191" s="34">
        <v>1</v>
      </c>
      <c r="V191" s="34">
        <v>1</v>
      </c>
      <c r="W191" s="199">
        <v>5534375</v>
      </c>
      <c r="Y191" s="165">
        <v>21</v>
      </c>
      <c r="Z191" t="s">
        <v>63</v>
      </c>
      <c r="AB191" s="165">
        <v>48</v>
      </c>
      <c r="AT191" t="s">
        <v>63</v>
      </c>
      <c r="AU191" s="165">
        <v>48</v>
      </c>
      <c r="AW191">
        <v>1</v>
      </c>
      <c r="AX191" s="236" t="s">
        <v>1403</v>
      </c>
    </row>
    <row r="192" spans="3:50" x14ac:dyDescent="0.25">
      <c r="C192" s="118" t="s">
        <v>1304</v>
      </c>
      <c r="D192" s="118" t="s">
        <v>1304</v>
      </c>
      <c r="E192" s="214" t="s">
        <v>925</v>
      </c>
      <c r="F192" s="200">
        <v>44595</v>
      </c>
      <c r="G192" s="48">
        <v>59509966.18</v>
      </c>
      <c r="H192" s="200">
        <v>44595</v>
      </c>
      <c r="I192" s="34">
        <v>1</v>
      </c>
      <c r="R192" s="52" t="s">
        <v>1112</v>
      </c>
      <c r="U192" s="34">
        <v>1</v>
      </c>
      <c r="V192" s="34">
        <v>1</v>
      </c>
      <c r="W192" s="199">
        <v>26035610.203750003</v>
      </c>
      <c r="Y192" s="165">
        <v>21</v>
      </c>
      <c r="Z192" t="s">
        <v>63</v>
      </c>
      <c r="AB192" s="165">
        <v>48</v>
      </c>
      <c r="AT192" t="s">
        <v>63</v>
      </c>
      <c r="AU192" s="165">
        <v>48</v>
      </c>
      <c r="AW192">
        <v>1</v>
      </c>
      <c r="AX192" s="236" t="s">
        <v>1403</v>
      </c>
    </row>
    <row r="193" spans="3:50" x14ac:dyDescent="0.25">
      <c r="C193" s="118" t="s">
        <v>1305</v>
      </c>
      <c r="D193" s="118" t="s">
        <v>1305</v>
      </c>
      <c r="E193" s="214" t="s">
        <v>679</v>
      </c>
      <c r="F193" s="200">
        <v>44602</v>
      </c>
      <c r="G193" s="48">
        <v>29000000</v>
      </c>
      <c r="H193" s="200">
        <v>44602</v>
      </c>
      <c r="I193" s="34">
        <v>1</v>
      </c>
      <c r="R193" s="52" t="s">
        <v>1112</v>
      </c>
      <c r="U193" s="34">
        <v>1</v>
      </c>
      <c r="V193" s="34">
        <v>1</v>
      </c>
      <c r="W193" s="199">
        <v>12687500</v>
      </c>
      <c r="Y193" s="165">
        <v>21</v>
      </c>
      <c r="Z193" t="s">
        <v>63</v>
      </c>
      <c r="AB193" s="165">
        <v>48</v>
      </c>
      <c r="AT193" t="s">
        <v>63</v>
      </c>
      <c r="AU193" s="165">
        <v>48</v>
      </c>
      <c r="AW193">
        <v>1</v>
      </c>
      <c r="AX193" s="236" t="s">
        <v>1403</v>
      </c>
    </row>
    <row r="194" spans="3:50" x14ac:dyDescent="0.25">
      <c r="C194" s="118" t="s">
        <v>1306</v>
      </c>
      <c r="D194" s="118" t="s">
        <v>1306</v>
      </c>
      <c r="E194" s="214" t="s">
        <v>175</v>
      </c>
      <c r="F194" s="225">
        <v>44649</v>
      </c>
      <c r="G194" s="220">
        <v>880000000</v>
      </c>
      <c r="H194" s="225">
        <v>44649</v>
      </c>
      <c r="I194" s="34">
        <v>1</v>
      </c>
      <c r="R194" s="52" t="s">
        <v>1112</v>
      </c>
      <c r="U194" s="34">
        <v>1</v>
      </c>
      <c r="V194" s="34">
        <v>1</v>
      </c>
      <c r="W194" s="199">
        <v>183333333.33333331</v>
      </c>
      <c r="Y194" s="165">
        <v>20</v>
      </c>
      <c r="Z194" t="s">
        <v>63</v>
      </c>
      <c r="AB194" s="165">
        <v>96</v>
      </c>
      <c r="AT194" t="s">
        <v>63</v>
      </c>
      <c r="AU194" s="165">
        <v>96</v>
      </c>
      <c r="AW194">
        <v>1</v>
      </c>
      <c r="AX194" s="236" t="s">
        <v>1403</v>
      </c>
    </row>
    <row r="195" spans="3:50" x14ac:dyDescent="0.25">
      <c r="C195" s="118" t="s">
        <v>1307</v>
      </c>
      <c r="D195" s="118" t="s">
        <v>1307</v>
      </c>
      <c r="E195" s="214" t="s">
        <v>659</v>
      </c>
      <c r="F195" s="243">
        <v>44670</v>
      </c>
      <c r="G195" s="220">
        <v>16000000</v>
      </c>
      <c r="H195" s="243">
        <v>44670</v>
      </c>
      <c r="I195" s="34">
        <v>1</v>
      </c>
      <c r="R195" s="52" t="s">
        <v>1112</v>
      </c>
      <c r="U195" s="244">
        <v>1</v>
      </c>
      <c r="V195" s="34">
        <v>1</v>
      </c>
      <c r="W195" s="199">
        <v>6333333.333333333</v>
      </c>
      <c r="Y195" s="165">
        <v>19</v>
      </c>
      <c r="Z195" t="s">
        <v>63</v>
      </c>
      <c r="AB195" s="165">
        <v>48</v>
      </c>
      <c r="AT195" t="s">
        <v>63</v>
      </c>
      <c r="AU195" s="165">
        <v>48</v>
      </c>
      <c r="AW195">
        <v>1</v>
      </c>
      <c r="AX195" s="236" t="s">
        <v>1403</v>
      </c>
    </row>
    <row r="196" spans="3:50" x14ac:dyDescent="0.25">
      <c r="C196" s="118" t="s">
        <v>1308</v>
      </c>
      <c r="D196" s="118" t="s">
        <v>1308</v>
      </c>
      <c r="E196" s="214" t="s">
        <v>832</v>
      </c>
      <c r="F196" s="243">
        <v>44670</v>
      </c>
      <c r="G196" s="220">
        <v>20861150</v>
      </c>
      <c r="H196" s="243">
        <v>44670</v>
      </c>
      <c r="I196" s="34">
        <v>1</v>
      </c>
      <c r="R196" s="52" t="s">
        <v>1112</v>
      </c>
      <c r="U196" s="244">
        <v>1</v>
      </c>
      <c r="V196" s="34">
        <v>1</v>
      </c>
      <c r="W196" s="199">
        <v>8257538.541666667</v>
      </c>
      <c r="Y196" s="165">
        <v>19</v>
      </c>
      <c r="Z196" t="s">
        <v>63</v>
      </c>
      <c r="AB196" s="165">
        <v>48</v>
      </c>
      <c r="AT196" t="s">
        <v>63</v>
      </c>
      <c r="AU196" s="165">
        <v>48</v>
      </c>
      <c r="AW196">
        <v>1</v>
      </c>
      <c r="AX196" s="236" t="s">
        <v>1403</v>
      </c>
    </row>
    <row r="197" spans="3:50" x14ac:dyDescent="0.25">
      <c r="C197" s="118" t="s">
        <v>1309</v>
      </c>
      <c r="D197" s="118" t="s">
        <v>1309</v>
      </c>
      <c r="E197" s="214" t="s">
        <v>770</v>
      </c>
      <c r="F197" s="243">
        <v>44670</v>
      </c>
      <c r="G197" s="220">
        <v>20861150</v>
      </c>
      <c r="H197" s="243">
        <v>44670</v>
      </c>
      <c r="I197" s="34">
        <v>1</v>
      </c>
      <c r="R197" s="52" t="s">
        <v>1112</v>
      </c>
      <c r="U197" s="244">
        <v>1</v>
      </c>
      <c r="V197" s="34">
        <v>1</v>
      </c>
      <c r="W197" s="199">
        <v>8257538.541666667</v>
      </c>
      <c r="Y197" s="165">
        <v>19</v>
      </c>
      <c r="Z197" t="s">
        <v>63</v>
      </c>
      <c r="AB197" s="165">
        <v>48</v>
      </c>
      <c r="AT197" t="s">
        <v>63</v>
      </c>
      <c r="AU197" s="165">
        <v>48</v>
      </c>
      <c r="AW197">
        <v>1</v>
      </c>
      <c r="AX197" s="236" t="s">
        <v>1403</v>
      </c>
    </row>
    <row r="198" spans="3:50" x14ac:dyDescent="0.25">
      <c r="C198" s="118" t="s">
        <v>1286</v>
      </c>
      <c r="D198" s="118" t="s">
        <v>1286</v>
      </c>
      <c r="E198" s="214" t="s">
        <v>164</v>
      </c>
      <c r="F198" s="243">
        <v>44670</v>
      </c>
      <c r="G198" s="220">
        <v>53289448</v>
      </c>
      <c r="H198" s="243">
        <v>44670</v>
      </c>
      <c r="I198" s="34">
        <v>1</v>
      </c>
      <c r="R198" s="52" t="s">
        <v>1112</v>
      </c>
      <c r="U198" s="244">
        <v>2</v>
      </c>
      <c r="V198" s="34">
        <v>1</v>
      </c>
      <c r="W198" s="199">
        <v>21093739.833333332</v>
      </c>
      <c r="Y198" s="165">
        <v>19</v>
      </c>
      <c r="Z198" t="s">
        <v>63</v>
      </c>
      <c r="AB198" s="165">
        <v>48</v>
      </c>
      <c r="AT198" t="s">
        <v>63</v>
      </c>
      <c r="AU198" s="165">
        <v>48</v>
      </c>
      <c r="AW198">
        <v>1</v>
      </c>
      <c r="AX198" s="236" t="s">
        <v>1403</v>
      </c>
    </row>
    <row r="199" spans="3:50" x14ac:dyDescent="0.25">
      <c r="C199" s="118" t="s">
        <v>1310</v>
      </c>
      <c r="D199" s="118" t="s">
        <v>1310</v>
      </c>
      <c r="E199" s="214" t="s">
        <v>341</v>
      </c>
      <c r="F199" s="243">
        <v>44670</v>
      </c>
      <c r="G199" s="220">
        <v>2158050</v>
      </c>
      <c r="H199" s="243">
        <v>44670</v>
      </c>
      <c r="I199" s="34">
        <v>1</v>
      </c>
      <c r="R199" s="52" t="s">
        <v>1112</v>
      </c>
      <c r="U199" s="244">
        <v>1</v>
      </c>
      <c r="V199" s="34">
        <v>1</v>
      </c>
      <c r="W199" s="199">
        <v>854228.125</v>
      </c>
      <c r="Y199" s="165">
        <v>19</v>
      </c>
      <c r="Z199" t="s">
        <v>63</v>
      </c>
      <c r="AB199" s="165">
        <v>48</v>
      </c>
      <c r="AT199" t="s">
        <v>63</v>
      </c>
      <c r="AU199" s="165">
        <v>48</v>
      </c>
      <c r="AW199">
        <v>1</v>
      </c>
      <c r="AX199" s="236" t="s">
        <v>1403</v>
      </c>
    </row>
    <row r="200" spans="3:50" x14ac:dyDescent="0.25">
      <c r="C200" s="118" t="s">
        <v>1311</v>
      </c>
      <c r="D200" s="118" t="s">
        <v>1311</v>
      </c>
      <c r="E200" s="214" t="s">
        <v>677</v>
      </c>
      <c r="F200" s="243">
        <v>44670</v>
      </c>
      <c r="G200" s="220">
        <v>2158050</v>
      </c>
      <c r="H200" s="243">
        <v>44670</v>
      </c>
      <c r="I200" s="34">
        <v>1</v>
      </c>
      <c r="R200" s="52" t="s">
        <v>1112</v>
      </c>
      <c r="U200" s="244">
        <v>1</v>
      </c>
      <c r="V200" s="34">
        <v>1</v>
      </c>
      <c r="W200" s="199">
        <v>854228.125</v>
      </c>
      <c r="Y200" s="165">
        <v>19</v>
      </c>
      <c r="Z200" t="s">
        <v>63</v>
      </c>
      <c r="AB200" s="165">
        <v>48</v>
      </c>
      <c r="AT200" t="s">
        <v>63</v>
      </c>
      <c r="AU200" s="165">
        <v>48</v>
      </c>
      <c r="AW200">
        <v>1</v>
      </c>
      <c r="AX200" s="236" t="s">
        <v>1403</v>
      </c>
    </row>
    <row r="201" spans="3:50" x14ac:dyDescent="0.25">
      <c r="C201" s="118" t="s">
        <v>1312</v>
      </c>
      <c r="D201" s="118" t="s">
        <v>1312</v>
      </c>
      <c r="E201" s="214" t="s">
        <v>925</v>
      </c>
      <c r="F201" s="243">
        <v>44655</v>
      </c>
      <c r="G201" s="220">
        <f>518444500+40500000+10901220</f>
        <v>569845720</v>
      </c>
      <c r="H201" s="243">
        <v>44655</v>
      </c>
      <c r="I201" s="34">
        <v>1</v>
      </c>
      <c r="R201" s="52" t="s">
        <v>1112</v>
      </c>
      <c r="U201" s="244">
        <v>1</v>
      </c>
      <c r="V201" s="34">
        <v>1</v>
      </c>
      <c r="W201" s="199">
        <v>122955123.54166667</v>
      </c>
      <c r="Y201" s="165">
        <v>19</v>
      </c>
      <c r="Z201" t="s">
        <v>63</v>
      </c>
      <c r="AB201" s="165">
        <v>96</v>
      </c>
      <c r="AT201" t="s">
        <v>63</v>
      </c>
      <c r="AU201" s="165">
        <v>96</v>
      </c>
      <c r="AW201">
        <v>1</v>
      </c>
      <c r="AX201" s="236" t="s">
        <v>1403</v>
      </c>
    </row>
    <row r="202" spans="3:50" x14ac:dyDescent="0.25">
      <c r="C202" s="118" t="s">
        <v>1313</v>
      </c>
      <c r="D202" s="118" t="s">
        <v>1313</v>
      </c>
      <c r="E202" s="214" t="s">
        <v>679</v>
      </c>
      <c r="F202" s="243">
        <v>44698</v>
      </c>
      <c r="G202" s="220">
        <v>44538750</v>
      </c>
      <c r="H202" s="243">
        <v>44698</v>
      </c>
      <c r="I202" s="34">
        <v>1</v>
      </c>
      <c r="R202" s="52" t="s">
        <v>1112</v>
      </c>
      <c r="U202" s="34">
        <v>1</v>
      </c>
      <c r="V202" s="34">
        <v>1</v>
      </c>
      <c r="W202" s="199">
        <v>8351015.625</v>
      </c>
      <c r="Y202" s="165">
        <v>18</v>
      </c>
      <c r="Z202" t="s">
        <v>63</v>
      </c>
      <c r="AB202" s="165">
        <v>96</v>
      </c>
      <c r="AT202" t="s">
        <v>63</v>
      </c>
      <c r="AU202" s="165">
        <v>96</v>
      </c>
      <c r="AW202">
        <v>1</v>
      </c>
      <c r="AX202" s="236" t="s">
        <v>1403</v>
      </c>
    </row>
    <row r="203" spans="3:50" x14ac:dyDescent="0.25">
      <c r="C203" s="118" t="s">
        <v>1314</v>
      </c>
      <c r="D203" s="118" t="s">
        <v>1314</v>
      </c>
      <c r="E203" s="214" t="s">
        <v>679</v>
      </c>
      <c r="F203" s="243">
        <v>44694</v>
      </c>
      <c r="G203" s="220">
        <v>13166000</v>
      </c>
      <c r="H203" s="243">
        <v>44694</v>
      </c>
      <c r="I203" s="34">
        <v>1</v>
      </c>
      <c r="R203" s="52" t="s">
        <v>1112</v>
      </c>
      <c r="U203" s="34">
        <v>1</v>
      </c>
      <c r="V203" s="34">
        <v>1</v>
      </c>
      <c r="W203" s="199">
        <v>4937250</v>
      </c>
      <c r="Y203" s="165">
        <v>18</v>
      </c>
      <c r="Z203" t="s">
        <v>63</v>
      </c>
      <c r="AB203" s="165">
        <v>48</v>
      </c>
      <c r="AT203" t="s">
        <v>63</v>
      </c>
      <c r="AU203" s="165">
        <v>48</v>
      </c>
      <c r="AW203">
        <v>1</v>
      </c>
      <c r="AX203" s="236" t="s">
        <v>1403</v>
      </c>
    </row>
    <row r="204" spans="3:50" x14ac:dyDescent="0.25">
      <c r="C204" s="118" t="s">
        <v>1315</v>
      </c>
      <c r="D204" s="118" t="s">
        <v>1315</v>
      </c>
      <c r="E204" s="214" t="s">
        <v>679</v>
      </c>
      <c r="F204" s="243">
        <v>44694</v>
      </c>
      <c r="G204" s="220">
        <v>13166000</v>
      </c>
      <c r="H204" s="243">
        <v>44694</v>
      </c>
      <c r="I204" s="34">
        <v>1</v>
      </c>
      <c r="R204" s="52" t="s">
        <v>1112</v>
      </c>
      <c r="U204" s="34">
        <v>1</v>
      </c>
      <c r="V204" s="34">
        <v>1</v>
      </c>
      <c r="W204" s="199">
        <v>4937250</v>
      </c>
      <c r="Y204" s="165">
        <v>18</v>
      </c>
      <c r="Z204" t="s">
        <v>63</v>
      </c>
      <c r="AB204" s="165">
        <v>48</v>
      </c>
      <c r="AT204" t="s">
        <v>63</v>
      </c>
      <c r="AU204" s="165">
        <v>48</v>
      </c>
      <c r="AW204">
        <v>1</v>
      </c>
      <c r="AX204" s="236" t="s">
        <v>1403</v>
      </c>
    </row>
    <row r="205" spans="3:50" x14ac:dyDescent="0.25">
      <c r="C205" s="118" t="s">
        <v>1316</v>
      </c>
      <c r="D205" s="118" t="s">
        <v>1316</v>
      </c>
      <c r="E205" s="214" t="s">
        <v>679</v>
      </c>
      <c r="F205" s="225">
        <v>44739</v>
      </c>
      <c r="G205" s="48">
        <v>14000000</v>
      </c>
      <c r="H205" s="225">
        <v>44739</v>
      </c>
      <c r="I205" s="34">
        <v>1</v>
      </c>
      <c r="R205" s="52" t="s">
        <v>1112</v>
      </c>
      <c r="U205" s="34">
        <v>1</v>
      </c>
      <c r="V205" s="34">
        <v>1</v>
      </c>
      <c r="W205" s="199">
        <v>4958333.333333334</v>
      </c>
      <c r="Y205" s="165">
        <v>17</v>
      </c>
      <c r="Z205" t="s">
        <v>63</v>
      </c>
      <c r="AB205" s="165">
        <v>48</v>
      </c>
      <c r="AT205" t="s">
        <v>63</v>
      </c>
      <c r="AU205" s="165">
        <v>48</v>
      </c>
      <c r="AW205">
        <v>1</v>
      </c>
      <c r="AX205" s="236" t="s">
        <v>1403</v>
      </c>
    </row>
    <row r="206" spans="3:50" x14ac:dyDescent="0.25">
      <c r="C206" s="118" t="s">
        <v>1317</v>
      </c>
      <c r="D206" s="118" t="s">
        <v>1317</v>
      </c>
      <c r="E206" s="214" t="s">
        <v>164</v>
      </c>
      <c r="F206" s="225">
        <v>44716</v>
      </c>
      <c r="G206" s="48">
        <v>189813737.63999999</v>
      </c>
      <c r="H206" s="225">
        <v>44716</v>
      </c>
      <c r="I206" s="34">
        <v>1</v>
      </c>
      <c r="R206" s="52" t="s">
        <v>1112</v>
      </c>
      <c r="U206" s="34">
        <v>1</v>
      </c>
      <c r="V206" s="34">
        <v>1</v>
      </c>
      <c r="W206" s="199">
        <v>33612849.373750001</v>
      </c>
      <c r="Y206" s="165">
        <v>17</v>
      </c>
      <c r="Z206" t="s">
        <v>63</v>
      </c>
      <c r="AB206" s="165">
        <v>96</v>
      </c>
      <c r="AT206" t="s">
        <v>63</v>
      </c>
      <c r="AU206" s="165">
        <v>96</v>
      </c>
      <c r="AW206">
        <v>1</v>
      </c>
      <c r="AX206" s="236" t="s">
        <v>1403</v>
      </c>
    </row>
    <row r="207" spans="3:50" x14ac:dyDescent="0.25">
      <c r="C207" s="118" t="s">
        <v>1318</v>
      </c>
      <c r="D207" s="118" t="s">
        <v>1318</v>
      </c>
      <c r="E207" s="214" t="s">
        <v>175</v>
      </c>
      <c r="F207" s="225">
        <v>44746</v>
      </c>
      <c r="G207" s="220">
        <v>2950000</v>
      </c>
      <c r="H207" s="225">
        <v>44746</v>
      </c>
      <c r="I207" s="34">
        <v>1</v>
      </c>
      <c r="R207" s="52" t="s">
        <v>1112</v>
      </c>
      <c r="U207" s="34">
        <v>1</v>
      </c>
      <c r="V207" s="34">
        <v>1</v>
      </c>
      <c r="W207" s="199">
        <v>983333.33333333337</v>
      </c>
      <c r="Y207" s="165">
        <v>16</v>
      </c>
      <c r="Z207" t="s">
        <v>63</v>
      </c>
      <c r="AB207" s="165">
        <v>48</v>
      </c>
      <c r="AT207" t="s">
        <v>63</v>
      </c>
      <c r="AU207" s="165">
        <v>48</v>
      </c>
      <c r="AW207">
        <v>1</v>
      </c>
      <c r="AX207" s="236" t="s">
        <v>1403</v>
      </c>
    </row>
    <row r="208" spans="3:50" x14ac:dyDescent="0.25">
      <c r="C208" s="118" t="s">
        <v>1319</v>
      </c>
      <c r="D208" s="118" t="s">
        <v>1319</v>
      </c>
      <c r="E208" s="214" t="s">
        <v>761</v>
      </c>
      <c r="F208" s="217">
        <v>44746</v>
      </c>
      <c r="G208" s="220">
        <v>1150000</v>
      </c>
      <c r="H208" s="217">
        <v>44746</v>
      </c>
      <c r="I208" s="34">
        <v>1</v>
      </c>
      <c r="R208" s="52" t="s">
        <v>1112</v>
      </c>
      <c r="U208" s="34">
        <v>1</v>
      </c>
      <c r="V208" s="34">
        <v>1</v>
      </c>
      <c r="W208" s="199">
        <v>383333.33333333331</v>
      </c>
      <c r="Y208" s="165">
        <v>16</v>
      </c>
      <c r="Z208" t="s">
        <v>63</v>
      </c>
      <c r="AB208" s="165">
        <v>48</v>
      </c>
      <c r="AT208" t="s">
        <v>63</v>
      </c>
      <c r="AU208" s="165">
        <v>48</v>
      </c>
      <c r="AW208">
        <v>1</v>
      </c>
      <c r="AX208" s="236" t="s">
        <v>1403</v>
      </c>
    </row>
    <row r="209" spans="3:50" x14ac:dyDescent="0.25">
      <c r="C209" s="118" t="s">
        <v>1320</v>
      </c>
      <c r="D209" s="118" t="s">
        <v>1320</v>
      </c>
      <c r="E209" s="214" t="s">
        <v>162</v>
      </c>
      <c r="F209" s="225">
        <v>44764</v>
      </c>
      <c r="G209" s="220">
        <v>2250000</v>
      </c>
      <c r="H209" s="225">
        <v>44764</v>
      </c>
      <c r="I209" s="34">
        <v>1</v>
      </c>
      <c r="R209" s="52" t="s">
        <v>1112</v>
      </c>
      <c r="U209" s="34">
        <v>1</v>
      </c>
      <c r="V209" s="34">
        <v>1</v>
      </c>
      <c r="W209" s="199">
        <v>750000</v>
      </c>
      <c r="Y209" s="165">
        <v>16</v>
      </c>
      <c r="Z209" t="s">
        <v>63</v>
      </c>
      <c r="AB209" s="165">
        <v>48</v>
      </c>
      <c r="AT209" t="s">
        <v>63</v>
      </c>
      <c r="AU209" s="165">
        <v>48</v>
      </c>
      <c r="AW209">
        <v>1</v>
      </c>
      <c r="AX209" s="236" t="s">
        <v>1403</v>
      </c>
    </row>
    <row r="210" spans="3:50" x14ac:dyDescent="0.25">
      <c r="C210" s="118" t="s">
        <v>1321</v>
      </c>
      <c r="D210" s="118" t="s">
        <v>1321</v>
      </c>
      <c r="E210" s="214" t="s">
        <v>198</v>
      </c>
      <c r="F210" s="225">
        <v>44764</v>
      </c>
      <c r="G210" s="220">
        <v>2250000</v>
      </c>
      <c r="H210" s="225">
        <v>44764</v>
      </c>
      <c r="I210" s="34">
        <v>1</v>
      </c>
      <c r="R210" s="52" t="s">
        <v>1112</v>
      </c>
      <c r="U210" s="34">
        <v>1</v>
      </c>
      <c r="V210" s="34">
        <v>1</v>
      </c>
      <c r="W210" s="199">
        <v>750000</v>
      </c>
      <c r="Y210" s="165">
        <v>16</v>
      </c>
      <c r="Z210" t="s">
        <v>63</v>
      </c>
      <c r="AB210" s="165">
        <v>48</v>
      </c>
      <c r="AT210" t="s">
        <v>63</v>
      </c>
      <c r="AU210" s="165">
        <v>48</v>
      </c>
      <c r="AW210">
        <v>1</v>
      </c>
      <c r="AX210" s="236" t="s">
        <v>1403</v>
      </c>
    </row>
    <row r="211" spans="3:50" x14ac:dyDescent="0.25">
      <c r="C211" s="118" t="s">
        <v>1322</v>
      </c>
      <c r="D211" s="118" t="s">
        <v>1322</v>
      </c>
      <c r="E211" s="214" t="s">
        <v>258</v>
      </c>
      <c r="F211" s="225">
        <v>44765</v>
      </c>
      <c r="G211" s="220">
        <v>1750000</v>
      </c>
      <c r="H211" s="225">
        <v>44765</v>
      </c>
      <c r="I211" s="34">
        <v>1</v>
      </c>
      <c r="R211" s="52" t="s">
        <v>1112</v>
      </c>
      <c r="U211" s="34">
        <v>1</v>
      </c>
      <c r="V211" s="34">
        <v>1</v>
      </c>
      <c r="W211" s="199">
        <v>583333.33333333337</v>
      </c>
      <c r="Y211" s="165">
        <v>16</v>
      </c>
      <c r="Z211" t="s">
        <v>63</v>
      </c>
      <c r="AB211" s="165">
        <v>48</v>
      </c>
      <c r="AT211" t="s">
        <v>63</v>
      </c>
      <c r="AU211" s="165">
        <v>48</v>
      </c>
      <c r="AW211">
        <v>1</v>
      </c>
      <c r="AX211" s="236" t="s">
        <v>1403</v>
      </c>
    </row>
    <row r="212" spans="3:50" x14ac:dyDescent="0.25">
      <c r="C212" s="118" t="s">
        <v>1323</v>
      </c>
      <c r="D212" s="118" t="s">
        <v>1323</v>
      </c>
      <c r="E212" s="214" t="s">
        <v>679</v>
      </c>
      <c r="F212" s="225">
        <v>44765</v>
      </c>
      <c r="G212" s="220">
        <v>1585000</v>
      </c>
      <c r="H212" s="225">
        <v>44765</v>
      </c>
      <c r="I212" s="34">
        <v>1</v>
      </c>
      <c r="R212" s="52" t="s">
        <v>1112</v>
      </c>
      <c r="U212" s="34">
        <v>1</v>
      </c>
      <c r="V212" s="34">
        <v>1</v>
      </c>
      <c r="W212" s="199">
        <v>528333.33333333337</v>
      </c>
      <c r="Y212" s="165">
        <v>16</v>
      </c>
      <c r="Z212" t="s">
        <v>63</v>
      </c>
      <c r="AB212" s="165">
        <v>48</v>
      </c>
      <c r="AT212" t="s">
        <v>63</v>
      </c>
      <c r="AU212" s="165">
        <v>48</v>
      </c>
      <c r="AW212">
        <v>1</v>
      </c>
      <c r="AX212" s="236" t="s">
        <v>1403</v>
      </c>
    </row>
    <row r="213" spans="3:50" x14ac:dyDescent="0.25">
      <c r="C213" s="118" t="s">
        <v>1324</v>
      </c>
      <c r="D213" s="118" t="s">
        <v>1324</v>
      </c>
      <c r="E213" s="214" t="s">
        <v>679</v>
      </c>
      <c r="F213" s="225">
        <v>44785</v>
      </c>
      <c r="G213" s="220">
        <v>50440616.394000001</v>
      </c>
      <c r="H213" s="225">
        <v>44785</v>
      </c>
      <c r="I213" s="34">
        <v>1</v>
      </c>
      <c r="R213" s="52" t="s">
        <v>1112</v>
      </c>
      <c r="U213" s="34">
        <v>2</v>
      </c>
      <c r="V213" s="34">
        <v>1</v>
      </c>
      <c r="W213" s="199">
        <v>15762692.623125</v>
      </c>
      <c r="Y213" s="165">
        <v>15</v>
      </c>
      <c r="Z213" t="s">
        <v>63</v>
      </c>
      <c r="AB213" s="165">
        <v>48</v>
      </c>
      <c r="AT213" t="s">
        <v>63</v>
      </c>
      <c r="AU213" s="165">
        <v>48</v>
      </c>
      <c r="AW213">
        <v>1</v>
      </c>
      <c r="AX213" s="236" t="s">
        <v>1403</v>
      </c>
    </row>
    <row r="214" spans="3:50" x14ac:dyDescent="0.25">
      <c r="C214" s="118" t="s">
        <v>1325</v>
      </c>
      <c r="D214" s="118" t="s">
        <v>1325</v>
      </c>
      <c r="E214" s="214" t="s">
        <v>944</v>
      </c>
      <c r="F214" s="225">
        <v>44788</v>
      </c>
      <c r="G214" s="220">
        <v>29304000</v>
      </c>
      <c r="H214" s="225">
        <v>44788</v>
      </c>
      <c r="I214" s="34">
        <v>1</v>
      </c>
      <c r="R214" s="52" t="s">
        <v>1112</v>
      </c>
      <c r="U214" s="34">
        <v>1</v>
      </c>
      <c r="V214" s="34">
        <v>1</v>
      </c>
      <c r="W214" s="199">
        <v>9157500</v>
      </c>
      <c r="Y214" s="165">
        <v>15</v>
      </c>
      <c r="Z214" t="s">
        <v>63</v>
      </c>
      <c r="AB214" s="165">
        <v>48</v>
      </c>
      <c r="AT214" t="s">
        <v>63</v>
      </c>
      <c r="AU214" s="165">
        <v>48</v>
      </c>
      <c r="AW214">
        <v>1</v>
      </c>
      <c r="AX214" s="236" t="s">
        <v>1403</v>
      </c>
    </row>
    <row r="215" spans="3:50" x14ac:dyDescent="0.25">
      <c r="C215" s="118" t="s">
        <v>1326</v>
      </c>
      <c r="D215" s="118" t="s">
        <v>1326</v>
      </c>
      <c r="E215" s="214" t="s">
        <v>158</v>
      </c>
      <c r="F215" s="225">
        <v>44841</v>
      </c>
      <c r="G215" s="48">
        <v>1003204000</v>
      </c>
      <c r="H215" s="225">
        <v>44841</v>
      </c>
      <c r="I215" s="34">
        <v>1</v>
      </c>
      <c r="R215" s="52" t="s">
        <v>1112</v>
      </c>
      <c r="U215" s="34">
        <v>1</v>
      </c>
      <c r="V215" s="34">
        <v>1</v>
      </c>
      <c r="W215" s="199">
        <v>135850541.66666666</v>
      </c>
      <c r="Y215" s="165">
        <v>13</v>
      </c>
      <c r="Z215" t="s">
        <v>63</v>
      </c>
      <c r="AB215" s="165">
        <v>96</v>
      </c>
      <c r="AT215" t="s">
        <v>63</v>
      </c>
      <c r="AU215" s="165">
        <v>96</v>
      </c>
      <c r="AW215">
        <v>1</v>
      </c>
      <c r="AX215" s="236" t="s">
        <v>1403</v>
      </c>
    </row>
    <row r="216" spans="3:50" x14ac:dyDescent="0.25">
      <c r="C216" s="118" t="s">
        <v>1327</v>
      </c>
      <c r="D216" s="118" t="s">
        <v>1327</v>
      </c>
      <c r="E216" s="214" t="s">
        <v>158</v>
      </c>
      <c r="F216" s="225">
        <v>44841</v>
      </c>
      <c r="G216" s="48">
        <v>35273537.82</v>
      </c>
      <c r="H216" s="225">
        <v>44841</v>
      </c>
      <c r="I216" s="34">
        <v>1</v>
      </c>
      <c r="R216" s="52" t="s">
        <v>1112</v>
      </c>
      <c r="U216" s="34">
        <v>2</v>
      </c>
      <c r="V216" s="34">
        <v>1</v>
      </c>
      <c r="W216" s="199">
        <v>9553249.8262499999</v>
      </c>
      <c r="Y216" s="165">
        <v>13</v>
      </c>
      <c r="Z216" t="s">
        <v>63</v>
      </c>
      <c r="AB216" s="165">
        <v>48</v>
      </c>
      <c r="AT216" t="s">
        <v>63</v>
      </c>
      <c r="AU216" s="165">
        <v>48</v>
      </c>
      <c r="AW216">
        <v>1</v>
      </c>
      <c r="AX216" s="236" t="s">
        <v>1403</v>
      </c>
    </row>
    <row r="217" spans="3:50" x14ac:dyDescent="0.25">
      <c r="C217" s="118" t="s">
        <v>1328</v>
      </c>
      <c r="D217" s="118" t="s">
        <v>1328</v>
      </c>
      <c r="E217" s="214" t="s">
        <v>158</v>
      </c>
      <c r="F217" s="225">
        <v>44841</v>
      </c>
      <c r="G217" s="48">
        <v>7191497.3799999999</v>
      </c>
      <c r="H217" s="225">
        <v>44841</v>
      </c>
      <c r="I217" s="34">
        <v>1</v>
      </c>
      <c r="R217" s="52" t="s">
        <v>1112</v>
      </c>
      <c r="U217" s="34">
        <v>1</v>
      </c>
      <c r="V217" s="34">
        <v>1</v>
      </c>
      <c r="W217" s="199">
        <v>1947697.2070833335</v>
      </c>
      <c r="Y217" s="165">
        <v>13</v>
      </c>
      <c r="Z217" t="s">
        <v>63</v>
      </c>
      <c r="AB217" s="165">
        <v>48</v>
      </c>
      <c r="AT217" t="s">
        <v>63</v>
      </c>
      <c r="AU217" s="165">
        <v>48</v>
      </c>
      <c r="AW217">
        <v>1</v>
      </c>
      <c r="AX217" s="236" t="s">
        <v>1403</v>
      </c>
    </row>
    <row r="218" spans="3:50" x14ac:dyDescent="0.25">
      <c r="C218" s="118" t="s">
        <v>1329</v>
      </c>
      <c r="D218" s="118" t="s">
        <v>1329</v>
      </c>
      <c r="E218" s="214" t="s">
        <v>761</v>
      </c>
      <c r="F218" s="225">
        <v>44846</v>
      </c>
      <c r="G218" s="48">
        <v>1776500</v>
      </c>
      <c r="H218" s="225">
        <v>44846</v>
      </c>
      <c r="I218" s="34">
        <v>1</v>
      </c>
      <c r="R218" s="52" t="s">
        <v>1112</v>
      </c>
      <c r="U218" s="34">
        <v>1</v>
      </c>
      <c r="V218" s="34">
        <v>1</v>
      </c>
      <c r="W218" s="199">
        <v>481135.41666666663</v>
      </c>
      <c r="Y218" s="165">
        <v>13</v>
      </c>
      <c r="Z218" t="s">
        <v>63</v>
      </c>
      <c r="AB218" s="165">
        <v>48</v>
      </c>
      <c r="AT218" t="s">
        <v>63</v>
      </c>
      <c r="AU218" s="165">
        <v>48</v>
      </c>
      <c r="AW218">
        <v>1</v>
      </c>
      <c r="AX218" s="236" t="s">
        <v>1403</v>
      </c>
    </row>
    <row r="219" spans="3:50" x14ac:dyDescent="0.25">
      <c r="C219" s="118" t="s">
        <v>1330</v>
      </c>
      <c r="D219" s="118" t="s">
        <v>1330</v>
      </c>
      <c r="E219" s="214" t="s">
        <v>679</v>
      </c>
      <c r="F219" s="225">
        <v>44841</v>
      </c>
      <c r="G219" s="48">
        <v>15000000</v>
      </c>
      <c r="H219" s="225">
        <v>44841</v>
      </c>
      <c r="I219" s="34">
        <v>1</v>
      </c>
      <c r="R219" s="52" t="s">
        <v>1112</v>
      </c>
      <c r="U219" s="148">
        <v>1</v>
      </c>
      <c r="V219" s="34">
        <v>1</v>
      </c>
      <c r="W219" s="199">
        <v>4062500</v>
      </c>
      <c r="Y219" s="165">
        <v>13</v>
      </c>
      <c r="Z219" t="s">
        <v>63</v>
      </c>
      <c r="AB219" s="165">
        <v>48</v>
      </c>
      <c r="AT219" t="s">
        <v>63</v>
      </c>
      <c r="AU219" s="165">
        <v>48</v>
      </c>
      <c r="AW219">
        <v>1</v>
      </c>
      <c r="AX219" s="236" t="s">
        <v>1403</v>
      </c>
    </row>
    <row r="220" spans="3:50" x14ac:dyDescent="0.25">
      <c r="C220" s="118" t="s">
        <v>1331</v>
      </c>
      <c r="D220" s="118" t="s">
        <v>1331</v>
      </c>
      <c r="E220" s="214" t="s">
        <v>832</v>
      </c>
      <c r="F220" s="215">
        <v>44879</v>
      </c>
      <c r="G220" s="245">
        <v>218700000</v>
      </c>
      <c r="H220" s="215">
        <v>44879</v>
      </c>
      <c r="I220" s="34">
        <v>1</v>
      </c>
      <c r="R220" s="52" t="s">
        <v>1112</v>
      </c>
      <c r="U220" s="34">
        <v>1</v>
      </c>
      <c r="V220" s="34">
        <v>1</v>
      </c>
      <c r="W220" s="199">
        <v>27337500</v>
      </c>
      <c r="Y220" s="165">
        <v>12</v>
      </c>
      <c r="Z220" t="s">
        <v>63</v>
      </c>
      <c r="AB220" s="165">
        <v>96</v>
      </c>
      <c r="AT220" t="s">
        <v>63</v>
      </c>
      <c r="AU220" s="165">
        <v>96</v>
      </c>
      <c r="AW220">
        <v>1</v>
      </c>
      <c r="AX220" s="236" t="s">
        <v>1403</v>
      </c>
    </row>
    <row r="221" spans="3:50" x14ac:dyDescent="0.25">
      <c r="C221" s="118" t="s">
        <v>1332</v>
      </c>
      <c r="D221" s="118" t="s">
        <v>1332</v>
      </c>
      <c r="E221" s="214" t="s">
        <v>761</v>
      </c>
      <c r="F221" s="225">
        <v>44918</v>
      </c>
      <c r="G221" s="220">
        <v>25179200</v>
      </c>
      <c r="H221" s="225">
        <v>44918</v>
      </c>
      <c r="I221" s="34">
        <v>1</v>
      </c>
      <c r="R221" s="52" t="s">
        <v>1112</v>
      </c>
      <c r="U221" s="34">
        <v>1</v>
      </c>
      <c r="V221" s="34">
        <v>1</v>
      </c>
      <c r="W221" s="199">
        <v>5770233.333333333</v>
      </c>
      <c r="Y221" s="165">
        <v>11</v>
      </c>
      <c r="Z221" t="s">
        <v>63</v>
      </c>
      <c r="AB221" s="165">
        <v>48</v>
      </c>
      <c r="AT221" t="s">
        <v>63</v>
      </c>
      <c r="AU221" s="165">
        <v>48</v>
      </c>
      <c r="AW221">
        <v>1</v>
      </c>
      <c r="AX221" s="236" t="s">
        <v>1403</v>
      </c>
    </row>
    <row r="222" spans="3:50" x14ac:dyDescent="0.25">
      <c r="C222" s="118" t="s">
        <v>1029</v>
      </c>
      <c r="D222" s="118" t="s">
        <v>1029</v>
      </c>
      <c r="E222" s="214" t="s">
        <v>934</v>
      </c>
      <c r="F222" s="225">
        <v>44974</v>
      </c>
      <c r="G222" s="48">
        <v>13542000</v>
      </c>
      <c r="H222" s="225">
        <v>44974</v>
      </c>
      <c r="I222" s="34">
        <v>1</v>
      </c>
      <c r="R222" s="52" t="s">
        <v>1112</v>
      </c>
      <c r="U222" s="34">
        <v>1</v>
      </c>
      <c r="V222" s="34">
        <v>1</v>
      </c>
      <c r="W222" s="199">
        <v>2539125</v>
      </c>
      <c r="Y222" s="165">
        <v>9</v>
      </c>
      <c r="Z222" t="s">
        <v>63</v>
      </c>
      <c r="AB222" s="165">
        <v>48</v>
      </c>
      <c r="AT222" t="s">
        <v>63</v>
      </c>
      <c r="AU222" s="165">
        <v>48</v>
      </c>
      <c r="AW222">
        <v>1</v>
      </c>
      <c r="AX222" s="236" t="s">
        <v>1403</v>
      </c>
    </row>
    <row r="223" spans="3:50" x14ac:dyDescent="0.25">
      <c r="C223" s="118" t="s">
        <v>1333</v>
      </c>
      <c r="D223" s="118" t="s">
        <v>1333</v>
      </c>
      <c r="E223" s="214" t="s">
        <v>175</v>
      </c>
      <c r="F223" s="225">
        <v>44975</v>
      </c>
      <c r="G223" s="48">
        <v>670000000</v>
      </c>
      <c r="H223" s="225">
        <v>44975</v>
      </c>
      <c r="I223" s="34">
        <v>1</v>
      </c>
      <c r="R223" s="52" t="s">
        <v>1112</v>
      </c>
      <c r="U223" s="34">
        <v>1</v>
      </c>
      <c r="V223" s="34">
        <v>1</v>
      </c>
      <c r="W223" s="199">
        <v>125625000</v>
      </c>
      <c r="Y223" s="165">
        <v>9</v>
      </c>
      <c r="Z223" t="s">
        <v>63</v>
      </c>
      <c r="AB223" s="165">
        <v>48</v>
      </c>
      <c r="AT223" t="s">
        <v>63</v>
      </c>
      <c r="AU223" s="165">
        <v>48</v>
      </c>
      <c r="AW223">
        <v>1</v>
      </c>
      <c r="AX223" s="236" t="s">
        <v>1403</v>
      </c>
    </row>
    <row r="224" spans="3:50" x14ac:dyDescent="0.25">
      <c r="C224" s="118" t="s">
        <v>1334</v>
      </c>
      <c r="D224" s="118" t="s">
        <v>1334</v>
      </c>
      <c r="E224" s="214" t="s">
        <v>934</v>
      </c>
      <c r="F224" s="225">
        <v>44981</v>
      </c>
      <c r="G224" s="48">
        <v>13542000</v>
      </c>
      <c r="H224" s="225">
        <v>44981</v>
      </c>
      <c r="I224" s="34">
        <v>1</v>
      </c>
      <c r="R224" s="52" t="s">
        <v>1112</v>
      </c>
      <c r="U224" s="34">
        <v>1</v>
      </c>
      <c r="V224" s="34">
        <v>1</v>
      </c>
      <c r="W224" s="199">
        <v>2539125</v>
      </c>
      <c r="Y224" s="165">
        <v>9</v>
      </c>
      <c r="Z224" t="s">
        <v>63</v>
      </c>
      <c r="AB224" s="165">
        <v>48</v>
      </c>
      <c r="AT224" t="s">
        <v>63</v>
      </c>
      <c r="AU224" s="165">
        <v>48</v>
      </c>
      <c r="AW224">
        <v>1</v>
      </c>
      <c r="AX224" s="236" t="s">
        <v>1403</v>
      </c>
    </row>
    <row r="225" spans="3:50" x14ac:dyDescent="0.25">
      <c r="C225" s="118" t="s">
        <v>1335</v>
      </c>
      <c r="D225" s="118" t="s">
        <v>1335</v>
      </c>
      <c r="E225" s="214" t="s">
        <v>832</v>
      </c>
      <c r="F225" s="225">
        <v>44980</v>
      </c>
      <c r="G225" s="220">
        <v>233771857.19999999</v>
      </c>
      <c r="H225" s="225">
        <v>44980</v>
      </c>
      <c r="I225" s="34">
        <v>1</v>
      </c>
      <c r="R225" s="52" t="s">
        <v>1112</v>
      </c>
      <c r="U225" s="34">
        <v>1</v>
      </c>
      <c r="V225" s="34">
        <v>1</v>
      </c>
      <c r="W225" s="199">
        <v>43832223.224999994</v>
      </c>
      <c r="Y225" s="165">
        <v>9</v>
      </c>
      <c r="Z225" t="s">
        <v>63</v>
      </c>
      <c r="AB225" s="165">
        <v>48</v>
      </c>
      <c r="AT225" t="s">
        <v>63</v>
      </c>
      <c r="AU225" s="165">
        <v>48</v>
      </c>
      <c r="AW225">
        <v>1</v>
      </c>
      <c r="AX225" s="236" t="s">
        <v>1403</v>
      </c>
    </row>
    <row r="226" spans="3:50" x14ac:dyDescent="0.25">
      <c r="C226" s="163" t="s">
        <v>1336</v>
      </c>
      <c r="D226" s="163" t="s">
        <v>1336</v>
      </c>
      <c r="E226" s="214" t="s">
        <v>175</v>
      </c>
      <c r="F226" s="215">
        <v>45016</v>
      </c>
      <c r="G226" s="220">
        <v>1545000</v>
      </c>
      <c r="H226" s="215">
        <v>45016</v>
      </c>
      <c r="I226" s="34">
        <v>1</v>
      </c>
      <c r="R226" s="52" t="s">
        <v>1112</v>
      </c>
      <c r="U226" s="221">
        <v>1</v>
      </c>
      <c r="V226" s="34">
        <v>1</v>
      </c>
      <c r="W226" s="199">
        <v>257500</v>
      </c>
      <c r="Y226" s="165">
        <v>8</v>
      </c>
      <c r="Z226" t="s">
        <v>63</v>
      </c>
      <c r="AB226" s="165">
        <v>48</v>
      </c>
      <c r="AT226" t="s">
        <v>63</v>
      </c>
      <c r="AU226" s="165">
        <v>48</v>
      </c>
      <c r="AW226">
        <v>1</v>
      </c>
      <c r="AX226" s="236" t="s">
        <v>1403</v>
      </c>
    </row>
    <row r="227" spans="3:50" x14ac:dyDescent="0.25">
      <c r="C227" s="163" t="s">
        <v>1337</v>
      </c>
      <c r="D227" s="163" t="s">
        <v>1337</v>
      </c>
      <c r="E227" s="214" t="s">
        <v>175</v>
      </c>
      <c r="F227" s="215">
        <v>45016</v>
      </c>
      <c r="G227" s="220">
        <v>1920000</v>
      </c>
      <c r="H227" s="215">
        <v>45016</v>
      </c>
      <c r="I227" s="34">
        <v>1</v>
      </c>
      <c r="R227" s="52" t="s">
        <v>1112</v>
      </c>
      <c r="U227" s="221">
        <v>1</v>
      </c>
      <c r="V227" s="34">
        <v>1</v>
      </c>
      <c r="W227" s="199">
        <v>320000</v>
      </c>
      <c r="Y227" s="165">
        <v>8</v>
      </c>
      <c r="Z227" t="s">
        <v>63</v>
      </c>
      <c r="AB227" s="165">
        <v>48</v>
      </c>
      <c r="AT227" t="s">
        <v>63</v>
      </c>
      <c r="AU227" s="165">
        <v>48</v>
      </c>
      <c r="AW227">
        <v>1</v>
      </c>
      <c r="AX227" s="236" t="s">
        <v>1403</v>
      </c>
    </row>
    <row r="228" spans="3:50" x14ac:dyDescent="0.25">
      <c r="C228" s="163" t="s">
        <v>1338</v>
      </c>
      <c r="D228" s="163" t="s">
        <v>1338</v>
      </c>
      <c r="E228" s="214" t="s">
        <v>175</v>
      </c>
      <c r="F228" s="215">
        <v>45016</v>
      </c>
      <c r="G228" s="220">
        <v>3000000</v>
      </c>
      <c r="H228" s="215">
        <v>45016</v>
      </c>
      <c r="I228" s="34">
        <v>1</v>
      </c>
      <c r="R228" s="52" t="s">
        <v>1112</v>
      </c>
      <c r="U228" s="221">
        <v>2</v>
      </c>
      <c r="V228" s="34">
        <v>1</v>
      </c>
      <c r="W228" s="199">
        <v>500000</v>
      </c>
      <c r="Y228" s="165">
        <v>8</v>
      </c>
      <c r="Z228" t="s">
        <v>63</v>
      </c>
      <c r="AB228" s="165">
        <v>48</v>
      </c>
      <c r="AT228" t="s">
        <v>63</v>
      </c>
      <c r="AU228" s="165">
        <v>48</v>
      </c>
      <c r="AW228">
        <v>1</v>
      </c>
      <c r="AX228" s="236" t="s">
        <v>1403</v>
      </c>
    </row>
    <row r="229" spans="3:50" x14ac:dyDescent="0.25">
      <c r="C229" s="163" t="s">
        <v>1339</v>
      </c>
      <c r="D229" s="163" t="s">
        <v>1339</v>
      </c>
      <c r="E229" s="214" t="s">
        <v>175</v>
      </c>
      <c r="F229" s="215">
        <v>45016</v>
      </c>
      <c r="G229" s="220">
        <v>4000000</v>
      </c>
      <c r="H229" s="215">
        <v>45016</v>
      </c>
      <c r="I229" s="34">
        <v>1</v>
      </c>
      <c r="R229" s="52" t="s">
        <v>1112</v>
      </c>
      <c r="U229" s="221">
        <v>1</v>
      </c>
      <c r="V229" s="34">
        <v>1</v>
      </c>
      <c r="W229" s="199">
        <v>666666.66666666663</v>
      </c>
      <c r="Y229" s="165">
        <v>8</v>
      </c>
      <c r="Z229" t="s">
        <v>63</v>
      </c>
      <c r="AB229" s="165">
        <v>48</v>
      </c>
      <c r="AT229" t="s">
        <v>63</v>
      </c>
      <c r="AU229" s="165">
        <v>48</v>
      </c>
      <c r="AW229">
        <v>1</v>
      </c>
      <c r="AX229" s="236" t="s">
        <v>1403</v>
      </c>
    </row>
    <row r="230" spans="3:50" x14ac:dyDescent="0.25">
      <c r="C230" s="163" t="s">
        <v>1340</v>
      </c>
      <c r="D230" s="163" t="s">
        <v>1340</v>
      </c>
      <c r="E230" s="214" t="s">
        <v>175</v>
      </c>
      <c r="F230" s="215">
        <v>45016</v>
      </c>
      <c r="G230" s="220">
        <v>1920000</v>
      </c>
      <c r="H230" s="215">
        <v>45016</v>
      </c>
      <c r="I230" s="34">
        <v>1</v>
      </c>
      <c r="R230" s="52" t="s">
        <v>1112</v>
      </c>
      <c r="U230" s="221">
        <v>1</v>
      </c>
      <c r="V230" s="34">
        <v>1</v>
      </c>
      <c r="W230" s="199">
        <v>320000</v>
      </c>
      <c r="Y230" s="165">
        <v>8</v>
      </c>
      <c r="Z230" t="s">
        <v>63</v>
      </c>
      <c r="AB230" s="165">
        <v>48</v>
      </c>
      <c r="AT230" t="s">
        <v>63</v>
      </c>
      <c r="AU230" s="165">
        <v>48</v>
      </c>
      <c r="AW230">
        <v>1</v>
      </c>
      <c r="AX230" s="236" t="s">
        <v>1403</v>
      </c>
    </row>
    <row r="231" spans="3:50" x14ac:dyDescent="0.25">
      <c r="C231" s="163" t="s">
        <v>1341</v>
      </c>
      <c r="D231" s="163" t="s">
        <v>1341</v>
      </c>
      <c r="E231" s="214" t="s">
        <v>175</v>
      </c>
      <c r="F231" s="215">
        <v>45016</v>
      </c>
      <c r="G231" s="220">
        <v>1920000</v>
      </c>
      <c r="H231" s="215">
        <v>45016</v>
      </c>
      <c r="I231" s="34">
        <v>1</v>
      </c>
      <c r="R231" s="52" t="s">
        <v>1112</v>
      </c>
      <c r="U231" s="221">
        <v>1</v>
      </c>
      <c r="V231" s="34">
        <v>1</v>
      </c>
      <c r="W231" s="199">
        <v>320000</v>
      </c>
      <c r="Y231" s="165">
        <v>8</v>
      </c>
      <c r="Z231" t="s">
        <v>63</v>
      </c>
      <c r="AB231" s="165">
        <v>48</v>
      </c>
      <c r="AT231" t="s">
        <v>63</v>
      </c>
      <c r="AU231" s="165">
        <v>48</v>
      </c>
      <c r="AW231">
        <v>1</v>
      </c>
      <c r="AX231" s="236" t="s">
        <v>1403</v>
      </c>
    </row>
    <row r="232" spans="3:50" x14ac:dyDescent="0.25">
      <c r="C232" s="159" t="s">
        <v>1342</v>
      </c>
      <c r="D232" s="159" t="s">
        <v>1342</v>
      </c>
      <c r="E232" s="214" t="s">
        <v>175</v>
      </c>
      <c r="F232" s="215">
        <v>45016</v>
      </c>
      <c r="G232" s="220">
        <v>1920000</v>
      </c>
      <c r="H232" s="215">
        <v>45016</v>
      </c>
      <c r="I232" s="34">
        <v>1</v>
      </c>
      <c r="R232" s="52" t="s">
        <v>1112</v>
      </c>
      <c r="U232" s="221">
        <v>1</v>
      </c>
      <c r="V232" s="34">
        <v>1</v>
      </c>
      <c r="W232" s="199">
        <v>320000</v>
      </c>
      <c r="Y232" s="165">
        <v>8</v>
      </c>
      <c r="Z232" t="s">
        <v>63</v>
      </c>
      <c r="AB232" s="165">
        <v>48</v>
      </c>
      <c r="AT232" t="s">
        <v>63</v>
      </c>
      <c r="AU232" s="165">
        <v>48</v>
      </c>
      <c r="AW232">
        <v>1</v>
      </c>
      <c r="AX232" s="236" t="s">
        <v>1403</v>
      </c>
    </row>
    <row r="233" spans="3:50" x14ac:dyDescent="0.25">
      <c r="C233" s="163" t="s">
        <v>1343</v>
      </c>
      <c r="D233" s="163" t="s">
        <v>1343</v>
      </c>
      <c r="E233" s="214" t="s">
        <v>175</v>
      </c>
      <c r="F233" s="215">
        <v>45016</v>
      </c>
      <c r="G233" s="220">
        <v>1490000</v>
      </c>
      <c r="H233" s="215">
        <v>45016</v>
      </c>
      <c r="I233" s="34">
        <v>1</v>
      </c>
      <c r="R233" s="52" t="s">
        <v>1112</v>
      </c>
      <c r="U233" s="221">
        <v>1</v>
      </c>
      <c r="V233" s="34">
        <v>1</v>
      </c>
      <c r="W233" s="199">
        <v>248333.33333333334</v>
      </c>
      <c r="Y233" s="165">
        <v>8</v>
      </c>
      <c r="Z233" t="s">
        <v>63</v>
      </c>
      <c r="AB233" s="165">
        <v>48</v>
      </c>
      <c r="AT233" t="s">
        <v>63</v>
      </c>
      <c r="AU233" s="165">
        <v>48</v>
      </c>
      <c r="AW233">
        <v>1</v>
      </c>
      <c r="AX233" s="236" t="s">
        <v>1403</v>
      </c>
    </row>
    <row r="234" spans="3:50" x14ac:dyDescent="0.25">
      <c r="C234" s="163" t="s">
        <v>1344</v>
      </c>
      <c r="D234" s="163" t="s">
        <v>1344</v>
      </c>
      <c r="E234" s="214" t="s">
        <v>175</v>
      </c>
      <c r="F234" s="215">
        <v>45016</v>
      </c>
      <c r="G234" s="220">
        <v>520000</v>
      </c>
      <c r="H234" s="215">
        <v>45016</v>
      </c>
      <c r="I234" s="34">
        <v>1</v>
      </c>
      <c r="R234" s="52" t="s">
        <v>1112</v>
      </c>
      <c r="U234" s="221">
        <v>1</v>
      </c>
      <c r="V234" s="34">
        <v>1</v>
      </c>
      <c r="W234" s="199">
        <v>86666.666666666672</v>
      </c>
      <c r="Y234" s="165">
        <v>8</v>
      </c>
      <c r="Z234" t="s">
        <v>63</v>
      </c>
      <c r="AB234" s="165">
        <v>48</v>
      </c>
      <c r="AT234" t="s">
        <v>63</v>
      </c>
      <c r="AU234" s="165">
        <v>48</v>
      </c>
      <c r="AW234">
        <v>1</v>
      </c>
      <c r="AX234" s="236" t="s">
        <v>1403</v>
      </c>
    </row>
    <row r="235" spans="3:50" x14ac:dyDescent="0.25">
      <c r="C235" s="163" t="s">
        <v>1345</v>
      </c>
      <c r="D235" s="163" t="s">
        <v>1345</v>
      </c>
      <c r="E235" s="214" t="s">
        <v>175</v>
      </c>
      <c r="F235" s="215">
        <v>45016</v>
      </c>
      <c r="G235" s="220">
        <v>520000</v>
      </c>
      <c r="H235" s="215">
        <v>45016</v>
      </c>
      <c r="I235" s="34">
        <v>1</v>
      </c>
      <c r="R235" s="52" t="s">
        <v>1112</v>
      </c>
      <c r="U235" s="221">
        <v>1</v>
      </c>
      <c r="V235" s="34">
        <v>1</v>
      </c>
      <c r="W235" s="199">
        <v>86666.666666666672</v>
      </c>
      <c r="Y235" s="165">
        <v>8</v>
      </c>
      <c r="Z235" t="s">
        <v>63</v>
      </c>
      <c r="AB235" s="165">
        <v>48</v>
      </c>
      <c r="AT235" t="s">
        <v>63</v>
      </c>
      <c r="AU235" s="165">
        <v>48</v>
      </c>
      <c r="AW235">
        <v>1</v>
      </c>
      <c r="AX235" s="236" t="s">
        <v>1403</v>
      </c>
    </row>
    <row r="236" spans="3:50" x14ac:dyDescent="0.25">
      <c r="C236" s="163" t="s">
        <v>1346</v>
      </c>
      <c r="D236" s="163" t="s">
        <v>1346</v>
      </c>
      <c r="E236" s="214" t="s">
        <v>175</v>
      </c>
      <c r="F236" s="215">
        <v>45016</v>
      </c>
      <c r="G236" s="220">
        <v>520000</v>
      </c>
      <c r="H236" s="215">
        <v>45016</v>
      </c>
      <c r="I236" s="34">
        <v>1</v>
      </c>
      <c r="R236" s="52" t="s">
        <v>1112</v>
      </c>
      <c r="U236" s="221">
        <v>1</v>
      </c>
      <c r="V236" s="34">
        <v>1</v>
      </c>
      <c r="W236" s="199">
        <v>86666.666666666672</v>
      </c>
      <c r="Y236" s="165">
        <v>8</v>
      </c>
      <c r="Z236" t="s">
        <v>63</v>
      </c>
      <c r="AB236" s="165">
        <v>48</v>
      </c>
      <c r="AT236" t="s">
        <v>63</v>
      </c>
      <c r="AU236" s="165">
        <v>48</v>
      </c>
      <c r="AW236">
        <v>1</v>
      </c>
      <c r="AX236" s="236" t="s">
        <v>1403</v>
      </c>
    </row>
    <row r="237" spans="3:50" x14ac:dyDescent="0.25">
      <c r="C237" s="163" t="s">
        <v>1347</v>
      </c>
      <c r="D237" s="163" t="s">
        <v>1347</v>
      </c>
      <c r="E237" s="214" t="s">
        <v>175</v>
      </c>
      <c r="F237" s="215">
        <v>45016</v>
      </c>
      <c r="G237" s="220">
        <v>512000</v>
      </c>
      <c r="H237" s="215">
        <v>45016</v>
      </c>
      <c r="I237" s="34">
        <v>1</v>
      </c>
      <c r="R237" s="52" t="s">
        <v>1112</v>
      </c>
      <c r="U237" s="221">
        <v>16</v>
      </c>
      <c r="V237" s="34">
        <v>1</v>
      </c>
      <c r="W237" s="199">
        <v>85333.333333333328</v>
      </c>
      <c r="Y237" s="165">
        <v>8</v>
      </c>
      <c r="Z237" t="s">
        <v>63</v>
      </c>
      <c r="AB237" s="165">
        <v>48</v>
      </c>
      <c r="AT237" t="s">
        <v>63</v>
      </c>
      <c r="AU237" s="165">
        <v>48</v>
      </c>
      <c r="AW237">
        <v>1</v>
      </c>
      <c r="AX237" s="236" t="s">
        <v>1403</v>
      </c>
    </row>
    <row r="238" spans="3:50" x14ac:dyDescent="0.25">
      <c r="C238" s="163" t="s">
        <v>1348</v>
      </c>
      <c r="D238" s="163" t="s">
        <v>1348</v>
      </c>
      <c r="E238" s="214" t="s">
        <v>175</v>
      </c>
      <c r="F238" s="215">
        <v>45016</v>
      </c>
      <c r="G238" s="220">
        <v>8000000</v>
      </c>
      <c r="H238" s="215">
        <v>45016</v>
      </c>
      <c r="I238" s="34">
        <v>1</v>
      </c>
      <c r="R238" s="52" t="s">
        <v>1112</v>
      </c>
      <c r="U238" s="221">
        <v>1</v>
      </c>
      <c r="V238" s="34">
        <v>1</v>
      </c>
      <c r="W238" s="199">
        <v>1333333.3333333333</v>
      </c>
      <c r="Y238" s="165">
        <v>8</v>
      </c>
      <c r="Z238" t="s">
        <v>63</v>
      </c>
      <c r="AB238" s="165">
        <v>48</v>
      </c>
      <c r="AT238" t="s">
        <v>63</v>
      </c>
      <c r="AU238" s="165">
        <v>48</v>
      </c>
      <c r="AW238">
        <v>1</v>
      </c>
      <c r="AX238" s="236" t="s">
        <v>1403</v>
      </c>
    </row>
    <row r="239" spans="3:50" x14ac:dyDescent="0.25">
      <c r="C239" s="118" t="s">
        <v>1349</v>
      </c>
      <c r="D239" s="118" t="s">
        <v>1349</v>
      </c>
      <c r="E239" s="214" t="s">
        <v>175</v>
      </c>
      <c r="F239" s="225">
        <v>45056</v>
      </c>
      <c r="G239" s="220">
        <v>6750000</v>
      </c>
      <c r="H239" s="225">
        <v>45056</v>
      </c>
      <c r="I239" s="34">
        <v>1</v>
      </c>
      <c r="R239" s="52" t="s">
        <v>1112</v>
      </c>
      <c r="U239" s="221">
        <v>2</v>
      </c>
      <c r="V239" s="34">
        <v>1</v>
      </c>
      <c r="W239" s="199">
        <v>843750</v>
      </c>
      <c r="Y239" s="165">
        <v>6</v>
      </c>
      <c r="Z239" t="s">
        <v>63</v>
      </c>
      <c r="AB239" s="165">
        <v>48</v>
      </c>
      <c r="AT239" t="s">
        <v>63</v>
      </c>
      <c r="AU239" s="165">
        <v>48</v>
      </c>
      <c r="AW239">
        <v>1</v>
      </c>
      <c r="AX239" s="236" t="s">
        <v>1403</v>
      </c>
    </row>
    <row r="240" spans="3:50" x14ac:dyDescent="0.25">
      <c r="C240" s="118" t="s">
        <v>1350</v>
      </c>
      <c r="D240" s="118" t="s">
        <v>1350</v>
      </c>
      <c r="E240" s="214" t="s">
        <v>175</v>
      </c>
      <c r="F240" s="225">
        <v>45056</v>
      </c>
      <c r="G240" s="220">
        <v>11050000</v>
      </c>
      <c r="H240" s="225">
        <v>45056</v>
      </c>
      <c r="I240" s="34">
        <v>1</v>
      </c>
      <c r="R240" s="52" t="s">
        <v>1112</v>
      </c>
      <c r="U240" s="221">
        <v>2</v>
      </c>
      <c r="V240" s="34">
        <v>1</v>
      </c>
      <c r="W240" s="199">
        <v>1381250</v>
      </c>
      <c r="Y240" s="165">
        <v>6</v>
      </c>
      <c r="Z240" t="s">
        <v>63</v>
      </c>
      <c r="AB240" s="165">
        <v>48</v>
      </c>
      <c r="AT240" t="s">
        <v>63</v>
      </c>
      <c r="AU240" s="165">
        <v>48</v>
      </c>
      <c r="AW240">
        <v>1</v>
      </c>
      <c r="AX240" s="236" t="s">
        <v>1403</v>
      </c>
    </row>
    <row r="241" spans="3:50" x14ac:dyDescent="0.25">
      <c r="C241" s="118" t="s">
        <v>1351</v>
      </c>
      <c r="D241" s="118" t="s">
        <v>1351</v>
      </c>
      <c r="E241" s="214" t="s">
        <v>175</v>
      </c>
      <c r="F241" s="225">
        <v>45056</v>
      </c>
      <c r="G241" s="220">
        <v>7450000</v>
      </c>
      <c r="H241" s="225">
        <v>45056</v>
      </c>
      <c r="I241" s="34">
        <v>1</v>
      </c>
      <c r="R241" s="52" t="s">
        <v>1112</v>
      </c>
      <c r="U241" s="221">
        <v>1</v>
      </c>
      <c r="V241" s="34">
        <v>1</v>
      </c>
      <c r="W241" s="199">
        <v>931250</v>
      </c>
      <c r="Y241" s="165">
        <v>6</v>
      </c>
      <c r="Z241" t="s">
        <v>63</v>
      </c>
      <c r="AB241" s="165">
        <v>48</v>
      </c>
      <c r="AT241" t="s">
        <v>63</v>
      </c>
      <c r="AU241" s="165">
        <v>48</v>
      </c>
      <c r="AW241">
        <v>1</v>
      </c>
      <c r="AX241" s="236" t="s">
        <v>1403</v>
      </c>
    </row>
    <row r="242" spans="3:50" x14ac:dyDescent="0.25">
      <c r="C242" s="118" t="s">
        <v>1352</v>
      </c>
      <c r="D242" s="118" t="s">
        <v>1352</v>
      </c>
      <c r="E242" s="214" t="s">
        <v>679</v>
      </c>
      <c r="F242" s="112">
        <v>45083</v>
      </c>
      <c r="G242" s="220">
        <v>69873930.200000003</v>
      </c>
      <c r="H242" s="112">
        <v>45083</v>
      </c>
      <c r="I242" s="34">
        <v>1</v>
      </c>
      <c r="R242" s="52" t="s">
        <v>1112</v>
      </c>
      <c r="U242" s="34">
        <v>2</v>
      </c>
      <c r="V242" s="34">
        <v>1</v>
      </c>
      <c r="W242" s="199">
        <v>7278534.395833333</v>
      </c>
      <c r="Y242" s="165">
        <v>5</v>
      </c>
      <c r="Z242" t="s">
        <v>63</v>
      </c>
      <c r="AB242" s="165">
        <v>48</v>
      </c>
      <c r="AT242" t="s">
        <v>63</v>
      </c>
      <c r="AU242" s="165">
        <v>48</v>
      </c>
      <c r="AW242">
        <v>1</v>
      </c>
      <c r="AX242" s="236" t="s">
        <v>1403</v>
      </c>
    </row>
    <row r="243" spans="3:50" x14ac:dyDescent="0.25">
      <c r="C243" s="118" t="s">
        <v>1353</v>
      </c>
      <c r="D243" s="118" t="s">
        <v>1353</v>
      </c>
      <c r="E243" s="214" t="s">
        <v>679</v>
      </c>
      <c r="F243" s="112">
        <v>45083</v>
      </c>
      <c r="G243" s="220">
        <v>20771234.27</v>
      </c>
      <c r="H243" s="112">
        <v>45083</v>
      </c>
      <c r="I243" s="34">
        <v>1</v>
      </c>
      <c r="R243" s="52" t="s">
        <v>1112</v>
      </c>
      <c r="U243" s="34">
        <v>1</v>
      </c>
      <c r="V243" s="34">
        <v>1</v>
      </c>
      <c r="W243" s="199">
        <v>2163670.2364583332</v>
      </c>
      <c r="Y243" s="165">
        <v>5</v>
      </c>
      <c r="Z243" t="s">
        <v>63</v>
      </c>
      <c r="AB243" s="165">
        <v>48</v>
      </c>
      <c r="AT243" t="s">
        <v>63</v>
      </c>
      <c r="AU243" s="165">
        <v>48</v>
      </c>
      <c r="AW243">
        <v>1</v>
      </c>
      <c r="AX243" s="236" t="s">
        <v>1403</v>
      </c>
    </row>
    <row r="244" spans="3:50" x14ac:dyDescent="0.25">
      <c r="C244" s="118" t="s">
        <v>1354</v>
      </c>
      <c r="D244" s="118" t="s">
        <v>1354</v>
      </c>
      <c r="E244" s="214" t="s">
        <v>805</v>
      </c>
      <c r="F244" s="112">
        <v>45100</v>
      </c>
      <c r="G244" s="220">
        <v>59960000</v>
      </c>
      <c r="H244" s="112">
        <v>45100</v>
      </c>
      <c r="I244" s="34">
        <v>1</v>
      </c>
      <c r="R244" s="52" t="s">
        <v>1112</v>
      </c>
      <c r="U244" s="34">
        <v>1</v>
      </c>
      <c r="V244" s="34">
        <v>1</v>
      </c>
      <c r="W244" s="199">
        <v>6245833.333333334</v>
      </c>
      <c r="Y244" s="165">
        <v>5</v>
      </c>
      <c r="Z244" t="s">
        <v>63</v>
      </c>
      <c r="AB244" s="165">
        <v>48</v>
      </c>
      <c r="AT244" t="s">
        <v>63</v>
      </c>
      <c r="AU244" s="165">
        <v>48</v>
      </c>
      <c r="AW244">
        <v>1</v>
      </c>
      <c r="AX244" s="236" t="s">
        <v>1403</v>
      </c>
    </row>
    <row r="245" spans="3:50" x14ac:dyDescent="0.25">
      <c r="C245" s="118" t="s">
        <v>1355</v>
      </c>
      <c r="D245" s="118" t="s">
        <v>1355</v>
      </c>
      <c r="E245" s="214" t="s">
        <v>158</v>
      </c>
      <c r="F245" s="112">
        <v>45104</v>
      </c>
      <c r="G245" s="220">
        <v>1135039990</v>
      </c>
      <c r="H245" s="112">
        <v>45104</v>
      </c>
      <c r="I245" s="34">
        <v>1</v>
      </c>
      <c r="R245" s="52" t="s">
        <v>1112</v>
      </c>
      <c r="U245" s="34">
        <v>1</v>
      </c>
      <c r="V245" s="34">
        <v>1</v>
      </c>
      <c r="W245" s="199">
        <v>59116666.145833328</v>
      </c>
      <c r="Y245" s="165">
        <v>5</v>
      </c>
      <c r="Z245" t="s">
        <v>63</v>
      </c>
      <c r="AB245" s="165">
        <v>96</v>
      </c>
      <c r="AT245" t="s">
        <v>63</v>
      </c>
      <c r="AU245" s="165">
        <v>96</v>
      </c>
      <c r="AW245">
        <v>1</v>
      </c>
      <c r="AX245" s="236" t="s">
        <v>1403</v>
      </c>
    </row>
    <row r="246" spans="3:50" x14ac:dyDescent="0.25">
      <c r="C246" s="118" t="s">
        <v>1356</v>
      </c>
      <c r="D246" s="118" t="s">
        <v>1356</v>
      </c>
      <c r="E246" s="214" t="s">
        <v>1357</v>
      </c>
      <c r="F246" s="225">
        <v>45134</v>
      </c>
      <c r="G246" s="220">
        <v>4500000</v>
      </c>
      <c r="H246" s="225">
        <v>45134</v>
      </c>
      <c r="I246" s="34">
        <v>1</v>
      </c>
      <c r="R246" s="52" t="s">
        <v>1112</v>
      </c>
      <c r="U246" s="34">
        <v>1</v>
      </c>
      <c r="V246" s="34">
        <v>1</v>
      </c>
      <c r="W246" s="199">
        <v>375000</v>
      </c>
      <c r="Y246" s="165">
        <v>4</v>
      </c>
      <c r="Z246" t="s">
        <v>63</v>
      </c>
      <c r="AB246" s="165">
        <v>48</v>
      </c>
      <c r="AT246" t="s">
        <v>63</v>
      </c>
      <c r="AU246" s="165">
        <v>48</v>
      </c>
      <c r="AW246">
        <v>1</v>
      </c>
      <c r="AX246" s="236" t="s">
        <v>1403</v>
      </c>
    </row>
    <row r="247" spans="3:50" x14ac:dyDescent="0.25">
      <c r="C247" s="118" t="s">
        <v>1358</v>
      </c>
      <c r="D247" s="118" t="s">
        <v>1358</v>
      </c>
      <c r="E247" s="214" t="s">
        <v>1218</v>
      </c>
      <c r="F247" s="225">
        <v>45110</v>
      </c>
      <c r="G247" s="220">
        <v>12367240</v>
      </c>
      <c r="H247" s="225">
        <v>45110</v>
      </c>
      <c r="I247" s="34">
        <v>1</v>
      </c>
      <c r="R247" s="52" t="s">
        <v>1112</v>
      </c>
      <c r="U247" s="34">
        <v>2</v>
      </c>
      <c r="V247" s="34">
        <v>1</v>
      </c>
      <c r="W247" s="199">
        <v>1030603.3333333334</v>
      </c>
      <c r="Y247" s="165">
        <v>4</v>
      </c>
      <c r="Z247" t="s">
        <v>63</v>
      </c>
      <c r="AB247" s="165">
        <v>48</v>
      </c>
      <c r="AT247" t="s">
        <v>63</v>
      </c>
      <c r="AU247" s="165">
        <v>48</v>
      </c>
      <c r="AW247">
        <v>1</v>
      </c>
      <c r="AX247" s="236" t="s">
        <v>1403</v>
      </c>
    </row>
    <row r="248" spans="3:50" x14ac:dyDescent="0.25">
      <c r="C248" s="118" t="s">
        <v>1359</v>
      </c>
      <c r="D248" s="118" t="s">
        <v>1359</v>
      </c>
      <c r="E248" s="214" t="s">
        <v>1218</v>
      </c>
      <c r="F248" s="225">
        <v>45110</v>
      </c>
      <c r="G248" s="220">
        <v>3091810</v>
      </c>
      <c r="H248" s="225">
        <v>45110</v>
      </c>
      <c r="I248" s="34">
        <v>1</v>
      </c>
      <c r="R248" s="52" t="s">
        <v>1112</v>
      </c>
      <c r="U248" s="34">
        <v>1</v>
      </c>
      <c r="V248" s="34">
        <v>1</v>
      </c>
      <c r="W248" s="199">
        <v>257650.83333333334</v>
      </c>
      <c r="Y248" s="165">
        <v>4</v>
      </c>
      <c r="Z248" t="s">
        <v>63</v>
      </c>
      <c r="AB248" s="165">
        <v>48</v>
      </c>
      <c r="AT248" t="s">
        <v>63</v>
      </c>
      <c r="AU248" s="165">
        <v>48</v>
      </c>
      <c r="AW248">
        <v>1</v>
      </c>
      <c r="AX248" s="236" t="s">
        <v>1403</v>
      </c>
    </row>
    <row r="249" spans="3:50" x14ac:dyDescent="0.25">
      <c r="C249" s="118" t="s">
        <v>1360</v>
      </c>
      <c r="D249" s="118" t="s">
        <v>1360</v>
      </c>
      <c r="E249" s="214" t="s">
        <v>679</v>
      </c>
      <c r="F249" s="225">
        <v>45135</v>
      </c>
      <c r="G249" s="220">
        <v>58402500</v>
      </c>
      <c r="H249" s="225">
        <v>45135</v>
      </c>
      <c r="I249" s="34">
        <v>1</v>
      </c>
      <c r="R249" s="52" t="s">
        <v>1112</v>
      </c>
      <c r="U249" s="34">
        <v>1</v>
      </c>
      <c r="V249" s="34">
        <v>1</v>
      </c>
      <c r="W249" s="199">
        <v>2433437.5</v>
      </c>
      <c r="Y249" s="165">
        <v>4</v>
      </c>
      <c r="Z249" t="s">
        <v>63</v>
      </c>
      <c r="AB249" s="165">
        <v>96</v>
      </c>
      <c r="AT249" t="s">
        <v>63</v>
      </c>
      <c r="AU249" s="165">
        <v>96</v>
      </c>
      <c r="AW249">
        <v>1</v>
      </c>
      <c r="AX249" s="236" t="s">
        <v>1403</v>
      </c>
    </row>
    <row r="250" spans="3:50" x14ac:dyDescent="0.25">
      <c r="C250" s="118" t="s">
        <v>1361</v>
      </c>
      <c r="D250" s="118" t="s">
        <v>1361</v>
      </c>
      <c r="E250" s="214" t="s">
        <v>761</v>
      </c>
      <c r="F250" s="225">
        <v>45159</v>
      </c>
      <c r="G250" s="220">
        <v>25641000</v>
      </c>
      <c r="H250" s="225">
        <v>45159</v>
      </c>
      <c r="I250" s="34">
        <v>1</v>
      </c>
      <c r="R250" s="52" t="s">
        <v>1112</v>
      </c>
      <c r="U250" s="34">
        <v>1</v>
      </c>
      <c r="V250" s="34">
        <v>1</v>
      </c>
      <c r="W250" s="199">
        <v>1602562.5</v>
      </c>
      <c r="Y250" s="165">
        <v>3</v>
      </c>
      <c r="Z250" t="s">
        <v>63</v>
      </c>
      <c r="AB250" s="165">
        <v>48</v>
      </c>
      <c r="AT250" t="s">
        <v>63</v>
      </c>
      <c r="AU250" s="165">
        <v>48</v>
      </c>
      <c r="AW250">
        <v>1</v>
      </c>
      <c r="AX250" s="236" t="s">
        <v>1403</v>
      </c>
    </row>
    <row r="251" spans="3:50" x14ac:dyDescent="0.25">
      <c r="C251" s="118" t="s">
        <v>1362</v>
      </c>
      <c r="D251" s="118" t="s">
        <v>1362</v>
      </c>
      <c r="E251" s="214" t="s">
        <v>175</v>
      </c>
      <c r="F251" s="225">
        <v>45202</v>
      </c>
      <c r="G251" s="220">
        <v>11060040</v>
      </c>
      <c r="H251" s="225">
        <v>45202</v>
      </c>
      <c r="I251" s="34">
        <v>1</v>
      </c>
      <c r="R251" s="52" t="s">
        <v>1112</v>
      </c>
      <c r="U251" s="34">
        <v>1</v>
      </c>
      <c r="V251" s="34">
        <v>1</v>
      </c>
      <c r="W251" s="199">
        <v>230417.5</v>
      </c>
      <c r="Y251" s="165">
        <v>1</v>
      </c>
      <c r="Z251" t="s">
        <v>63</v>
      </c>
      <c r="AB251" s="165">
        <v>48</v>
      </c>
      <c r="AT251" t="s">
        <v>63</v>
      </c>
      <c r="AU251" s="165">
        <v>48</v>
      </c>
      <c r="AW251">
        <v>1</v>
      </c>
      <c r="AX251" s="236" t="s">
        <v>1403</v>
      </c>
    </row>
    <row r="252" spans="3:50" x14ac:dyDescent="0.25">
      <c r="C252" s="118" t="s">
        <v>1363</v>
      </c>
      <c r="D252" s="118" t="s">
        <v>1363</v>
      </c>
      <c r="E252" s="214" t="s">
        <v>164</v>
      </c>
      <c r="F252" s="225">
        <v>45209</v>
      </c>
      <c r="G252" s="220">
        <v>489139500</v>
      </c>
      <c r="H252" s="225">
        <v>45209</v>
      </c>
      <c r="I252" s="34">
        <v>1</v>
      </c>
      <c r="R252" s="52" t="s">
        <v>1112</v>
      </c>
      <c r="U252" s="34">
        <v>1</v>
      </c>
      <c r="V252" s="34">
        <v>1</v>
      </c>
      <c r="W252" s="199">
        <v>5095203.125</v>
      </c>
      <c r="Y252" s="165">
        <v>1</v>
      </c>
      <c r="Z252" t="s">
        <v>63</v>
      </c>
      <c r="AB252" s="165">
        <v>96</v>
      </c>
      <c r="AT252" t="s">
        <v>63</v>
      </c>
      <c r="AU252" s="165">
        <v>96</v>
      </c>
      <c r="AW252">
        <v>1</v>
      </c>
      <c r="AX252" s="236" t="s">
        <v>1403</v>
      </c>
    </row>
    <row r="253" spans="3:50" x14ac:dyDescent="0.25">
      <c r="C253" s="118" t="s">
        <v>1364</v>
      </c>
      <c r="D253" s="118" t="s">
        <v>1364</v>
      </c>
      <c r="E253" s="214" t="s">
        <v>175</v>
      </c>
      <c r="F253" s="225">
        <v>45222</v>
      </c>
      <c r="G253" s="220">
        <v>392385000</v>
      </c>
      <c r="H253" s="225">
        <v>45222</v>
      </c>
      <c r="I253" s="34">
        <v>1</v>
      </c>
      <c r="R253" s="52" t="s">
        <v>1112</v>
      </c>
      <c r="U253" s="34">
        <v>1</v>
      </c>
      <c r="V253" s="34">
        <v>1</v>
      </c>
      <c r="W253" s="199">
        <v>4087343.75</v>
      </c>
      <c r="Y253" s="165">
        <v>1</v>
      </c>
      <c r="Z253" t="s">
        <v>63</v>
      </c>
      <c r="AB253" s="165">
        <v>96</v>
      </c>
      <c r="AT253" t="s">
        <v>63</v>
      </c>
      <c r="AU253" s="165">
        <v>96</v>
      </c>
      <c r="AW253">
        <v>1</v>
      </c>
      <c r="AX253" s="236" t="s">
        <v>1403</v>
      </c>
    </row>
    <row r="254" spans="3:50" x14ac:dyDescent="0.25">
      <c r="C254" s="118" t="s">
        <v>1365</v>
      </c>
      <c r="D254" s="118" t="s">
        <v>1365</v>
      </c>
      <c r="E254" s="214" t="s">
        <v>679</v>
      </c>
      <c r="F254" s="225">
        <v>45210</v>
      </c>
      <c r="G254" s="220">
        <v>606751724</v>
      </c>
      <c r="H254" s="225">
        <v>45210</v>
      </c>
      <c r="I254" s="34">
        <v>1</v>
      </c>
      <c r="R254" s="52" t="s">
        <v>1112</v>
      </c>
      <c r="U254" s="34">
        <v>1</v>
      </c>
      <c r="V254" s="34">
        <v>1</v>
      </c>
      <c r="W254" s="199">
        <v>6320330.458333333</v>
      </c>
      <c r="Y254" s="165">
        <v>1</v>
      </c>
      <c r="Z254" t="s">
        <v>63</v>
      </c>
      <c r="AB254" s="165">
        <v>96</v>
      </c>
      <c r="AT254" t="s">
        <v>63</v>
      </c>
      <c r="AU254" s="165">
        <v>96</v>
      </c>
      <c r="AW254">
        <v>1</v>
      </c>
      <c r="AX254" s="236" t="s">
        <v>1403</v>
      </c>
    </row>
    <row r="255" spans="3:50" x14ac:dyDescent="0.25">
      <c r="C255" s="118" t="s">
        <v>1366</v>
      </c>
      <c r="D255" s="118" t="s">
        <v>1366</v>
      </c>
      <c r="E255" s="214" t="s">
        <v>679</v>
      </c>
      <c r="F255" s="225">
        <v>45210</v>
      </c>
      <c r="G255" s="220">
        <v>68137177</v>
      </c>
      <c r="H255" s="225">
        <v>45210</v>
      </c>
      <c r="I255" s="34">
        <v>1</v>
      </c>
      <c r="R255" s="52" t="s">
        <v>1112</v>
      </c>
      <c r="U255" s="34">
        <v>1</v>
      </c>
      <c r="V255" s="34">
        <v>1</v>
      </c>
      <c r="W255" s="199">
        <v>1419524.5208333333</v>
      </c>
      <c r="Y255" s="165">
        <v>1</v>
      </c>
      <c r="Z255" t="s">
        <v>63</v>
      </c>
      <c r="AB255" s="165">
        <v>48</v>
      </c>
      <c r="AT255" t="s">
        <v>63</v>
      </c>
      <c r="AU255" s="165">
        <v>48</v>
      </c>
      <c r="AW255">
        <v>1</v>
      </c>
      <c r="AX255" s="236" t="s">
        <v>1403</v>
      </c>
    </row>
    <row r="256" spans="3:50" x14ac:dyDescent="0.25">
      <c r="C256" s="118" t="s">
        <v>1367</v>
      </c>
      <c r="D256" s="118" t="s">
        <v>1367</v>
      </c>
      <c r="E256" s="214" t="s">
        <v>679</v>
      </c>
      <c r="F256" s="225">
        <v>45210</v>
      </c>
      <c r="G256" s="220">
        <v>9583164</v>
      </c>
      <c r="H256" s="225">
        <v>45210</v>
      </c>
      <c r="I256" s="34">
        <v>1</v>
      </c>
      <c r="R256" s="52" t="s">
        <v>1112</v>
      </c>
      <c r="U256" s="34">
        <v>1</v>
      </c>
      <c r="V256" s="34">
        <v>1</v>
      </c>
      <c r="W256" s="199">
        <v>199649.25</v>
      </c>
      <c r="Y256" s="165">
        <v>1</v>
      </c>
      <c r="Z256" t="s">
        <v>63</v>
      </c>
      <c r="AB256" s="165">
        <v>48</v>
      </c>
      <c r="AT256" t="s">
        <v>63</v>
      </c>
      <c r="AU256" s="165">
        <v>48</v>
      </c>
      <c r="AW256">
        <v>1</v>
      </c>
      <c r="AX256" s="236" t="s">
        <v>1403</v>
      </c>
    </row>
    <row r="257" spans="3:50" x14ac:dyDescent="0.25">
      <c r="C257" s="118" t="s">
        <v>1368</v>
      </c>
      <c r="D257" s="118" t="s">
        <v>1368</v>
      </c>
      <c r="E257" s="214" t="s">
        <v>679</v>
      </c>
      <c r="F257" s="225">
        <v>45210</v>
      </c>
      <c r="G257" s="220">
        <v>68137177</v>
      </c>
      <c r="H257" s="225">
        <v>45210</v>
      </c>
      <c r="I257" s="34">
        <v>1</v>
      </c>
      <c r="R257" s="52" t="s">
        <v>1112</v>
      </c>
      <c r="U257" s="34">
        <v>1</v>
      </c>
      <c r="V257" s="34">
        <v>1</v>
      </c>
      <c r="W257" s="199">
        <v>1419524.5208333333</v>
      </c>
      <c r="Y257" s="165">
        <v>1</v>
      </c>
      <c r="Z257" t="s">
        <v>63</v>
      </c>
      <c r="AB257" s="165">
        <v>48</v>
      </c>
      <c r="AT257" t="s">
        <v>63</v>
      </c>
      <c r="AU257" s="165">
        <v>48</v>
      </c>
      <c r="AW257">
        <v>1</v>
      </c>
      <c r="AX257" s="236" t="s">
        <v>1403</v>
      </c>
    </row>
    <row r="258" spans="3:50" x14ac:dyDescent="0.25">
      <c r="C258" s="118" t="s">
        <v>1369</v>
      </c>
      <c r="D258" s="118" t="s">
        <v>1369</v>
      </c>
      <c r="E258" s="214" t="s">
        <v>679</v>
      </c>
      <c r="F258" s="225">
        <v>45210</v>
      </c>
      <c r="G258" s="220">
        <v>29277006</v>
      </c>
      <c r="H258" s="225">
        <v>45210</v>
      </c>
      <c r="I258" s="34">
        <v>1</v>
      </c>
      <c r="R258" s="52" t="s">
        <v>1112</v>
      </c>
      <c r="U258" s="34">
        <v>1</v>
      </c>
      <c r="V258" s="34">
        <v>1</v>
      </c>
      <c r="W258" s="199">
        <v>609937.625</v>
      </c>
      <c r="Y258" s="165">
        <v>1</v>
      </c>
      <c r="Z258" t="s">
        <v>63</v>
      </c>
      <c r="AB258" s="165">
        <v>48</v>
      </c>
      <c r="AT258" t="s">
        <v>63</v>
      </c>
      <c r="AU258" s="165">
        <v>48</v>
      </c>
      <c r="AW258">
        <v>1</v>
      </c>
      <c r="AX258" s="236" t="s">
        <v>1403</v>
      </c>
    </row>
  </sheetData>
  <autoFilter ref="A1:BJ258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J7"/>
  <sheetViews>
    <sheetView workbookViewId="0">
      <selection activeCell="I7" sqref="I7"/>
    </sheetView>
  </sheetViews>
  <sheetFormatPr defaultRowHeight="15" x14ac:dyDescent="0.25"/>
  <cols>
    <col min="10" max="10" width="10.85546875" bestFit="1" customWidth="1"/>
    <col min="11" max="11" width="13.5703125" bestFit="1" customWidth="1"/>
    <col min="23" max="23" width="33.140625" bestFit="1" customWidth="1"/>
    <col min="29" max="43" width="0" hidden="1" customWidth="1"/>
  </cols>
  <sheetData>
    <row r="1" spans="1:62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s="4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23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C2" s="111" t="s">
        <v>1389</v>
      </c>
      <c r="D2" s="111"/>
      <c r="E2" s="52" t="s">
        <v>1400</v>
      </c>
      <c r="F2" s="36">
        <v>44179</v>
      </c>
      <c r="G2" s="46">
        <v>26400000</v>
      </c>
      <c r="H2" s="36">
        <v>44179</v>
      </c>
      <c r="I2" s="34">
        <v>1</v>
      </c>
      <c r="J2" s="36"/>
      <c r="K2" s="46"/>
      <c r="R2" s="111" t="s">
        <v>1390</v>
      </c>
      <c r="U2" s="34">
        <v>10</v>
      </c>
      <c r="V2">
        <v>1</v>
      </c>
      <c r="W2">
        <v>19250000</v>
      </c>
      <c r="Y2" s="165">
        <v>35</v>
      </c>
      <c r="Z2" t="s">
        <v>63</v>
      </c>
      <c r="AB2" s="165">
        <v>48</v>
      </c>
      <c r="AT2" t="s">
        <v>63</v>
      </c>
      <c r="AU2" s="165">
        <v>48</v>
      </c>
      <c r="AW2">
        <v>1</v>
      </c>
      <c r="AX2" s="236" t="s">
        <v>1403</v>
      </c>
    </row>
    <row r="3" spans="1:62" x14ac:dyDescent="0.25">
      <c r="C3" s="52" t="s">
        <v>1391</v>
      </c>
      <c r="D3" s="52"/>
      <c r="E3" s="52" t="s">
        <v>1400</v>
      </c>
      <c r="F3" s="36">
        <v>44344</v>
      </c>
      <c r="G3" s="46">
        <v>36400000</v>
      </c>
      <c r="H3" s="36">
        <v>44344</v>
      </c>
      <c r="I3" s="34">
        <v>1</v>
      </c>
      <c r="J3" s="36"/>
      <c r="K3" s="46"/>
      <c r="R3" s="52" t="s">
        <v>1390</v>
      </c>
      <c r="U3" s="34">
        <v>1</v>
      </c>
      <c r="V3">
        <v>1</v>
      </c>
      <c r="W3">
        <v>22750000</v>
      </c>
      <c r="Y3" s="165">
        <v>30</v>
      </c>
      <c r="Z3" t="s">
        <v>63</v>
      </c>
      <c r="AB3" s="165">
        <v>48</v>
      </c>
      <c r="AT3" t="s">
        <v>63</v>
      </c>
      <c r="AU3" s="165">
        <v>48</v>
      </c>
      <c r="AW3">
        <v>1</v>
      </c>
      <c r="AX3" s="236" t="s">
        <v>1403</v>
      </c>
    </row>
    <row r="4" spans="1:62" x14ac:dyDescent="0.25">
      <c r="C4" s="52" t="s">
        <v>1392</v>
      </c>
      <c r="D4" s="52"/>
      <c r="E4" s="52" t="s">
        <v>1400</v>
      </c>
      <c r="F4" s="36">
        <v>44487</v>
      </c>
      <c r="G4" s="46">
        <v>6446300</v>
      </c>
      <c r="H4" s="36">
        <v>44487</v>
      </c>
      <c r="I4" s="34">
        <v>1</v>
      </c>
      <c r="J4" s="36"/>
      <c r="K4" s="46"/>
      <c r="R4" s="52" t="s">
        <v>1390</v>
      </c>
      <c r="U4" s="34">
        <v>1</v>
      </c>
      <c r="V4">
        <v>1</v>
      </c>
      <c r="W4">
        <v>3357447.9166666665</v>
      </c>
      <c r="Y4" s="165">
        <v>25</v>
      </c>
      <c r="Z4" t="s">
        <v>63</v>
      </c>
      <c r="AB4" s="165">
        <v>48</v>
      </c>
      <c r="AT4" t="s">
        <v>63</v>
      </c>
      <c r="AU4" s="165">
        <v>48</v>
      </c>
      <c r="AW4">
        <v>1</v>
      </c>
      <c r="AX4" s="236" t="s">
        <v>1403</v>
      </c>
    </row>
    <row r="5" spans="1:62" x14ac:dyDescent="0.25">
      <c r="C5" s="52" t="s">
        <v>1393</v>
      </c>
      <c r="D5" s="52"/>
      <c r="E5" s="52" t="s">
        <v>1400</v>
      </c>
      <c r="F5" s="36">
        <v>44495</v>
      </c>
      <c r="G5" s="46">
        <v>3000000</v>
      </c>
      <c r="H5" s="36">
        <v>44495</v>
      </c>
      <c r="I5" s="34">
        <v>1</v>
      </c>
      <c r="J5" s="36"/>
      <c r="K5" s="46"/>
      <c r="R5" s="52" t="s">
        <v>1390</v>
      </c>
      <c r="U5" s="34">
        <v>1</v>
      </c>
      <c r="V5">
        <v>1</v>
      </c>
      <c r="W5">
        <v>1562500</v>
      </c>
      <c r="Y5" s="165">
        <v>25</v>
      </c>
      <c r="Z5" t="s">
        <v>63</v>
      </c>
      <c r="AB5" s="165">
        <v>48</v>
      </c>
      <c r="AT5" t="s">
        <v>63</v>
      </c>
      <c r="AU5" s="165">
        <v>48</v>
      </c>
      <c r="AW5">
        <v>1</v>
      </c>
      <c r="AX5" s="236" t="s">
        <v>1403</v>
      </c>
    </row>
    <row r="6" spans="1:62" x14ac:dyDescent="0.25">
      <c r="C6" s="52" t="s">
        <v>1394</v>
      </c>
      <c r="D6" s="52"/>
      <c r="E6" s="52" t="s">
        <v>1400</v>
      </c>
      <c r="F6" s="36">
        <v>44663</v>
      </c>
      <c r="G6" s="46">
        <v>51000000</v>
      </c>
      <c r="H6" s="36">
        <v>44663</v>
      </c>
      <c r="I6" s="34">
        <v>1</v>
      </c>
      <c r="J6" s="36"/>
      <c r="K6" s="46"/>
      <c r="R6" s="52" t="s">
        <v>1390</v>
      </c>
      <c r="U6" s="34">
        <v>1</v>
      </c>
      <c r="V6">
        <v>1</v>
      </c>
      <c r="W6">
        <v>20187500</v>
      </c>
      <c r="Y6" s="165">
        <v>19</v>
      </c>
      <c r="Z6" t="s">
        <v>63</v>
      </c>
      <c r="AB6" s="165">
        <v>48</v>
      </c>
      <c r="AT6" t="s">
        <v>63</v>
      </c>
      <c r="AU6" s="165">
        <v>48</v>
      </c>
      <c r="AW6">
        <v>1</v>
      </c>
      <c r="AX6" s="236" t="s">
        <v>1403</v>
      </c>
    </row>
    <row r="7" spans="1:62" x14ac:dyDescent="0.25">
      <c r="C7" s="52" t="s">
        <v>1395</v>
      </c>
      <c r="D7" s="52"/>
      <c r="E7" s="52" t="s">
        <v>1400</v>
      </c>
      <c r="F7" s="36">
        <v>45046</v>
      </c>
      <c r="G7" s="46">
        <v>40530263</v>
      </c>
      <c r="H7" s="36">
        <v>45046</v>
      </c>
      <c r="I7" s="34">
        <v>1</v>
      </c>
      <c r="J7" s="36"/>
      <c r="K7" s="46"/>
      <c r="R7" s="52" t="s">
        <v>1390</v>
      </c>
      <c r="U7" s="247">
        <v>1</v>
      </c>
      <c r="V7">
        <v>1</v>
      </c>
      <c r="W7">
        <v>5910663.354166666</v>
      </c>
      <c r="Y7" s="165">
        <v>7</v>
      </c>
      <c r="Z7" t="s">
        <v>63</v>
      </c>
      <c r="AB7" s="165">
        <v>48</v>
      </c>
      <c r="AT7" t="s">
        <v>63</v>
      </c>
      <c r="AU7" s="165">
        <v>48</v>
      </c>
      <c r="AW7">
        <v>1</v>
      </c>
      <c r="AX7" s="236" t="s">
        <v>1403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J79"/>
  <sheetViews>
    <sheetView tabSelected="1" workbookViewId="0">
      <selection activeCell="C2" sqref="C2"/>
    </sheetView>
  </sheetViews>
  <sheetFormatPr defaultRowHeight="15" x14ac:dyDescent="0.25"/>
  <cols>
    <col min="1" max="1" width="2.85546875" bestFit="1" customWidth="1"/>
    <col min="2" max="2" width="30" bestFit="1" customWidth="1"/>
    <col min="3" max="3" width="81.42578125" bestFit="1" customWidth="1"/>
    <col min="4" max="4" width="14" bestFit="1" customWidth="1"/>
    <col min="5" max="5" width="8.42578125" bestFit="1" customWidth="1"/>
    <col min="6" max="6" width="21.42578125" bestFit="1" customWidth="1"/>
    <col min="7" max="7" width="22.28515625" style="167" bestFit="1" customWidth="1"/>
    <col min="8" max="8" width="13.7109375" bestFit="1" customWidth="1"/>
    <col min="9" max="9" width="15.140625" bestFit="1" customWidth="1"/>
    <col min="10" max="10" width="10.85546875" bestFit="1" customWidth="1"/>
    <col min="11" max="11" width="12.28515625" bestFit="1" customWidth="1"/>
    <col min="12" max="12" width="21.42578125" bestFit="1" customWidth="1"/>
    <col min="13" max="13" width="8.42578125" bestFit="1" customWidth="1"/>
    <col min="14" max="14" width="9.5703125" bestFit="1" customWidth="1"/>
    <col min="15" max="15" width="6.42578125" bestFit="1" customWidth="1"/>
    <col min="16" max="16" width="20.85546875" bestFit="1" customWidth="1"/>
    <col min="17" max="17" width="13.85546875" bestFit="1" customWidth="1"/>
    <col min="18" max="18" width="14.28515625" bestFit="1" customWidth="1"/>
    <col min="19" max="19" width="16.28515625" bestFit="1" customWidth="1"/>
    <col min="20" max="20" width="16" bestFit="1" customWidth="1"/>
    <col min="21" max="21" width="14.140625" bestFit="1" customWidth="1"/>
    <col min="22" max="22" width="21.42578125" bestFit="1" customWidth="1"/>
    <col min="23" max="23" width="33.140625" bestFit="1" customWidth="1"/>
    <col min="24" max="24" width="31.140625" bestFit="1" customWidth="1"/>
    <col min="25" max="25" width="18.7109375" bestFit="1" customWidth="1"/>
    <col min="26" max="26" width="20.140625" bestFit="1" customWidth="1"/>
    <col min="27" max="27" width="23.42578125" bestFit="1" customWidth="1"/>
    <col min="28" max="28" width="28.7109375" bestFit="1" customWidth="1"/>
    <col min="29" max="29" width="33.85546875" hidden="1" customWidth="1"/>
    <col min="30" max="30" width="22.140625" hidden="1" customWidth="1"/>
    <col min="31" max="31" width="13.85546875" hidden="1" customWidth="1"/>
    <col min="32" max="32" width="7.28515625" hidden="1" customWidth="1"/>
    <col min="33" max="33" width="13.140625" hidden="1" customWidth="1"/>
    <col min="34" max="34" width="19" hidden="1" customWidth="1"/>
    <col min="35" max="35" width="18.140625" hidden="1" customWidth="1"/>
    <col min="36" max="36" width="24.42578125" hidden="1" customWidth="1"/>
    <col min="37" max="37" width="21.5703125" hidden="1" customWidth="1"/>
    <col min="38" max="38" width="6.42578125" hidden="1" customWidth="1"/>
    <col min="39" max="39" width="18.5703125" hidden="1" customWidth="1"/>
    <col min="40" max="40" width="24.140625" hidden="1" customWidth="1"/>
    <col min="41" max="41" width="20" hidden="1" customWidth="1"/>
    <col min="42" max="42" width="31" hidden="1" customWidth="1"/>
    <col min="43" max="43" width="14.85546875" hidden="1" customWidth="1"/>
    <col min="44" max="44" width="17.5703125" hidden="1" customWidth="1"/>
    <col min="45" max="45" width="27.7109375" hidden="1" customWidth="1"/>
    <col min="46" max="46" width="35.140625" bestFit="1" customWidth="1"/>
    <col min="47" max="47" width="43.7109375" bestFit="1" customWidth="1"/>
    <col min="48" max="48" width="32.42578125" bestFit="1" customWidth="1"/>
    <col min="49" max="49" width="48.7109375" bestFit="1" customWidth="1"/>
    <col min="50" max="50" width="39.42578125" bestFit="1" customWidth="1"/>
    <col min="51" max="51" width="39.140625" bestFit="1" customWidth="1"/>
    <col min="52" max="52" width="45.140625" bestFit="1" customWidth="1"/>
    <col min="53" max="53" width="38.42578125" bestFit="1" customWidth="1"/>
    <col min="54" max="54" width="34.42578125" bestFit="1" customWidth="1"/>
    <col min="55" max="55" width="25.140625" hidden="1" customWidth="1"/>
    <col min="56" max="56" width="35.42578125" hidden="1" customWidth="1"/>
    <col min="57" max="57" width="36.42578125" hidden="1" customWidth="1"/>
    <col min="58" max="58" width="43" hidden="1" customWidth="1"/>
    <col min="59" max="59" width="55.42578125" hidden="1" customWidth="1"/>
    <col min="60" max="60" width="35.140625" hidden="1" customWidth="1"/>
    <col min="61" max="61" width="37.5703125" hidden="1" customWidth="1"/>
    <col min="62" max="62" width="42.85546875" hidden="1" customWidth="1"/>
  </cols>
  <sheetData>
    <row r="1" spans="1:62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67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B2" t="s">
        <v>1405</v>
      </c>
      <c r="C2" s="33" t="s">
        <v>82</v>
      </c>
      <c r="D2" s="33" t="s">
        <v>82</v>
      </c>
      <c r="E2" t="s">
        <v>1400</v>
      </c>
      <c r="F2" s="170">
        <v>38525</v>
      </c>
      <c r="G2" s="167">
        <v>126848000</v>
      </c>
      <c r="H2" s="170">
        <v>38525</v>
      </c>
      <c r="I2">
        <v>1</v>
      </c>
      <c r="R2" s="43" t="s">
        <v>82</v>
      </c>
      <c r="U2" s="148"/>
      <c r="V2">
        <v>0</v>
      </c>
      <c r="W2" s="167">
        <v>126848000</v>
      </c>
      <c r="X2" s="165"/>
      <c r="Z2" t="s">
        <v>63</v>
      </c>
      <c r="AB2" t="s">
        <v>1404</v>
      </c>
      <c r="AC2" s="92"/>
      <c r="AT2" t="s">
        <v>63</v>
      </c>
      <c r="AU2" t="s">
        <v>1404</v>
      </c>
      <c r="AW2">
        <v>1</v>
      </c>
      <c r="AX2" t="s">
        <v>1403</v>
      </c>
    </row>
    <row r="3" spans="1:62" x14ac:dyDescent="0.25">
      <c r="B3" t="s">
        <v>1405</v>
      </c>
      <c r="C3" s="52" t="s">
        <v>83</v>
      </c>
      <c r="D3" s="52" t="s">
        <v>83</v>
      </c>
      <c r="E3" t="s">
        <v>1400</v>
      </c>
      <c r="F3" s="43">
        <v>44165</v>
      </c>
      <c r="G3" s="167">
        <v>1863412800</v>
      </c>
      <c r="H3" s="43">
        <v>44165</v>
      </c>
      <c r="I3">
        <v>1</v>
      </c>
      <c r="R3" s="36" t="s">
        <v>82</v>
      </c>
      <c r="U3" s="41"/>
      <c r="V3">
        <v>0</v>
      </c>
      <c r="W3" s="167">
        <v>1863412800</v>
      </c>
      <c r="X3" s="165"/>
      <c r="Z3" t="s">
        <v>63</v>
      </c>
      <c r="AB3" t="s">
        <v>1404</v>
      </c>
      <c r="AC3" s="9"/>
      <c r="AT3" t="s">
        <v>63</v>
      </c>
      <c r="AU3" t="s">
        <v>1404</v>
      </c>
      <c r="AW3">
        <v>1</v>
      </c>
      <c r="AX3" t="s">
        <v>1403</v>
      </c>
    </row>
    <row r="4" spans="1:62" x14ac:dyDescent="0.25">
      <c r="B4" t="s">
        <v>1405</v>
      </c>
      <c r="C4" s="52" t="s">
        <v>62</v>
      </c>
      <c r="D4" s="52" t="s">
        <v>62</v>
      </c>
      <c r="E4" t="s">
        <v>1400</v>
      </c>
      <c r="F4" s="170">
        <v>38525</v>
      </c>
      <c r="G4" s="167">
        <v>220100000</v>
      </c>
      <c r="H4" s="170">
        <v>38525</v>
      </c>
      <c r="I4">
        <v>1</v>
      </c>
      <c r="R4" s="36" t="s">
        <v>62</v>
      </c>
      <c r="U4" s="148"/>
      <c r="V4">
        <v>1</v>
      </c>
      <c r="W4" s="48">
        <v>202675416.66666669</v>
      </c>
      <c r="X4" s="165">
        <v>221</v>
      </c>
      <c r="Z4" t="s">
        <v>63</v>
      </c>
      <c r="AB4">
        <v>240</v>
      </c>
      <c r="AC4" s="92" t="str">
        <f>IF(Q4="","",IF(((YEAR(#REF!)-YEAR(Q4))*12)+MONTH(#REF!)-MONTH(Q4)+1&gt;X4,X4,((YEAR(#REF!)-YEAR(Q4))*12)+MONTH(#REF!)-MONTH(Q4)+1))</f>
        <v/>
      </c>
      <c r="AT4" t="s">
        <v>63</v>
      </c>
      <c r="AU4">
        <v>240</v>
      </c>
      <c r="AW4">
        <v>1</v>
      </c>
      <c r="AX4" t="s">
        <v>1403</v>
      </c>
    </row>
    <row r="5" spans="1:62" x14ac:dyDescent="0.25">
      <c r="B5" t="s">
        <v>1405</v>
      </c>
      <c r="C5" s="52" t="s">
        <v>85</v>
      </c>
      <c r="D5" s="52" t="s">
        <v>85</v>
      </c>
      <c r="E5" t="s">
        <v>1400</v>
      </c>
      <c r="F5" s="36">
        <v>38525</v>
      </c>
      <c r="G5" s="167">
        <v>150000</v>
      </c>
      <c r="H5" s="36">
        <v>38525</v>
      </c>
      <c r="I5">
        <v>1</v>
      </c>
      <c r="R5" s="36" t="s">
        <v>62</v>
      </c>
      <c r="U5" s="34">
        <v>1</v>
      </c>
      <c r="V5">
        <v>1</v>
      </c>
      <c r="W5" s="48">
        <v>138125</v>
      </c>
      <c r="X5" s="165">
        <v>221</v>
      </c>
      <c r="Z5" t="s">
        <v>63</v>
      </c>
      <c r="AB5">
        <v>240</v>
      </c>
      <c r="AC5" s="9" t="str">
        <f>IF(Q5="","",IF(((YEAR(#REF!)-YEAR(Q5))*12)+MONTH(#REF!)-MONTH(Q5)+1&gt;X5,X5,((YEAR(#REF!)-YEAR(Q5))*12)+MONTH(#REF!)-MONTH(Q5)+1))</f>
        <v/>
      </c>
      <c r="AT5" t="s">
        <v>63</v>
      </c>
      <c r="AU5">
        <v>240</v>
      </c>
      <c r="AW5">
        <v>1</v>
      </c>
      <c r="AX5" t="s">
        <v>1403</v>
      </c>
    </row>
    <row r="6" spans="1:62" x14ac:dyDescent="0.25">
      <c r="B6" t="s">
        <v>1405</v>
      </c>
      <c r="C6" s="52" t="s">
        <v>86</v>
      </c>
      <c r="D6" s="52" t="s">
        <v>86</v>
      </c>
      <c r="E6" t="s">
        <v>1400</v>
      </c>
      <c r="F6" s="36">
        <v>38525</v>
      </c>
      <c r="G6" s="167">
        <v>6500000</v>
      </c>
      <c r="H6" s="36">
        <v>38525</v>
      </c>
      <c r="I6">
        <v>1</v>
      </c>
      <c r="R6" s="36" t="s">
        <v>62</v>
      </c>
      <c r="U6" s="34">
        <v>13</v>
      </c>
      <c r="V6">
        <v>1</v>
      </c>
      <c r="W6" s="48">
        <v>5985416.666666666</v>
      </c>
      <c r="X6" s="165">
        <v>221</v>
      </c>
      <c r="Z6" t="s">
        <v>63</v>
      </c>
      <c r="AB6">
        <v>240</v>
      </c>
      <c r="AC6" s="9" t="str">
        <f>IF(Q6="","",IF(((YEAR(#REF!)-YEAR(Q6))*12)+MONTH(#REF!)-MONTH(Q6)+1&gt;X6,X6,((YEAR(#REF!)-YEAR(Q6))*12)+MONTH(#REF!)-MONTH(Q6)+1))</f>
        <v/>
      </c>
      <c r="AT6" t="s">
        <v>63</v>
      </c>
      <c r="AU6">
        <v>240</v>
      </c>
      <c r="AW6">
        <v>1</v>
      </c>
      <c r="AX6" t="s">
        <v>1403</v>
      </c>
    </row>
    <row r="7" spans="1:62" x14ac:dyDescent="0.25">
      <c r="B7" t="s">
        <v>1405</v>
      </c>
      <c r="C7" s="52" t="s">
        <v>87</v>
      </c>
      <c r="D7" s="52" t="s">
        <v>87</v>
      </c>
      <c r="E7" t="s">
        <v>1400</v>
      </c>
      <c r="F7" s="36">
        <v>38528</v>
      </c>
      <c r="G7" s="167">
        <v>2500000</v>
      </c>
      <c r="H7" s="36">
        <v>38528</v>
      </c>
      <c r="I7">
        <v>1</v>
      </c>
      <c r="R7" s="36" t="s">
        <v>62</v>
      </c>
      <c r="U7" s="34">
        <v>1</v>
      </c>
      <c r="V7">
        <v>1</v>
      </c>
      <c r="W7" s="48">
        <v>2302083.333333333</v>
      </c>
      <c r="X7" s="165">
        <v>221</v>
      </c>
      <c r="Z7" t="s">
        <v>63</v>
      </c>
      <c r="AB7">
        <v>240</v>
      </c>
      <c r="AC7" s="9" t="str">
        <f>IF(Q7="","",IF(((YEAR(#REF!)-YEAR(Q7))*12)+MONTH(#REF!)-MONTH(Q7)+1&gt;X7,X7,((YEAR(#REF!)-YEAR(Q7))*12)+MONTH(#REF!)-MONTH(Q7)+1))</f>
        <v/>
      </c>
      <c r="AT7" t="s">
        <v>63</v>
      </c>
      <c r="AU7">
        <v>240</v>
      </c>
      <c r="AW7">
        <v>1</v>
      </c>
      <c r="AX7" t="s">
        <v>1403</v>
      </c>
    </row>
    <row r="8" spans="1:62" x14ac:dyDescent="0.25">
      <c r="B8" t="s">
        <v>1405</v>
      </c>
      <c r="C8" s="52" t="s">
        <v>88</v>
      </c>
      <c r="D8" s="52" t="s">
        <v>88</v>
      </c>
      <c r="E8" t="s">
        <v>1400</v>
      </c>
      <c r="F8" s="36">
        <v>38528</v>
      </c>
      <c r="G8" s="167">
        <v>2500000</v>
      </c>
      <c r="H8" s="36">
        <v>38528</v>
      </c>
      <c r="I8">
        <v>1</v>
      </c>
      <c r="R8" s="36" t="s">
        <v>62</v>
      </c>
      <c r="U8" s="34">
        <v>10</v>
      </c>
      <c r="V8">
        <v>1</v>
      </c>
      <c r="W8" s="48">
        <v>2302083.333333333</v>
      </c>
      <c r="X8" s="165">
        <v>221</v>
      </c>
      <c r="Z8" t="s">
        <v>63</v>
      </c>
      <c r="AB8">
        <v>240</v>
      </c>
      <c r="AC8" s="9" t="str">
        <f>IF(Q8="","",IF(((YEAR(#REF!)-YEAR(Q8))*12)+MONTH(#REF!)-MONTH(Q8)+1&gt;X8,X8,((YEAR(#REF!)-YEAR(Q8))*12)+MONTH(#REF!)-MONTH(Q8)+1))</f>
        <v/>
      </c>
      <c r="AT8" t="s">
        <v>63</v>
      </c>
      <c r="AU8">
        <v>240</v>
      </c>
      <c r="AW8">
        <v>1</v>
      </c>
      <c r="AX8" t="s">
        <v>1403</v>
      </c>
    </row>
    <row r="9" spans="1:62" x14ac:dyDescent="0.25">
      <c r="B9" t="s">
        <v>1405</v>
      </c>
      <c r="C9" s="52" t="s">
        <v>89</v>
      </c>
      <c r="D9" s="52" t="s">
        <v>89</v>
      </c>
      <c r="E9" t="s">
        <v>1400</v>
      </c>
      <c r="F9" s="36">
        <v>39203</v>
      </c>
      <c r="G9" s="167">
        <v>4200000</v>
      </c>
      <c r="H9" s="36">
        <v>39203</v>
      </c>
      <c r="I9">
        <v>1</v>
      </c>
      <c r="R9" s="36" t="s">
        <v>62</v>
      </c>
      <c r="U9" s="34">
        <v>1</v>
      </c>
      <c r="V9">
        <v>1</v>
      </c>
      <c r="W9" s="48">
        <v>3465000</v>
      </c>
      <c r="X9" s="165">
        <v>198</v>
      </c>
      <c r="Z9" t="s">
        <v>63</v>
      </c>
      <c r="AB9">
        <v>240</v>
      </c>
      <c r="AC9" s="9" t="str">
        <f>IF(Q9="","",IF(((YEAR(#REF!)-YEAR(Q9))*12)+MONTH(#REF!)-MONTH(Q9)+1&gt;X9,X9,((YEAR(#REF!)-YEAR(Q9))*12)+MONTH(#REF!)-MONTH(Q9)+1))</f>
        <v/>
      </c>
      <c r="AT9" t="s">
        <v>63</v>
      </c>
      <c r="AU9">
        <v>240</v>
      </c>
      <c r="AW9">
        <v>1</v>
      </c>
      <c r="AX9" t="s">
        <v>1403</v>
      </c>
    </row>
    <row r="10" spans="1:62" x14ac:dyDescent="0.25">
      <c r="B10" t="s">
        <v>1405</v>
      </c>
      <c r="C10" s="52" t="s">
        <v>90</v>
      </c>
      <c r="D10" s="52" t="s">
        <v>90</v>
      </c>
      <c r="E10" t="s">
        <v>1400</v>
      </c>
      <c r="F10" s="36">
        <v>40101</v>
      </c>
      <c r="G10" s="167">
        <v>13875500</v>
      </c>
      <c r="H10" s="36">
        <v>40101</v>
      </c>
      <c r="I10">
        <v>1</v>
      </c>
      <c r="R10" s="36" t="s">
        <v>62</v>
      </c>
      <c r="U10" s="34">
        <v>1</v>
      </c>
      <c r="V10">
        <v>1</v>
      </c>
      <c r="W10" s="48">
        <v>9770664.583333334</v>
      </c>
      <c r="X10" s="165">
        <v>169</v>
      </c>
      <c r="Z10" t="s">
        <v>63</v>
      </c>
      <c r="AB10">
        <v>240</v>
      </c>
      <c r="AC10" s="9" t="str">
        <f>IF(Q10="","",IF(((YEAR(#REF!)-YEAR(Q10))*12)+MONTH(#REF!)-MONTH(Q10)+1&gt;X10,X10,((YEAR(#REF!)-YEAR(Q10))*12)+MONTH(#REF!)-MONTH(Q10)+1))</f>
        <v/>
      </c>
      <c r="AT10" t="s">
        <v>63</v>
      </c>
      <c r="AU10">
        <v>240</v>
      </c>
      <c r="AW10">
        <v>1</v>
      </c>
      <c r="AX10" t="s">
        <v>1403</v>
      </c>
    </row>
    <row r="11" spans="1:62" x14ac:dyDescent="0.25">
      <c r="B11" t="s">
        <v>1405</v>
      </c>
      <c r="C11" s="52" t="s">
        <v>91</v>
      </c>
      <c r="D11" s="52" t="s">
        <v>91</v>
      </c>
      <c r="E11" t="s">
        <v>1400</v>
      </c>
      <c r="F11" s="36">
        <v>40093</v>
      </c>
      <c r="G11" s="167">
        <v>59000000</v>
      </c>
      <c r="H11" s="36">
        <v>40093</v>
      </c>
      <c r="I11">
        <v>1</v>
      </c>
      <c r="R11" s="36" t="s">
        <v>62</v>
      </c>
      <c r="U11" s="34">
        <v>1</v>
      </c>
      <c r="V11">
        <v>1</v>
      </c>
      <c r="W11" s="48">
        <v>41545833.333333336</v>
      </c>
      <c r="X11" s="165">
        <v>169</v>
      </c>
      <c r="Z11" t="s">
        <v>63</v>
      </c>
      <c r="AB11">
        <v>240</v>
      </c>
      <c r="AC11" s="9" t="str">
        <f>IF(Q11="","",IF(((YEAR(#REF!)-YEAR(Q11))*12)+MONTH(#REF!)-MONTH(Q11)+1&gt;X11,X11,((YEAR(#REF!)-YEAR(Q11))*12)+MONTH(#REF!)-MONTH(Q11)+1))</f>
        <v/>
      </c>
      <c r="AT11" t="s">
        <v>63</v>
      </c>
      <c r="AU11">
        <v>240</v>
      </c>
      <c r="AW11">
        <v>1</v>
      </c>
      <c r="AX11" t="s">
        <v>1403</v>
      </c>
    </row>
    <row r="12" spans="1:62" x14ac:dyDescent="0.25">
      <c r="B12" t="s">
        <v>1405</v>
      </c>
      <c r="C12" s="52" t="s">
        <v>92</v>
      </c>
      <c r="D12" s="52" t="s">
        <v>92</v>
      </c>
      <c r="E12" t="s">
        <v>1400</v>
      </c>
      <c r="F12" s="36">
        <v>40096</v>
      </c>
      <c r="G12" s="167">
        <v>42145000</v>
      </c>
      <c r="H12" s="36">
        <v>40096</v>
      </c>
      <c r="I12">
        <v>1</v>
      </c>
      <c r="R12" s="36" t="s">
        <v>62</v>
      </c>
      <c r="U12" s="34">
        <v>1</v>
      </c>
      <c r="V12">
        <v>1</v>
      </c>
      <c r="W12" s="48">
        <v>29677104.166666664</v>
      </c>
      <c r="X12" s="165">
        <v>169</v>
      </c>
      <c r="Z12" t="s">
        <v>63</v>
      </c>
      <c r="AB12">
        <v>240</v>
      </c>
      <c r="AC12" s="9" t="str">
        <f>IF(Q12="","",IF(((YEAR(#REF!)-YEAR(Q12))*12)+MONTH(#REF!)-MONTH(Q12)+1&gt;X12,X12,((YEAR(#REF!)-YEAR(Q12))*12)+MONTH(#REF!)-MONTH(Q12)+1))</f>
        <v/>
      </c>
      <c r="AT12" t="s">
        <v>63</v>
      </c>
      <c r="AU12">
        <v>240</v>
      </c>
      <c r="AW12">
        <v>1</v>
      </c>
      <c r="AX12" t="s">
        <v>1403</v>
      </c>
    </row>
    <row r="13" spans="1:62" x14ac:dyDescent="0.25">
      <c r="B13" t="s">
        <v>1405</v>
      </c>
      <c r="C13" s="52" t="s">
        <v>93</v>
      </c>
      <c r="D13" s="52" t="s">
        <v>93</v>
      </c>
      <c r="E13" t="s">
        <v>1400</v>
      </c>
      <c r="F13" s="36">
        <v>40799</v>
      </c>
      <c r="G13" s="167">
        <v>20000000</v>
      </c>
      <c r="H13" s="36">
        <v>40799</v>
      </c>
      <c r="I13">
        <v>1</v>
      </c>
      <c r="R13" s="36" t="s">
        <v>62</v>
      </c>
      <c r="U13" s="34">
        <v>1</v>
      </c>
      <c r="V13">
        <v>1</v>
      </c>
      <c r="W13" s="48">
        <v>12166666.666666666</v>
      </c>
      <c r="X13" s="165">
        <v>146</v>
      </c>
      <c r="Z13" t="s">
        <v>63</v>
      </c>
      <c r="AB13">
        <v>240</v>
      </c>
      <c r="AC13" s="9" t="str">
        <f>IF(Q13="","",IF(((YEAR(#REF!)-YEAR(Q13))*12)+MONTH(#REF!)-MONTH(Q13)+1&gt;X13,X13,((YEAR(#REF!)-YEAR(Q13))*12)+MONTH(#REF!)-MONTH(Q13)+1))</f>
        <v/>
      </c>
      <c r="AT13" t="s">
        <v>63</v>
      </c>
      <c r="AU13">
        <v>240</v>
      </c>
      <c r="AW13">
        <v>1</v>
      </c>
      <c r="AX13" t="s">
        <v>1403</v>
      </c>
    </row>
    <row r="14" spans="1:62" x14ac:dyDescent="0.25">
      <c r="B14" t="s">
        <v>1405</v>
      </c>
      <c r="C14" s="52" t="s">
        <v>94</v>
      </c>
      <c r="D14" s="52" t="s">
        <v>94</v>
      </c>
      <c r="E14" t="s">
        <v>1400</v>
      </c>
      <c r="F14" s="36">
        <v>40799</v>
      </c>
      <c r="G14" s="167">
        <v>71306000</v>
      </c>
      <c r="H14" s="36">
        <v>40799</v>
      </c>
      <c r="I14">
        <v>1</v>
      </c>
      <c r="R14" s="36" t="s">
        <v>62</v>
      </c>
      <c r="U14" s="34">
        <v>1</v>
      </c>
      <c r="V14">
        <v>1</v>
      </c>
      <c r="W14" s="48">
        <v>43377816.666666664</v>
      </c>
      <c r="X14" s="165">
        <v>146</v>
      </c>
      <c r="Z14" t="s">
        <v>63</v>
      </c>
      <c r="AB14">
        <v>240</v>
      </c>
      <c r="AC14" s="9" t="str">
        <f>IF(Q14="","",IF(((YEAR(#REF!)-YEAR(Q14))*12)+MONTH(#REF!)-MONTH(Q14)+1&gt;X14,X14,((YEAR(#REF!)-YEAR(Q14))*12)+MONTH(#REF!)-MONTH(Q14)+1))</f>
        <v/>
      </c>
      <c r="AT14" t="s">
        <v>63</v>
      </c>
      <c r="AU14">
        <v>240</v>
      </c>
      <c r="AW14">
        <v>1</v>
      </c>
      <c r="AX14" t="s">
        <v>1403</v>
      </c>
    </row>
    <row r="15" spans="1:62" x14ac:dyDescent="0.25">
      <c r="B15" t="s">
        <v>1405</v>
      </c>
      <c r="C15" s="52" t="s">
        <v>94</v>
      </c>
      <c r="D15" s="52" t="s">
        <v>94</v>
      </c>
      <c r="E15" t="s">
        <v>1400</v>
      </c>
      <c r="F15" s="36">
        <v>40905</v>
      </c>
      <c r="G15" s="167">
        <v>20000000</v>
      </c>
      <c r="H15" s="36">
        <v>40905</v>
      </c>
      <c r="I15">
        <v>1</v>
      </c>
      <c r="R15" s="36" t="s">
        <v>62</v>
      </c>
      <c r="U15" s="34">
        <v>1</v>
      </c>
      <c r="V15">
        <v>1</v>
      </c>
      <c r="W15" s="48">
        <v>11916666.666666666</v>
      </c>
      <c r="X15" s="165">
        <v>143</v>
      </c>
      <c r="Z15" t="s">
        <v>63</v>
      </c>
      <c r="AB15">
        <v>240</v>
      </c>
      <c r="AC15" s="9" t="str">
        <f>IF(Q15="","",IF(((YEAR(#REF!)-YEAR(Q15))*12)+MONTH(#REF!)-MONTH(Q15)+1&gt;X15,X15,((YEAR(#REF!)-YEAR(Q15))*12)+MONTH(#REF!)-MONTH(Q15)+1))</f>
        <v/>
      </c>
      <c r="AT15" t="s">
        <v>63</v>
      </c>
      <c r="AU15">
        <v>240</v>
      </c>
      <c r="AW15">
        <v>1</v>
      </c>
      <c r="AX15" t="s">
        <v>1403</v>
      </c>
    </row>
    <row r="16" spans="1:62" x14ac:dyDescent="0.25">
      <c r="B16" t="s">
        <v>1405</v>
      </c>
      <c r="C16" s="52" t="s">
        <v>95</v>
      </c>
      <c r="D16" s="52" t="s">
        <v>95</v>
      </c>
      <c r="E16" t="s">
        <v>1400</v>
      </c>
      <c r="F16" s="36">
        <v>41666</v>
      </c>
      <c r="G16" s="167">
        <v>13640000</v>
      </c>
      <c r="H16" s="36">
        <v>41666</v>
      </c>
      <c r="I16">
        <v>1</v>
      </c>
      <c r="R16" s="36" t="s">
        <v>62</v>
      </c>
      <c r="U16" s="34">
        <v>40</v>
      </c>
      <c r="V16">
        <v>1</v>
      </c>
      <c r="W16" s="48">
        <v>6706333.333333334</v>
      </c>
      <c r="X16" s="165">
        <v>118</v>
      </c>
      <c r="Z16" t="s">
        <v>63</v>
      </c>
      <c r="AB16">
        <v>240</v>
      </c>
      <c r="AC16" s="9" t="str">
        <f>IF(Q16="","",IF(((YEAR(#REF!)-YEAR(Q16))*12)+MONTH(#REF!)-MONTH(Q16)+1&gt;X16,X16,((YEAR(#REF!)-YEAR(Q16))*12)+MONTH(#REF!)-MONTH(Q16)+1))</f>
        <v/>
      </c>
      <c r="AT16" t="s">
        <v>63</v>
      </c>
      <c r="AU16">
        <v>240</v>
      </c>
      <c r="AW16">
        <v>1</v>
      </c>
      <c r="AX16" t="s">
        <v>1403</v>
      </c>
    </row>
    <row r="17" spans="2:50" x14ac:dyDescent="0.25">
      <c r="B17" t="s">
        <v>1405</v>
      </c>
      <c r="C17" s="52" t="s">
        <v>96</v>
      </c>
      <c r="D17" s="52" t="s">
        <v>96</v>
      </c>
      <c r="E17" t="s">
        <v>1400</v>
      </c>
      <c r="F17" s="36">
        <v>41673</v>
      </c>
      <c r="G17" s="167">
        <v>92754900</v>
      </c>
      <c r="H17" s="36">
        <v>41673</v>
      </c>
      <c r="I17">
        <v>1</v>
      </c>
      <c r="R17" s="36" t="s">
        <v>62</v>
      </c>
      <c r="U17" s="34"/>
      <c r="V17">
        <v>1</v>
      </c>
      <c r="W17" s="48">
        <v>45218013.75</v>
      </c>
      <c r="X17" s="165">
        <v>117</v>
      </c>
      <c r="Z17" t="s">
        <v>63</v>
      </c>
      <c r="AB17">
        <v>240</v>
      </c>
      <c r="AC17" s="9" t="str">
        <f>IF(Q17="","",IF(((YEAR(#REF!)-YEAR(Q17))*12)+MONTH(#REF!)-MONTH(Q17)+1&gt;X17,X17,((YEAR(#REF!)-YEAR(Q17))*12)+MONTH(#REF!)-MONTH(Q17)+1))</f>
        <v/>
      </c>
      <c r="AT17" t="s">
        <v>63</v>
      </c>
      <c r="AU17">
        <v>240</v>
      </c>
      <c r="AW17">
        <v>1</v>
      </c>
      <c r="AX17" t="s">
        <v>1403</v>
      </c>
    </row>
    <row r="18" spans="2:50" x14ac:dyDescent="0.25">
      <c r="B18" t="s">
        <v>1405</v>
      </c>
      <c r="C18" s="52" t="s">
        <v>97</v>
      </c>
      <c r="D18" s="52" t="s">
        <v>97</v>
      </c>
      <c r="E18" t="s">
        <v>1400</v>
      </c>
      <c r="F18" s="36">
        <v>43069</v>
      </c>
      <c r="G18" s="167">
        <v>56166412397</v>
      </c>
      <c r="H18" s="36">
        <v>43069</v>
      </c>
      <c r="I18">
        <v>1</v>
      </c>
      <c r="R18" s="36" t="s">
        <v>62</v>
      </c>
      <c r="U18" s="34"/>
      <c r="V18">
        <v>1</v>
      </c>
      <c r="W18" s="48">
        <v>16849923719.099998</v>
      </c>
      <c r="X18" s="165">
        <v>72</v>
      </c>
      <c r="Z18" t="s">
        <v>63</v>
      </c>
      <c r="AB18">
        <v>240</v>
      </c>
      <c r="AC18" s="9" t="str">
        <f>IF(Q18="","",IF(((YEAR(#REF!)-YEAR(Q18))*12)+MONTH(#REF!)-MONTH(Q18)+1&gt;X18,X18,((YEAR(#REF!)-YEAR(Q18))*12)+MONTH(#REF!)-MONTH(Q18)+1))</f>
        <v/>
      </c>
      <c r="AT18" t="s">
        <v>63</v>
      </c>
      <c r="AU18">
        <v>240</v>
      </c>
      <c r="AW18">
        <v>1</v>
      </c>
      <c r="AX18" t="s">
        <v>1403</v>
      </c>
    </row>
    <row r="19" spans="2:50" x14ac:dyDescent="0.25">
      <c r="B19" t="s">
        <v>1405</v>
      </c>
      <c r="C19" s="52" t="s">
        <v>98</v>
      </c>
      <c r="D19" s="52" t="s">
        <v>98</v>
      </c>
      <c r="E19" t="s">
        <v>1400</v>
      </c>
      <c r="F19" s="36">
        <v>43100</v>
      </c>
      <c r="G19" s="167">
        <v>66825000</v>
      </c>
      <c r="H19" s="36">
        <v>43100</v>
      </c>
      <c r="I19">
        <v>1</v>
      </c>
      <c r="R19" s="36" t="s">
        <v>62</v>
      </c>
      <c r="U19" s="34"/>
      <c r="V19">
        <v>1</v>
      </c>
      <c r="W19" s="48">
        <v>19769062.5</v>
      </c>
      <c r="X19" s="165">
        <v>71</v>
      </c>
      <c r="Z19" t="s">
        <v>63</v>
      </c>
      <c r="AB19">
        <v>240</v>
      </c>
      <c r="AC19" s="9" t="str">
        <f>IF(Q19="","",IF(((YEAR(#REF!)-YEAR(Q19))*12)+MONTH(#REF!)-MONTH(Q19)+1&gt;X19,X19,((YEAR(#REF!)-YEAR(Q19))*12)+MONTH(#REF!)-MONTH(Q19)+1))</f>
        <v/>
      </c>
      <c r="AT19" t="s">
        <v>63</v>
      </c>
      <c r="AU19">
        <v>240</v>
      </c>
      <c r="AW19">
        <v>1</v>
      </c>
      <c r="AX19" t="s">
        <v>1403</v>
      </c>
    </row>
    <row r="20" spans="2:50" x14ac:dyDescent="0.25">
      <c r="B20" t="s">
        <v>1405</v>
      </c>
      <c r="C20" s="52" t="s">
        <v>99</v>
      </c>
      <c r="D20" s="52" t="s">
        <v>99</v>
      </c>
      <c r="E20" t="s">
        <v>1400</v>
      </c>
      <c r="F20" s="36">
        <v>43074</v>
      </c>
      <c r="G20" s="167">
        <v>1900000</v>
      </c>
      <c r="H20" s="36">
        <v>43074</v>
      </c>
      <c r="I20">
        <v>1</v>
      </c>
      <c r="R20" s="36" t="s">
        <v>62</v>
      </c>
      <c r="U20" s="34"/>
      <c r="V20">
        <v>1</v>
      </c>
      <c r="W20" s="48">
        <v>562083.33333333337</v>
      </c>
      <c r="X20" s="165">
        <v>71</v>
      </c>
      <c r="Z20" t="s">
        <v>63</v>
      </c>
      <c r="AB20">
        <v>240</v>
      </c>
      <c r="AC20" s="9" t="str">
        <f>IF(Q20="","",IF(((YEAR(#REF!)-YEAR(Q20))*12)+MONTH(#REF!)-MONTH(Q20)+1&gt;X20,X20,((YEAR(#REF!)-YEAR(Q20))*12)+MONTH(#REF!)-MONTH(Q20)+1))</f>
        <v/>
      </c>
      <c r="AT20" t="s">
        <v>63</v>
      </c>
      <c r="AU20">
        <v>240</v>
      </c>
      <c r="AW20">
        <v>1</v>
      </c>
      <c r="AX20" t="s">
        <v>1403</v>
      </c>
    </row>
    <row r="21" spans="2:50" x14ac:dyDescent="0.25">
      <c r="B21" t="s">
        <v>1405</v>
      </c>
      <c r="C21" s="52" t="s">
        <v>100</v>
      </c>
      <c r="D21" s="52" t="s">
        <v>100</v>
      </c>
      <c r="E21" t="s">
        <v>1400</v>
      </c>
      <c r="F21" s="36">
        <v>43074</v>
      </c>
      <c r="G21" s="167">
        <v>44317200</v>
      </c>
      <c r="H21" s="36">
        <v>43074</v>
      </c>
      <c r="I21">
        <v>1</v>
      </c>
      <c r="R21" s="36" t="s">
        <v>62</v>
      </c>
      <c r="U21" s="34"/>
      <c r="V21">
        <v>1</v>
      </c>
      <c r="W21" s="48">
        <v>13110505</v>
      </c>
      <c r="X21" s="165">
        <v>71</v>
      </c>
      <c r="Z21" t="s">
        <v>63</v>
      </c>
      <c r="AB21">
        <v>240</v>
      </c>
      <c r="AC21" s="9" t="str">
        <f>IF(Q21="","",IF(((YEAR(#REF!)-YEAR(Q21))*12)+MONTH(#REF!)-MONTH(Q21)+1&gt;X21,X21,((YEAR(#REF!)-YEAR(Q21))*12)+MONTH(#REF!)-MONTH(Q21)+1))</f>
        <v/>
      </c>
      <c r="AT21" t="s">
        <v>63</v>
      </c>
      <c r="AU21">
        <v>240</v>
      </c>
      <c r="AW21">
        <v>1</v>
      </c>
      <c r="AX21" t="s">
        <v>1403</v>
      </c>
    </row>
    <row r="22" spans="2:50" x14ac:dyDescent="0.25">
      <c r="B22" t="s">
        <v>1405</v>
      </c>
      <c r="C22" s="52" t="s">
        <v>101</v>
      </c>
      <c r="D22" s="52" t="s">
        <v>101</v>
      </c>
      <c r="E22" t="s">
        <v>1400</v>
      </c>
      <c r="F22" s="36">
        <v>43076</v>
      </c>
      <c r="G22" s="167">
        <v>13019100</v>
      </c>
      <c r="H22" s="36">
        <v>43076</v>
      </c>
      <c r="I22">
        <v>1</v>
      </c>
      <c r="R22" s="36" t="s">
        <v>62</v>
      </c>
      <c r="U22" s="34"/>
      <c r="V22">
        <v>1</v>
      </c>
      <c r="W22" s="48">
        <v>3851483.75</v>
      </c>
      <c r="X22" s="165">
        <v>71</v>
      </c>
      <c r="Z22" t="s">
        <v>63</v>
      </c>
      <c r="AB22">
        <v>240</v>
      </c>
      <c r="AC22" s="9" t="str">
        <f>IF(Q22="","",IF(((YEAR(#REF!)-YEAR(Q22))*12)+MONTH(#REF!)-MONTH(Q22)+1&gt;X22,X22,((YEAR(#REF!)-YEAR(Q22))*12)+MONTH(#REF!)-MONTH(Q22)+1))</f>
        <v/>
      </c>
      <c r="AT22" t="s">
        <v>63</v>
      </c>
      <c r="AU22">
        <v>240</v>
      </c>
      <c r="AW22">
        <v>1</v>
      </c>
      <c r="AX22" t="s">
        <v>1403</v>
      </c>
    </row>
    <row r="23" spans="2:50" x14ac:dyDescent="0.25">
      <c r="B23" t="s">
        <v>1405</v>
      </c>
      <c r="C23" s="52" t="s">
        <v>102</v>
      </c>
      <c r="D23" s="52" t="s">
        <v>102</v>
      </c>
      <c r="E23" t="s">
        <v>1400</v>
      </c>
      <c r="F23" s="36">
        <v>43074</v>
      </c>
      <c r="G23" s="167">
        <v>66825000</v>
      </c>
      <c r="H23" s="36">
        <v>43074</v>
      </c>
      <c r="I23">
        <v>1</v>
      </c>
      <c r="R23" s="36" t="s">
        <v>62</v>
      </c>
      <c r="U23" s="34"/>
      <c r="V23">
        <v>1</v>
      </c>
      <c r="W23" s="48">
        <v>19769062.5</v>
      </c>
      <c r="X23" s="165">
        <v>71</v>
      </c>
      <c r="Z23" t="s">
        <v>63</v>
      </c>
      <c r="AB23">
        <v>240</v>
      </c>
      <c r="AC23" s="9" t="str">
        <f>IF(Q23="","",IF(((YEAR(#REF!)-YEAR(Q23))*12)+MONTH(#REF!)-MONTH(Q23)+1&gt;X23,X23,((YEAR(#REF!)-YEAR(Q23))*12)+MONTH(#REF!)-MONTH(Q23)+1))</f>
        <v/>
      </c>
      <c r="AT23" t="s">
        <v>63</v>
      </c>
      <c r="AU23">
        <v>240</v>
      </c>
      <c r="AW23">
        <v>1</v>
      </c>
      <c r="AX23" t="s">
        <v>1403</v>
      </c>
    </row>
    <row r="24" spans="2:50" x14ac:dyDescent="0.25">
      <c r="B24" t="s">
        <v>1405</v>
      </c>
      <c r="C24" s="52" t="s">
        <v>103</v>
      </c>
      <c r="D24" s="52" t="s">
        <v>103</v>
      </c>
      <c r="E24" t="s">
        <v>1400</v>
      </c>
      <c r="F24" s="36">
        <v>43083</v>
      </c>
      <c r="G24" s="167">
        <v>11220000</v>
      </c>
      <c r="H24" s="36">
        <v>43083</v>
      </c>
      <c r="I24">
        <v>1</v>
      </c>
      <c r="R24" s="36" t="s">
        <v>62</v>
      </c>
      <c r="U24" s="34"/>
      <c r="V24">
        <v>1</v>
      </c>
      <c r="W24" s="48">
        <v>3319250</v>
      </c>
      <c r="X24" s="165">
        <v>71</v>
      </c>
      <c r="Z24" t="s">
        <v>63</v>
      </c>
      <c r="AB24">
        <v>240</v>
      </c>
      <c r="AC24" s="9" t="str">
        <f>IF(Q24="","",IF(((YEAR(#REF!)-YEAR(Q24))*12)+MONTH(#REF!)-MONTH(Q24)+1&gt;X24,X24,((YEAR(#REF!)-YEAR(Q24))*12)+MONTH(#REF!)-MONTH(Q24)+1))</f>
        <v/>
      </c>
      <c r="AT24" t="s">
        <v>63</v>
      </c>
      <c r="AU24">
        <v>240</v>
      </c>
      <c r="AW24">
        <v>1</v>
      </c>
      <c r="AX24" t="s">
        <v>1403</v>
      </c>
    </row>
    <row r="25" spans="2:50" x14ac:dyDescent="0.25">
      <c r="B25" t="s">
        <v>1405</v>
      </c>
      <c r="C25" s="52" t="s">
        <v>104</v>
      </c>
      <c r="D25" s="52" t="s">
        <v>104</v>
      </c>
      <c r="E25" t="s">
        <v>1400</v>
      </c>
      <c r="F25" s="36">
        <v>43109</v>
      </c>
      <c r="G25" s="167">
        <v>69525000</v>
      </c>
      <c r="H25" s="36">
        <v>43109</v>
      </c>
      <c r="I25">
        <v>1</v>
      </c>
      <c r="R25" s="36" t="s">
        <v>62</v>
      </c>
      <c r="U25" s="34"/>
      <c r="V25">
        <v>1</v>
      </c>
      <c r="W25" s="48">
        <v>20278125</v>
      </c>
      <c r="X25" s="165">
        <v>70</v>
      </c>
      <c r="Z25" t="s">
        <v>63</v>
      </c>
      <c r="AB25">
        <v>240</v>
      </c>
      <c r="AC25" s="9" t="str">
        <f>IF(Q25="","",IF(((YEAR(#REF!)-YEAR(Q25))*12)+MONTH(#REF!)-MONTH(Q25)+1&gt;X25,X25,((YEAR(#REF!)-YEAR(Q25))*12)+MONTH(#REF!)-MONTH(Q25)+1))</f>
        <v/>
      </c>
      <c r="AT25" t="s">
        <v>63</v>
      </c>
      <c r="AU25">
        <v>240</v>
      </c>
      <c r="AW25">
        <v>1</v>
      </c>
      <c r="AX25" t="s">
        <v>1403</v>
      </c>
    </row>
    <row r="26" spans="2:50" x14ac:dyDescent="0.25">
      <c r="B26" t="s">
        <v>1405</v>
      </c>
      <c r="C26" s="52" t="s">
        <v>105</v>
      </c>
      <c r="D26" s="52" t="s">
        <v>105</v>
      </c>
      <c r="E26" t="s">
        <v>1400</v>
      </c>
      <c r="F26" s="36">
        <v>43119</v>
      </c>
      <c r="G26" s="167">
        <v>10000000</v>
      </c>
      <c r="H26" s="36">
        <v>43119</v>
      </c>
      <c r="I26">
        <v>1</v>
      </c>
      <c r="R26" s="36" t="s">
        <v>62</v>
      </c>
      <c r="U26" s="34"/>
      <c r="V26">
        <v>1</v>
      </c>
      <c r="W26" s="48">
        <v>2916666.6666666665</v>
      </c>
      <c r="X26" s="165">
        <v>70</v>
      </c>
      <c r="Z26" t="s">
        <v>63</v>
      </c>
      <c r="AB26">
        <v>240</v>
      </c>
      <c r="AC26" s="9" t="str">
        <f>IF(Q26="","",IF(((YEAR(#REF!)-YEAR(Q26))*12)+MONTH(#REF!)-MONTH(Q26)+1&gt;X26,X26,((YEAR(#REF!)-YEAR(Q26))*12)+MONTH(#REF!)-MONTH(Q26)+1))</f>
        <v/>
      </c>
      <c r="AT26" t="s">
        <v>63</v>
      </c>
      <c r="AU26">
        <v>240</v>
      </c>
      <c r="AW26">
        <v>1</v>
      </c>
      <c r="AX26" t="s">
        <v>1403</v>
      </c>
    </row>
    <row r="27" spans="2:50" x14ac:dyDescent="0.25">
      <c r="B27" t="s">
        <v>1405</v>
      </c>
      <c r="C27" s="52" t="s">
        <v>105</v>
      </c>
      <c r="D27" s="52" t="s">
        <v>105</v>
      </c>
      <c r="E27" t="s">
        <v>1400</v>
      </c>
      <c r="F27" s="36">
        <v>43119</v>
      </c>
      <c r="G27" s="167">
        <v>16000000</v>
      </c>
      <c r="H27" s="36">
        <v>43119</v>
      </c>
      <c r="I27">
        <v>1</v>
      </c>
      <c r="R27" s="36" t="s">
        <v>62</v>
      </c>
      <c r="U27" s="34"/>
      <c r="V27">
        <v>1</v>
      </c>
      <c r="W27" s="48">
        <v>4666666.666666667</v>
      </c>
      <c r="X27" s="165">
        <v>70</v>
      </c>
      <c r="Z27" t="s">
        <v>63</v>
      </c>
      <c r="AB27">
        <v>240</v>
      </c>
      <c r="AC27" s="9" t="str">
        <f>IF(Q27="","",IF(((YEAR(#REF!)-YEAR(Q27))*12)+MONTH(#REF!)-MONTH(Q27)+1&gt;X27,X27,((YEAR(#REF!)-YEAR(Q27))*12)+MONTH(#REF!)-MONTH(Q27)+1))</f>
        <v/>
      </c>
      <c r="AT27" t="s">
        <v>63</v>
      </c>
      <c r="AU27">
        <v>240</v>
      </c>
      <c r="AW27">
        <v>1</v>
      </c>
      <c r="AX27" t="s">
        <v>1403</v>
      </c>
    </row>
    <row r="28" spans="2:50" x14ac:dyDescent="0.25">
      <c r="B28" t="s">
        <v>1405</v>
      </c>
      <c r="C28" s="52" t="s">
        <v>106</v>
      </c>
      <c r="D28" s="52" t="s">
        <v>106</v>
      </c>
      <c r="E28" t="s">
        <v>1400</v>
      </c>
      <c r="F28" s="36">
        <v>43112</v>
      </c>
      <c r="G28" s="167">
        <v>34270300</v>
      </c>
      <c r="H28" s="36">
        <v>43112</v>
      </c>
      <c r="I28">
        <v>1</v>
      </c>
      <c r="R28" s="36" t="s">
        <v>62</v>
      </c>
      <c r="U28" s="34"/>
      <c r="V28">
        <v>1</v>
      </c>
      <c r="W28" s="48">
        <v>9995504.166666666</v>
      </c>
      <c r="X28" s="165">
        <v>70</v>
      </c>
      <c r="Z28" t="s">
        <v>63</v>
      </c>
      <c r="AB28">
        <v>240</v>
      </c>
      <c r="AC28" s="9" t="str">
        <f>IF(Q28="","",IF(((YEAR(#REF!)-YEAR(Q28))*12)+MONTH(#REF!)-MONTH(Q28)+1&gt;X28,X28,((YEAR(#REF!)-YEAR(Q28))*12)+MONTH(#REF!)-MONTH(Q28)+1))</f>
        <v/>
      </c>
      <c r="AT28" t="s">
        <v>63</v>
      </c>
      <c r="AU28">
        <v>240</v>
      </c>
      <c r="AW28">
        <v>1</v>
      </c>
      <c r="AX28" t="s">
        <v>1403</v>
      </c>
    </row>
    <row r="29" spans="2:50" x14ac:dyDescent="0.25">
      <c r="B29" t="s">
        <v>1405</v>
      </c>
      <c r="C29" s="52" t="s">
        <v>107</v>
      </c>
      <c r="D29" s="52" t="s">
        <v>107</v>
      </c>
      <c r="E29" t="s">
        <v>1400</v>
      </c>
      <c r="F29" s="36">
        <v>43138</v>
      </c>
      <c r="G29" s="167">
        <v>57661275</v>
      </c>
      <c r="H29" s="36">
        <v>43138</v>
      </c>
      <c r="I29">
        <v>1</v>
      </c>
      <c r="R29" s="36" t="s">
        <v>62</v>
      </c>
      <c r="U29" s="34"/>
      <c r="V29">
        <v>1</v>
      </c>
      <c r="W29" s="48">
        <v>16577616.5625</v>
      </c>
      <c r="X29" s="165">
        <v>69</v>
      </c>
      <c r="Z29" t="s">
        <v>63</v>
      </c>
      <c r="AB29">
        <v>240</v>
      </c>
      <c r="AC29" s="9" t="str">
        <f>IF(Q29="","",IF(((YEAR(#REF!)-YEAR(Q29))*12)+MONTH(#REF!)-MONTH(Q29)+1&gt;X29,X29,((YEAR(#REF!)-YEAR(Q29))*12)+MONTH(#REF!)-MONTH(Q29)+1))</f>
        <v/>
      </c>
      <c r="AT29" t="s">
        <v>63</v>
      </c>
      <c r="AU29">
        <v>240</v>
      </c>
      <c r="AW29">
        <v>1</v>
      </c>
      <c r="AX29" t="s">
        <v>1403</v>
      </c>
    </row>
    <row r="30" spans="2:50" x14ac:dyDescent="0.25">
      <c r="B30" t="s">
        <v>1405</v>
      </c>
      <c r="C30" s="52" t="s">
        <v>108</v>
      </c>
      <c r="D30" s="52" t="s">
        <v>108</v>
      </c>
      <c r="E30" t="s">
        <v>1400</v>
      </c>
      <c r="F30" s="36">
        <v>43137</v>
      </c>
      <c r="G30" s="167">
        <v>3960000</v>
      </c>
      <c r="H30" s="36">
        <v>43137</v>
      </c>
      <c r="I30">
        <v>1</v>
      </c>
      <c r="R30" s="36" t="s">
        <v>62</v>
      </c>
      <c r="U30" s="34"/>
      <c r="V30">
        <v>1</v>
      </c>
      <c r="W30" s="48">
        <v>1138500</v>
      </c>
      <c r="X30" s="165">
        <v>69</v>
      </c>
      <c r="Z30" t="s">
        <v>63</v>
      </c>
      <c r="AB30">
        <v>240</v>
      </c>
      <c r="AC30" s="9" t="str">
        <f>IF(Q30="","",IF(((YEAR(#REF!)-YEAR(Q30))*12)+MONTH(#REF!)-MONTH(Q30)+1&gt;X30,X30,((YEAR(#REF!)-YEAR(Q30))*12)+MONTH(#REF!)-MONTH(Q30)+1))</f>
        <v/>
      </c>
      <c r="AT30" t="s">
        <v>63</v>
      </c>
      <c r="AU30">
        <v>240</v>
      </c>
      <c r="AW30">
        <v>1</v>
      </c>
      <c r="AX30" t="s">
        <v>1403</v>
      </c>
    </row>
    <row r="31" spans="2:50" x14ac:dyDescent="0.25">
      <c r="B31" t="s">
        <v>1405</v>
      </c>
      <c r="C31" s="52" t="s">
        <v>109</v>
      </c>
      <c r="D31" s="52" t="s">
        <v>109</v>
      </c>
      <c r="E31" t="s">
        <v>1400</v>
      </c>
      <c r="F31" s="36">
        <v>43145</v>
      </c>
      <c r="G31" s="167">
        <v>41194100</v>
      </c>
      <c r="H31" s="36">
        <v>43145</v>
      </c>
      <c r="I31">
        <v>1</v>
      </c>
      <c r="R31" s="36" t="s">
        <v>62</v>
      </c>
      <c r="U31" s="34"/>
      <c r="V31">
        <v>1</v>
      </c>
      <c r="W31" s="48">
        <v>11843303.75</v>
      </c>
      <c r="X31" s="165">
        <v>69</v>
      </c>
      <c r="Z31" t="s">
        <v>63</v>
      </c>
      <c r="AB31">
        <v>240</v>
      </c>
      <c r="AC31" s="9" t="str">
        <f>IF(Q31="","",IF(((YEAR(#REF!)-YEAR(Q31))*12)+MONTH(#REF!)-MONTH(Q31)+1&gt;X31,X31,((YEAR(#REF!)-YEAR(Q31))*12)+MONTH(#REF!)-MONTH(Q31)+1))</f>
        <v/>
      </c>
      <c r="AT31" t="s">
        <v>63</v>
      </c>
      <c r="AU31">
        <v>240</v>
      </c>
      <c r="AW31">
        <v>1</v>
      </c>
      <c r="AX31" t="s">
        <v>1403</v>
      </c>
    </row>
    <row r="32" spans="2:50" x14ac:dyDescent="0.25">
      <c r="B32" t="s">
        <v>1405</v>
      </c>
      <c r="C32" s="52" t="s">
        <v>110</v>
      </c>
      <c r="D32" s="52" t="s">
        <v>110</v>
      </c>
      <c r="E32" t="s">
        <v>1400</v>
      </c>
      <c r="F32" s="36">
        <v>43139</v>
      </c>
      <c r="G32" s="167">
        <v>100000000</v>
      </c>
      <c r="H32" s="36">
        <v>43139</v>
      </c>
      <c r="I32">
        <v>1</v>
      </c>
      <c r="R32" s="36" t="s">
        <v>62</v>
      </c>
      <c r="U32" s="34"/>
      <c r="V32">
        <v>1</v>
      </c>
      <c r="W32" s="48">
        <v>28750000</v>
      </c>
      <c r="X32" s="165">
        <v>69</v>
      </c>
      <c r="Z32" t="s">
        <v>63</v>
      </c>
      <c r="AB32">
        <v>240</v>
      </c>
      <c r="AC32" s="9" t="str">
        <f>IF(Q32="","",IF(((YEAR(#REF!)-YEAR(Q32))*12)+MONTH(#REF!)-MONTH(Q32)+1&gt;X32,X32,((YEAR(#REF!)-YEAR(Q32))*12)+MONTH(#REF!)-MONTH(Q32)+1))</f>
        <v/>
      </c>
      <c r="AT32" t="s">
        <v>63</v>
      </c>
      <c r="AU32">
        <v>240</v>
      </c>
      <c r="AW32">
        <v>1</v>
      </c>
      <c r="AX32" t="s">
        <v>1403</v>
      </c>
    </row>
    <row r="33" spans="2:50" x14ac:dyDescent="0.25">
      <c r="B33" t="s">
        <v>1405</v>
      </c>
      <c r="C33" s="52" t="s">
        <v>111</v>
      </c>
      <c r="D33" s="52" t="s">
        <v>111</v>
      </c>
      <c r="E33" t="s">
        <v>1400</v>
      </c>
      <c r="F33" s="36">
        <v>43202</v>
      </c>
      <c r="G33" s="167">
        <v>144600000</v>
      </c>
      <c r="H33" s="36">
        <v>43202</v>
      </c>
      <c r="I33">
        <v>1</v>
      </c>
      <c r="R33" s="36" t="s">
        <v>62</v>
      </c>
      <c r="U33" s="34"/>
      <c r="V33">
        <v>1</v>
      </c>
      <c r="W33" s="48">
        <v>40367500</v>
      </c>
      <c r="X33" s="165">
        <v>67</v>
      </c>
      <c r="Z33" t="s">
        <v>63</v>
      </c>
      <c r="AB33">
        <v>240</v>
      </c>
      <c r="AC33" s="9" t="str">
        <f>IF(Q33="","",IF(((YEAR(#REF!)-YEAR(Q33))*12)+MONTH(#REF!)-MONTH(Q33)+1&gt;X33,X33,((YEAR(#REF!)-YEAR(Q33))*12)+MONTH(#REF!)-MONTH(Q33)+1))</f>
        <v/>
      </c>
      <c r="AT33" t="s">
        <v>63</v>
      </c>
      <c r="AU33">
        <v>240</v>
      </c>
      <c r="AW33">
        <v>1</v>
      </c>
      <c r="AX33" t="s">
        <v>1403</v>
      </c>
    </row>
    <row r="34" spans="2:50" x14ac:dyDescent="0.25">
      <c r="B34" t="s">
        <v>1405</v>
      </c>
      <c r="C34" s="52" t="s">
        <v>112</v>
      </c>
      <c r="D34" s="52" t="s">
        <v>112</v>
      </c>
      <c r="E34" t="s">
        <v>1400</v>
      </c>
      <c r="F34" s="36">
        <v>43215</v>
      </c>
      <c r="G34" s="167">
        <v>64937849</v>
      </c>
      <c r="H34" s="36">
        <v>43215</v>
      </c>
      <c r="I34">
        <v>1</v>
      </c>
      <c r="R34" s="36" t="s">
        <v>62</v>
      </c>
      <c r="U34" s="34"/>
      <c r="V34">
        <v>1</v>
      </c>
      <c r="W34" s="48">
        <v>18128482.845833335</v>
      </c>
      <c r="X34" s="165">
        <v>67</v>
      </c>
      <c r="Z34" t="s">
        <v>63</v>
      </c>
      <c r="AB34">
        <v>240</v>
      </c>
      <c r="AC34" s="9" t="str">
        <f>IF(Q34="","",IF(((YEAR(#REF!)-YEAR(Q34))*12)+MONTH(#REF!)-MONTH(Q34)+1&gt;X34,X34,((YEAR(#REF!)-YEAR(Q34))*12)+MONTH(#REF!)-MONTH(Q34)+1))</f>
        <v/>
      </c>
      <c r="AT34" t="s">
        <v>63</v>
      </c>
      <c r="AU34">
        <v>240</v>
      </c>
      <c r="AW34">
        <v>1</v>
      </c>
      <c r="AX34" t="s">
        <v>1403</v>
      </c>
    </row>
    <row r="35" spans="2:50" x14ac:dyDescent="0.25">
      <c r="B35" t="s">
        <v>1405</v>
      </c>
      <c r="C35" s="52" t="s">
        <v>113</v>
      </c>
      <c r="D35" s="52" t="s">
        <v>113</v>
      </c>
      <c r="E35" t="s">
        <v>1400</v>
      </c>
      <c r="F35" s="36">
        <v>43220</v>
      </c>
      <c r="G35" s="167">
        <v>452689698</v>
      </c>
      <c r="H35" s="36">
        <v>43220</v>
      </c>
      <c r="I35">
        <v>1</v>
      </c>
      <c r="R35" s="36" t="s">
        <v>62</v>
      </c>
      <c r="U35" s="34"/>
      <c r="V35">
        <v>1</v>
      </c>
      <c r="W35" s="48">
        <v>126375874.02499999</v>
      </c>
      <c r="X35" s="165">
        <v>67</v>
      </c>
      <c r="Z35" t="s">
        <v>63</v>
      </c>
      <c r="AB35">
        <v>240</v>
      </c>
      <c r="AC35" s="9" t="str">
        <f>IF(Q35="","",IF(((YEAR(#REF!)-YEAR(Q35))*12)+MONTH(#REF!)-MONTH(Q35)+1&gt;X35,X35,((YEAR(#REF!)-YEAR(Q35))*12)+MONTH(#REF!)-MONTH(Q35)+1))</f>
        <v/>
      </c>
      <c r="AT35" t="s">
        <v>63</v>
      </c>
      <c r="AU35">
        <v>240</v>
      </c>
      <c r="AW35">
        <v>1</v>
      </c>
      <c r="AX35" t="s">
        <v>1403</v>
      </c>
    </row>
    <row r="36" spans="2:50" x14ac:dyDescent="0.25">
      <c r="B36" t="s">
        <v>1405</v>
      </c>
      <c r="C36" s="52" t="s">
        <v>114</v>
      </c>
      <c r="D36" s="52" t="s">
        <v>114</v>
      </c>
      <c r="E36" t="s">
        <v>1400</v>
      </c>
      <c r="F36" s="36">
        <v>43318</v>
      </c>
      <c r="G36" s="167">
        <v>637200000</v>
      </c>
      <c r="H36" s="36">
        <v>43318</v>
      </c>
      <c r="I36">
        <v>1</v>
      </c>
      <c r="R36" s="36" t="s">
        <v>62</v>
      </c>
      <c r="U36" s="34"/>
      <c r="V36">
        <v>1</v>
      </c>
      <c r="W36" s="48">
        <v>167265000</v>
      </c>
      <c r="X36" s="165">
        <v>63</v>
      </c>
      <c r="Z36" t="s">
        <v>63</v>
      </c>
      <c r="AB36">
        <v>240</v>
      </c>
      <c r="AC36" s="9" t="str">
        <f>IF(Q36="","",IF(((YEAR(#REF!)-YEAR(Q36))*12)+MONTH(#REF!)-MONTH(Q36)+1&gt;X36,X36,((YEAR(#REF!)-YEAR(Q36))*12)+MONTH(#REF!)-MONTH(Q36)+1))</f>
        <v/>
      </c>
      <c r="AT36" t="s">
        <v>63</v>
      </c>
      <c r="AU36">
        <v>240</v>
      </c>
      <c r="AW36">
        <v>1</v>
      </c>
      <c r="AX36" t="s">
        <v>1403</v>
      </c>
    </row>
    <row r="37" spans="2:50" x14ac:dyDescent="0.25">
      <c r="B37" t="s">
        <v>1405</v>
      </c>
      <c r="C37" s="52" t="s">
        <v>115</v>
      </c>
      <c r="D37" s="52" t="s">
        <v>115</v>
      </c>
      <c r="E37" t="s">
        <v>1400</v>
      </c>
      <c r="F37" s="36">
        <v>43371</v>
      </c>
      <c r="G37" s="167">
        <v>49816350</v>
      </c>
      <c r="H37" s="36">
        <v>43371</v>
      </c>
      <c r="I37">
        <v>1</v>
      </c>
      <c r="R37" s="36" t="s">
        <v>62</v>
      </c>
      <c r="U37" s="34"/>
      <c r="V37">
        <v>1</v>
      </c>
      <c r="W37" s="48">
        <v>12869223.75</v>
      </c>
      <c r="X37" s="165">
        <v>62</v>
      </c>
      <c r="Z37" t="s">
        <v>63</v>
      </c>
      <c r="AB37">
        <v>240</v>
      </c>
      <c r="AC37" s="9" t="str">
        <f>IF(Q37="","",IF(((YEAR(#REF!)-YEAR(Q37))*12)+MONTH(#REF!)-MONTH(Q37)+1&gt;X37,X37,((YEAR(#REF!)-YEAR(Q37))*12)+MONTH(#REF!)-MONTH(Q37)+1))</f>
        <v/>
      </c>
      <c r="AT37" t="s">
        <v>63</v>
      </c>
      <c r="AU37">
        <v>240</v>
      </c>
      <c r="AW37">
        <v>1</v>
      </c>
      <c r="AX37" t="s">
        <v>1403</v>
      </c>
    </row>
    <row r="38" spans="2:50" x14ac:dyDescent="0.25">
      <c r="B38" t="s">
        <v>1405</v>
      </c>
      <c r="C38" s="54" t="s">
        <v>116</v>
      </c>
      <c r="D38" s="54" t="s">
        <v>116</v>
      </c>
      <c r="E38" t="s">
        <v>1400</v>
      </c>
      <c r="F38" s="36">
        <v>43409</v>
      </c>
      <c r="G38" s="167">
        <v>31900000</v>
      </c>
      <c r="H38" s="36">
        <v>43409</v>
      </c>
      <c r="I38">
        <v>1</v>
      </c>
      <c r="R38" s="36" t="s">
        <v>62</v>
      </c>
      <c r="U38" s="34"/>
      <c r="V38">
        <v>1</v>
      </c>
      <c r="W38" s="48">
        <v>7974999.9999999991</v>
      </c>
      <c r="X38" s="165">
        <v>60</v>
      </c>
      <c r="Z38" t="s">
        <v>63</v>
      </c>
      <c r="AB38">
        <v>240</v>
      </c>
      <c r="AC38" s="9" t="str">
        <f>IF(Q38="","",IF(((YEAR(#REF!)-YEAR(Q38))*12)+MONTH(#REF!)-MONTH(Q38)+1&gt;X38,X38,((YEAR(#REF!)-YEAR(Q38))*12)+MONTH(#REF!)-MONTH(Q38)+1))</f>
        <v/>
      </c>
      <c r="AT38" t="s">
        <v>63</v>
      </c>
      <c r="AU38">
        <v>240</v>
      </c>
      <c r="AW38">
        <v>1</v>
      </c>
      <c r="AX38" t="s">
        <v>1403</v>
      </c>
    </row>
    <row r="39" spans="2:50" ht="38.25" x14ac:dyDescent="0.25">
      <c r="B39" t="s">
        <v>1405</v>
      </c>
      <c r="C39" s="55" t="s">
        <v>117</v>
      </c>
      <c r="D39" s="55" t="s">
        <v>117</v>
      </c>
      <c r="E39" t="s">
        <v>1400</v>
      </c>
      <c r="F39" s="36">
        <v>43409</v>
      </c>
      <c r="G39" s="167">
        <v>23650000</v>
      </c>
      <c r="H39" s="36">
        <v>43409</v>
      </c>
      <c r="I39">
        <v>1</v>
      </c>
      <c r="R39" s="36" t="s">
        <v>62</v>
      </c>
      <c r="U39" s="34"/>
      <c r="V39">
        <v>1</v>
      </c>
      <c r="W39" s="48">
        <v>5912500</v>
      </c>
      <c r="X39" s="165">
        <v>60</v>
      </c>
      <c r="Z39" t="s">
        <v>63</v>
      </c>
      <c r="AB39">
        <v>240</v>
      </c>
      <c r="AC39" s="9" t="str">
        <f>IF(Q39="","",IF(((YEAR(#REF!)-YEAR(Q39))*12)+MONTH(#REF!)-MONTH(Q39)+1&gt;X39,X39,((YEAR(#REF!)-YEAR(Q39))*12)+MONTH(#REF!)-MONTH(Q39)+1))</f>
        <v/>
      </c>
      <c r="AT39" t="s">
        <v>63</v>
      </c>
      <c r="AU39">
        <v>240</v>
      </c>
      <c r="AW39">
        <v>1</v>
      </c>
      <c r="AX39" t="s">
        <v>1403</v>
      </c>
    </row>
    <row r="40" spans="2:50" ht="76.5" x14ac:dyDescent="0.25">
      <c r="B40" t="s">
        <v>1405</v>
      </c>
      <c r="C40" s="55" t="s">
        <v>118</v>
      </c>
      <c r="D40" s="55" t="s">
        <v>118</v>
      </c>
      <c r="E40" t="s">
        <v>1400</v>
      </c>
      <c r="F40" s="36">
        <v>43441</v>
      </c>
      <c r="G40" s="167">
        <v>692124685</v>
      </c>
      <c r="H40" s="36">
        <v>43441</v>
      </c>
      <c r="I40">
        <v>1</v>
      </c>
      <c r="R40" s="36" t="s">
        <v>62</v>
      </c>
      <c r="U40" s="34"/>
      <c r="V40">
        <v>1</v>
      </c>
      <c r="W40" s="48">
        <v>170147318.39583331</v>
      </c>
      <c r="X40" s="165">
        <v>59</v>
      </c>
      <c r="Z40" t="s">
        <v>63</v>
      </c>
      <c r="AB40">
        <v>240</v>
      </c>
      <c r="AC40" s="9" t="str">
        <f>IF(Q40="","",IF(((YEAR(#REF!)-YEAR(Q40))*12)+MONTH(#REF!)-MONTH(Q40)+1&gt;X40,X40,((YEAR(#REF!)-YEAR(Q40))*12)+MONTH(#REF!)-MONTH(Q40)+1))</f>
        <v/>
      </c>
      <c r="AT40" t="s">
        <v>63</v>
      </c>
      <c r="AU40">
        <v>240</v>
      </c>
      <c r="AW40">
        <v>1</v>
      </c>
      <c r="AX40" t="s">
        <v>1403</v>
      </c>
    </row>
    <row r="41" spans="2:50" ht="51" x14ac:dyDescent="0.25">
      <c r="B41" t="s">
        <v>1405</v>
      </c>
      <c r="C41" s="55" t="s">
        <v>119</v>
      </c>
      <c r="D41" s="55" t="s">
        <v>119</v>
      </c>
      <c r="E41" t="s">
        <v>1400</v>
      </c>
      <c r="F41" s="36">
        <v>43441</v>
      </c>
      <c r="G41" s="167">
        <v>374500000</v>
      </c>
      <c r="H41" s="36">
        <v>43441</v>
      </c>
      <c r="I41">
        <v>1</v>
      </c>
      <c r="R41" s="36" t="s">
        <v>62</v>
      </c>
      <c r="U41" s="34"/>
      <c r="V41">
        <v>1</v>
      </c>
      <c r="W41" s="48">
        <v>92064583.333333343</v>
      </c>
      <c r="X41" s="165">
        <v>59</v>
      </c>
      <c r="Z41" t="s">
        <v>63</v>
      </c>
      <c r="AB41">
        <v>240</v>
      </c>
      <c r="AC41" s="9" t="str">
        <f>IF(Q41="","",IF(((YEAR(#REF!)-YEAR(Q41))*12)+MONTH(#REF!)-MONTH(Q41)+1&gt;X41,X41,((YEAR(#REF!)-YEAR(Q41))*12)+MONTH(#REF!)-MONTH(Q41)+1))</f>
        <v/>
      </c>
      <c r="AT41" t="s">
        <v>63</v>
      </c>
      <c r="AU41">
        <v>240</v>
      </c>
      <c r="AW41">
        <v>1</v>
      </c>
      <c r="AX41" t="s">
        <v>1403</v>
      </c>
    </row>
    <row r="42" spans="2:50" ht="51" x14ac:dyDescent="0.25">
      <c r="B42" t="s">
        <v>1405</v>
      </c>
      <c r="C42" s="55" t="s">
        <v>120</v>
      </c>
      <c r="D42" s="55" t="s">
        <v>120</v>
      </c>
      <c r="E42" t="s">
        <v>1400</v>
      </c>
      <c r="F42" s="36">
        <v>43441</v>
      </c>
      <c r="G42" s="167">
        <v>188748000</v>
      </c>
      <c r="H42" s="36">
        <v>43441</v>
      </c>
      <c r="I42">
        <v>1</v>
      </c>
      <c r="R42" s="36" t="s">
        <v>62</v>
      </c>
      <c r="U42" s="34"/>
      <c r="V42">
        <v>1</v>
      </c>
      <c r="W42" s="48">
        <v>46400550</v>
      </c>
      <c r="X42" s="165">
        <v>59</v>
      </c>
      <c r="Z42" t="s">
        <v>63</v>
      </c>
      <c r="AB42">
        <v>240</v>
      </c>
      <c r="AC42" s="9" t="str">
        <f>IF(Q42="","",IF(((YEAR(#REF!)-YEAR(Q42))*12)+MONTH(#REF!)-MONTH(Q42)+1&gt;X42,X42,((YEAR(#REF!)-YEAR(Q42))*12)+MONTH(#REF!)-MONTH(Q42)+1))</f>
        <v/>
      </c>
      <c r="AT42" t="s">
        <v>63</v>
      </c>
      <c r="AU42">
        <v>240</v>
      </c>
      <c r="AW42">
        <v>1</v>
      </c>
      <c r="AX42" t="s">
        <v>1403</v>
      </c>
    </row>
    <row r="43" spans="2:50" ht="51" x14ac:dyDescent="0.25">
      <c r="B43" t="s">
        <v>1405</v>
      </c>
      <c r="C43" s="55" t="s">
        <v>121</v>
      </c>
      <c r="D43" s="55" t="s">
        <v>121</v>
      </c>
      <c r="E43" t="s">
        <v>1400</v>
      </c>
      <c r="F43" s="36">
        <v>43441</v>
      </c>
      <c r="G43" s="167">
        <v>754992000</v>
      </c>
      <c r="H43" s="36">
        <v>43441</v>
      </c>
      <c r="I43">
        <v>1</v>
      </c>
      <c r="R43" s="36" t="s">
        <v>62</v>
      </c>
      <c r="U43" s="34"/>
      <c r="V43">
        <v>1</v>
      </c>
      <c r="W43" s="48">
        <v>185602200</v>
      </c>
      <c r="X43" s="165">
        <v>59</v>
      </c>
      <c r="Z43" t="s">
        <v>63</v>
      </c>
      <c r="AB43">
        <v>240</v>
      </c>
      <c r="AC43" s="9" t="str">
        <f>IF(Q43="","",IF(((YEAR(#REF!)-YEAR(Q43))*12)+MONTH(#REF!)-MONTH(Q43)+1&gt;X43,X43,((YEAR(#REF!)-YEAR(Q43))*12)+MONTH(#REF!)-MONTH(Q43)+1))</f>
        <v/>
      </c>
      <c r="AT43" t="s">
        <v>63</v>
      </c>
      <c r="AU43">
        <v>240</v>
      </c>
      <c r="AW43">
        <v>1</v>
      </c>
      <c r="AX43" t="s">
        <v>1403</v>
      </c>
    </row>
    <row r="44" spans="2:50" ht="38.25" x14ac:dyDescent="0.25">
      <c r="B44" t="s">
        <v>1405</v>
      </c>
      <c r="C44" s="55" t="s">
        <v>122</v>
      </c>
      <c r="D44" s="55" t="s">
        <v>122</v>
      </c>
      <c r="E44" t="s">
        <v>1400</v>
      </c>
      <c r="F44" s="36">
        <v>43441</v>
      </c>
      <c r="G44" s="167">
        <v>1627670000</v>
      </c>
      <c r="H44" s="36">
        <v>43441</v>
      </c>
      <c r="I44">
        <v>1</v>
      </c>
      <c r="R44" s="36" t="s">
        <v>62</v>
      </c>
      <c r="U44" s="34"/>
      <c r="V44">
        <v>1</v>
      </c>
      <c r="W44" s="48">
        <v>400135541.66666663</v>
      </c>
      <c r="X44" s="165">
        <v>59</v>
      </c>
      <c r="Z44" t="s">
        <v>63</v>
      </c>
      <c r="AB44">
        <v>240</v>
      </c>
      <c r="AC44" s="9" t="str">
        <f>IF(Q44="","",IF(((YEAR(#REF!)-YEAR(Q44))*12)+MONTH(#REF!)-MONTH(Q44)+1&gt;X44,X44,((YEAR(#REF!)-YEAR(Q44))*12)+MONTH(#REF!)-MONTH(Q44)+1))</f>
        <v/>
      </c>
      <c r="AT44" t="s">
        <v>63</v>
      </c>
      <c r="AU44">
        <v>240</v>
      </c>
      <c r="AW44">
        <v>1</v>
      </c>
      <c r="AX44" t="s">
        <v>1403</v>
      </c>
    </row>
    <row r="45" spans="2:50" ht="38.25" x14ac:dyDescent="0.25">
      <c r="B45" t="s">
        <v>1405</v>
      </c>
      <c r="C45" s="55" t="s">
        <v>123</v>
      </c>
      <c r="D45" s="55" t="s">
        <v>123</v>
      </c>
      <c r="E45" t="s">
        <v>1400</v>
      </c>
      <c r="F45" s="36">
        <v>43441</v>
      </c>
      <c r="G45" s="167">
        <v>104998586</v>
      </c>
      <c r="H45" s="36">
        <v>43441</v>
      </c>
      <c r="I45">
        <v>1</v>
      </c>
      <c r="R45" s="36" t="s">
        <v>62</v>
      </c>
      <c r="U45" s="34"/>
      <c r="V45">
        <v>1</v>
      </c>
      <c r="W45" s="48">
        <v>25812152.391666666</v>
      </c>
      <c r="X45" s="165">
        <v>59</v>
      </c>
      <c r="Z45" t="s">
        <v>63</v>
      </c>
      <c r="AB45">
        <v>240</v>
      </c>
      <c r="AC45" s="9" t="str">
        <f>IF(Q45="","",IF(((YEAR(#REF!)-YEAR(Q45))*12)+MONTH(#REF!)-MONTH(Q45)+1&gt;X45,X45,((YEAR(#REF!)-YEAR(Q45))*12)+MONTH(#REF!)-MONTH(Q45)+1))</f>
        <v/>
      </c>
      <c r="AT45" t="s">
        <v>63</v>
      </c>
      <c r="AU45">
        <v>240</v>
      </c>
      <c r="AW45">
        <v>1</v>
      </c>
      <c r="AX45" t="s">
        <v>1403</v>
      </c>
    </row>
    <row r="46" spans="2:50" ht="38.25" x14ac:dyDescent="0.25">
      <c r="B46" t="s">
        <v>1405</v>
      </c>
      <c r="C46" s="55" t="s">
        <v>123</v>
      </c>
      <c r="D46" s="55" t="s">
        <v>123</v>
      </c>
      <c r="E46" t="s">
        <v>1400</v>
      </c>
      <c r="F46" s="36">
        <v>43441</v>
      </c>
      <c r="G46" s="167">
        <v>242641065</v>
      </c>
      <c r="H46" s="36">
        <v>43441</v>
      </c>
      <c r="I46">
        <v>1</v>
      </c>
      <c r="R46" s="36" t="s">
        <v>62</v>
      </c>
      <c r="U46" s="34"/>
      <c r="V46">
        <v>1</v>
      </c>
      <c r="W46" s="48">
        <v>59649261.8125</v>
      </c>
      <c r="X46" s="165">
        <v>59</v>
      </c>
      <c r="Z46" t="s">
        <v>63</v>
      </c>
      <c r="AB46">
        <v>240</v>
      </c>
      <c r="AC46" s="9" t="str">
        <f>IF(Q46="","",IF(((YEAR(#REF!)-YEAR(Q46))*12)+MONTH(#REF!)-MONTH(Q46)+1&gt;X46,X46,((YEAR(#REF!)-YEAR(Q46))*12)+MONTH(#REF!)-MONTH(Q46)+1))</f>
        <v/>
      </c>
      <c r="AT46" t="s">
        <v>63</v>
      </c>
      <c r="AU46">
        <v>240</v>
      </c>
      <c r="AW46">
        <v>1</v>
      </c>
      <c r="AX46" t="s">
        <v>1403</v>
      </c>
    </row>
    <row r="47" spans="2:50" ht="38.25" x14ac:dyDescent="0.25">
      <c r="B47" t="s">
        <v>1405</v>
      </c>
      <c r="C47" s="55" t="s">
        <v>123</v>
      </c>
      <c r="D47" s="55" t="s">
        <v>123</v>
      </c>
      <c r="E47" t="s">
        <v>1400</v>
      </c>
      <c r="F47" s="36">
        <v>43446</v>
      </c>
      <c r="G47" s="167">
        <v>360867760</v>
      </c>
      <c r="H47" s="36">
        <v>43446</v>
      </c>
      <c r="I47">
        <v>1</v>
      </c>
      <c r="R47" s="36" t="s">
        <v>62</v>
      </c>
      <c r="U47" s="34"/>
      <c r="V47">
        <v>1</v>
      </c>
      <c r="W47" s="48">
        <v>88713324.333333343</v>
      </c>
      <c r="X47" s="165">
        <v>59</v>
      </c>
      <c r="Z47" t="s">
        <v>63</v>
      </c>
      <c r="AB47">
        <v>240</v>
      </c>
      <c r="AC47" s="9" t="str">
        <f>IF(Q47="","",IF(((YEAR(#REF!)-YEAR(Q47))*12)+MONTH(#REF!)-MONTH(Q47)+1&gt;X47,X47,((YEAR(#REF!)-YEAR(Q47))*12)+MONTH(#REF!)-MONTH(Q47)+1))</f>
        <v/>
      </c>
      <c r="AT47" t="s">
        <v>63</v>
      </c>
      <c r="AU47">
        <v>240</v>
      </c>
      <c r="AW47">
        <v>1</v>
      </c>
      <c r="AX47" t="s">
        <v>1403</v>
      </c>
    </row>
    <row r="48" spans="2:50" ht="51" x14ac:dyDescent="0.25">
      <c r="B48" t="s">
        <v>1405</v>
      </c>
      <c r="C48" s="55" t="s">
        <v>124</v>
      </c>
      <c r="D48" s="55" t="s">
        <v>124</v>
      </c>
      <c r="E48" t="s">
        <v>1400</v>
      </c>
      <c r="F48" s="36">
        <v>43481</v>
      </c>
      <c r="G48" s="167">
        <v>8443540</v>
      </c>
      <c r="H48" s="36">
        <v>43481</v>
      </c>
      <c r="I48">
        <v>1</v>
      </c>
      <c r="R48" s="36" t="s">
        <v>62</v>
      </c>
      <c r="U48" s="34"/>
      <c r="V48">
        <v>1</v>
      </c>
      <c r="W48" s="48">
        <v>2040522.1666666665</v>
      </c>
      <c r="X48" s="165">
        <v>58</v>
      </c>
      <c r="Z48" t="s">
        <v>63</v>
      </c>
      <c r="AB48">
        <v>240</v>
      </c>
      <c r="AC48" s="9" t="str">
        <f>IF(Q48="","",IF(((YEAR(#REF!)-YEAR(Q48))*12)+MONTH(#REF!)-MONTH(Q48)+1&gt;X48,X48,((YEAR(#REF!)-YEAR(Q48))*12)+MONTH(#REF!)-MONTH(Q48)+1))</f>
        <v/>
      </c>
      <c r="AT48" t="s">
        <v>63</v>
      </c>
      <c r="AU48">
        <v>240</v>
      </c>
      <c r="AW48">
        <v>1</v>
      </c>
      <c r="AX48" t="s">
        <v>1403</v>
      </c>
    </row>
    <row r="49" spans="2:50" x14ac:dyDescent="0.25">
      <c r="B49" t="s">
        <v>1405</v>
      </c>
      <c r="C49" s="56" t="s">
        <v>125</v>
      </c>
      <c r="D49" s="56" t="s">
        <v>125</v>
      </c>
      <c r="E49" t="s">
        <v>1400</v>
      </c>
      <c r="F49" s="36">
        <v>43481</v>
      </c>
      <c r="G49" s="167">
        <v>74019640</v>
      </c>
      <c r="H49" s="36">
        <v>43481</v>
      </c>
      <c r="I49">
        <v>1</v>
      </c>
      <c r="R49" s="36" t="s">
        <v>62</v>
      </c>
      <c r="U49" s="34"/>
      <c r="V49">
        <v>1</v>
      </c>
      <c r="W49" s="48">
        <v>17888079.666666668</v>
      </c>
      <c r="X49" s="165">
        <v>58</v>
      </c>
      <c r="Z49" t="s">
        <v>63</v>
      </c>
      <c r="AB49">
        <v>240</v>
      </c>
      <c r="AC49" s="9" t="str">
        <f>IF(Q49="","",IF(((YEAR(#REF!)-YEAR(Q49))*12)+MONTH(#REF!)-MONTH(Q49)+1&gt;X49,X49,((YEAR(#REF!)-YEAR(Q49))*12)+MONTH(#REF!)-MONTH(Q49)+1))</f>
        <v/>
      </c>
      <c r="AT49" t="s">
        <v>63</v>
      </c>
      <c r="AU49">
        <v>240</v>
      </c>
      <c r="AW49">
        <v>1</v>
      </c>
      <c r="AX49" t="s">
        <v>1403</v>
      </c>
    </row>
    <row r="50" spans="2:50" x14ac:dyDescent="0.25">
      <c r="B50" t="s">
        <v>1405</v>
      </c>
      <c r="C50" s="57" t="s">
        <v>126</v>
      </c>
      <c r="D50" s="57" t="s">
        <v>126</v>
      </c>
      <c r="E50" t="s">
        <v>1400</v>
      </c>
      <c r="F50" s="36">
        <v>43481</v>
      </c>
      <c r="G50" s="167">
        <v>7812000</v>
      </c>
      <c r="H50" s="36">
        <v>43481</v>
      </c>
      <c r="I50">
        <v>1</v>
      </c>
      <c r="R50" s="36" t="s">
        <v>62</v>
      </c>
      <c r="U50" s="34"/>
      <c r="V50">
        <v>1</v>
      </c>
      <c r="W50" s="48">
        <v>1887900</v>
      </c>
      <c r="X50" s="165">
        <v>58</v>
      </c>
      <c r="Z50" t="s">
        <v>63</v>
      </c>
      <c r="AB50">
        <v>240</v>
      </c>
      <c r="AC50" s="9" t="str">
        <f>IF(Q50="","",IF(((YEAR(#REF!)-YEAR(Q50))*12)+MONTH(#REF!)-MONTH(Q50)+1&gt;X50,X50,((YEAR(#REF!)-YEAR(Q50))*12)+MONTH(#REF!)-MONTH(Q50)+1))</f>
        <v/>
      </c>
      <c r="AT50" t="s">
        <v>63</v>
      </c>
      <c r="AU50">
        <v>240</v>
      </c>
      <c r="AW50">
        <v>1</v>
      </c>
      <c r="AX50" t="s">
        <v>1403</v>
      </c>
    </row>
    <row r="51" spans="2:50" ht="51" x14ac:dyDescent="0.25">
      <c r="B51" t="s">
        <v>1405</v>
      </c>
      <c r="C51" s="58" t="s">
        <v>127</v>
      </c>
      <c r="D51" s="58" t="s">
        <v>127</v>
      </c>
      <c r="E51" t="s">
        <v>1400</v>
      </c>
      <c r="F51" s="36">
        <v>43496</v>
      </c>
      <c r="G51" s="167">
        <v>175000000</v>
      </c>
      <c r="H51" s="36">
        <v>43496</v>
      </c>
      <c r="I51">
        <v>1</v>
      </c>
      <c r="R51" s="36" t="s">
        <v>62</v>
      </c>
      <c r="U51" s="34"/>
      <c r="V51">
        <v>1</v>
      </c>
      <c r="W51" s="48">
        <v>42291666.666666664</v>
      </c>
      <c r="X51" s="165">
        <v>58</v>
      </c>
      <c r="Z51" t="s">
        <v>63</v>
      </c>
      <c r="AB51">
        <v>240</v>
      </c>
      <c r="AC51" s="9" t="str">
        <f>IF(Q51="","",IF(((YEAR(#REF!)-YEAR(Q51))*12)+MONTH(#REF!)-MONTH(Q51)+1&gt;X51,X51,((YEAR(#REF!)-YEAR(Q51))*12)+MONTH(#REF!)-MONTH(Q51)+1))</f>
        <v/>
      </c>
      <c r="AT51" t="s">
        <v>63</v>
      </c>
      <c r="AU51">
        <v>240</v>
      </c>
      <c r="AW51">
        <v>1</v>
      </c>
      <c r="AX51" t="s">
        <v>1403</v>
      </c>
    </row>
    <row r="52" spans="2:50" ht="51" x14ac:dyDescent="0.25">
      <c r="B52" t="s">
        <v>1405</v>
      </c>
      <c r="C52" s="58" t="s">
        <v>128</v>
      </c>
      <c r="D52" s="58" t="s">
        <v>128</v>
      </c>
      <c r="E52" t="s">
        <v>1400</v>
      </c>
      <c r="F52" s="36">
        <v>43496</v>
      </c>
      <c r="G52" s="167">
        <v>105000000</v>
      </c>
      <c r="H52" s="36">
        <v>43496</v>
      </c>
      <c r="I52">
        <v>1</v>
      </c>
      <c r="R52" s="36" t="s">
        <v>62</v>
      </c>
      <c r="U52" s="34"/>
      <c r="V52">
        <v>1</v>
      </c>
      <c r="W52" s="48">
        <v>25375000</v>
      </c>
      <c r="X52" s="165">
        <v>58</v>
      </c>
      <c r="Z52" t="s">
        <v>63</v>
      </c>
      <c r="AB52">
        <v>240</v>
      </c>
      <c r="AC52" s="9" t="str">
        <f>IF(Q52="","",IF(((YEAR(#REF!)-YEAR(Q52))*12)+MONTH(#REF!)-MONTH(Q52)+1&gt;X52,X52,((YEAR(#REF!)-YEAR(Q52))*12)+MONTH(#REF!)-MONTH(Q52)+1))</f>
        <v/>
      </c>
      <c r="AT52" t="s">
        <v>63</v>
      </c>
      <c r="AU52">
        <v>240</v>
      </c>
      <c r="AW52">
        <v>1</v>
      </c>
      <c r="AX52" t="s">
        <v>1403</v>
      </c>
    </row>
    <row r="53" spans="2:50" ht="63.75" x14ac:dyDescent="0.25">
      <c r="B53" t="s">
        <v>1405</v>
      </c>
      <c r="C53" s="58" t="s">
        <v>129</v>
      </c>
      <c r="D53" s="58" t="s">
        <v>129</v>
      </c>
      <c r="E53" t="s">
        <v>1400</v>
      </c>
      <c r="F53" s="36">
        <v>43533</v>
      </c>
      <c r="G53" s="167">
        <v>973422882</v>
      </c>
      <c r="H53" s="36">
        <v>43533</v>
      </c>
      <c r="I53">
        <v>1</v>
      </c>
      <c r="R53" s="61" t="s">
        <v>62</v>
      </c>
      <c r="U53" s="34"/>
      <c r="V53">
        <v>1</v>
      </c>
      <c r="W53" s="48">
        <v>227132005.79999998</v>
      </c>
      <c r="X53" s="165">
        <v>56</v>
      </c>
      <c r="Z53" t="s">
        <v>63</v>
      </c>
      <c r="AB53">
        <v>240</v>
      </c>
      <c r="AC53" s="9" t="str">
        <f>IF(Q53="","",IF(((YEAR(#REF!)-YEAR(Q53))*12)+MONTH(#REF!)-MONTH(Q53)+1&gt;X53,X53,((YEAR(#REF!)-YEAR(Q53))*12)+MONTH(#REF!)-MONTH(Q53)+1))</f>
        <v/>
      </c>
      <c r="AT53" t="s">
        <v>63</v>
      </c>
      <c r="AU53">
        <v>240</v>
      </c>
      <c r="AW53">
        <v>1</v>
      </c>
      <c r="AX53" t="s">
        <v>1403</v>
      </c>
    </row>
    <row r="54" spans="2:50" ht="51" x14ac:dyDescent="0.25">
      <c r="B54" t="s">
        <v>1405</v>
      </c>
      <c r="C54" s="58" t="s">
        <v>130</v>
      </c>
      <c r="D54" s="58" t="s">
        <v>130</v>
      </c>
      <c r="E54" t="s">
        <v>1400</v>
      </c>
      <c r="F54" s="61">
        <v>43563</v>
      </c>
      <c r="G54" s="167">
        <v>4101450</v>
      </c>
      <c r="H54" s="61">
        <v>43563</v>
      </c>
      <c r="I54">
        <v>1</v>
      </c>
      <c r="R54" s="61" t="s">
        <v>62</v>
      </c>
      <c r="U54" s="34"/>
      <c r="V54">
        <v>1</v>
      </c>
      <c r="W54" s="48">
        <v>939915.625</v>
      </c>
      <c r="X54" s="165">
        <v>55</v>
      </c>
      <c r="Z54" t="s">
        <v>63</v>
      </c>
      <c r="AB54">
        <v>240</v>
      </c>
      <c r="AC54" s="9" t="str">
        <f>IF(Q54="","",IF(((YEAR(#REF!)-YEAR(Q54))*12)+MONTH(#REF!)-MONTH(Q54)+1&gt;X54,X54,((YEAR(#REF!)-YEAR(Q54))*12)+MONTH(#REF!)-MONTH(Q54)+1))</f>
        <v/>
      </c>
      <c r="AT54" t="s">
        <v>63</v>
      </c>
      <c r="AU54">
        <v>240</v>
      </c>
      <c r="AW54">
        <v>1</v>
      </c>
      <c r="AX54" t="s">
        <v>1403</v>
      </c>
    </row>
    <row r="55" spans="2:50" ht="63.75" x14ac:dyDescent="0.25">
      <c r="B55" t="s">
        <v>1405</v>
      </c>
      <c r="C55" s="58" t="s">
        <v>131</v>
      </c>
      <c r="D55" s="58" t="s">
        <v>131</v>
      </c>
      <c r="E55" t="s">
        <v>1400</v>
      </c>
      <c r="F55" s="61">
        <v>43563</v>
      </c>
      <c r="G55" s="167">
        <v>22851000</v>
      </c>
      <c r="H55" s="61">
        <v>43563</v>
      </c>
      <c r="I55">
        <v>1</v>
      </c>
      <c r="R55" s="61" t="s">
        <v>62</v>
      </c>
      <c r="U55" s="34"/>
      <c r="V55">
        <v>1</v>
      </c>
      <c r="W55" s="48">
        <v>5236687.5</v>
      </c>
      <c r="X55" s="165">
        <v>55</v>
      </c>
      <c r="Z55" t="s">
        <v>63</v>
      </c>
      <c r="AB55">
        <v>240</v>
      </c>
      <c r="AC55" s="9" t="str">
        <f>IF(Q55="","",IF(((YEAR(#REF!)-YEAR(Q55))*12)+MONTH(#REF!)-MONTH(Q55)+1&gt;X55,X55,((YEAR(#REF!)-YEAR(Q55))*12)+MONTH(#REF!)-MONTH(Q55)+1))</f>
        <v/>
      </c>
      <c r="AT55" t="s">
        <v>63</v>
      </c>
      <c r="AU55">
        <v>240</v>
      </c>
      <c r="AW55">
        <v>1</v>
      </c>
      <c r="AX55" t="s">
        <v>1403</v>
      </c>
    </row>
    <row r="56" spans="2:50" ht="51" x14ac:dyDescent="0.25">
      <c r="B56" t="s">
        <v>1405</v>
      </c>
      <c r="C56" s="62" t="s">
        <v>132</v>
      </c>
      <c r="D56" s="62" t="s">
        <v>132</v>
      </c>
      <c r="E56" t="s">
        <v>1400</v>
      </c>
      <c r="F56" s="61">
        <v>43563</v>
      </c>
      <c r="G56" s="167">
        <v>1196200</v>
      </c>
      <c r="H56" s="61">
        <v>43563</v>
      </c>
      <c r="I56">
        <v>1</v>
      </c>
      <c r="R56" s="61" t="s">
        <v>62</v>
      </c>
      <c r="U56" s="34"/>
      <c r="V56">
        <v>1</v>
      </c>
      <c r="W56" s="48">
        <v>274129.16666666669</v>
      </c>
      <c r="X56" s="165">
        <v>55</v>
      </c>
      <c r="Z56" t="s">
        <v>63</v>
      </c>
      <c r="AB56">
        <v>240</v>
      </c>
      <c r="AC56" s="9" t="str">
        <f>IF(Q56="","",IF(((YEAR(#REF!)-YEAR(Q56))*12)+MONTH(#REF!)-MONTH(Q56)+1&gt;X56,X56,((YEAR(#REF!)-YEAR(Q56))*12)+MONTH(#REF!)-MONTH(Q56)+1))</f>
        <v/>
      </c>
      <c r="AT56" t="s">
        <v>63</v>
      </c>
      <c r="AU56">
        <v>240</v>
      </c>
      <c r="AW56">
        <v>1</v>
      </c>
      <c r="AX56" t="s">
        <v>1403</v>
      </c>
    </row>
    <row r="57" spans="2:50" ht="63.75" x14ac:dyDescent="0.25">
      <c r="B57" t="s">
        <v>1405</v>
      </c>
      <c r="C57" s="55" t="s">
        <v>133</v>
      </c>
      <c r="D57" s="55" t="s">
        <v>133</v>
      </c>
      <c r="E57" t="s">
        <v>1400</v>
      </c>
      <c r="F57" s="61">
        <v>43563</v>
      </c>
      <c r="G57" s="167">
        <v>5706500</v>
      </c>
      <c r="H57" s="61">
        <v>43563</v>
      </c>
      <c r="I57">
        <v>1</v>
      </c>
      <c r="R57" s="61" t="s">
        <v>62</v>
      </c>
      <c r="U57" s="34"/>
      <c r="V57">
        <v>1</v>
      </c>
      <c r="W57" s="48">
        <v>1307739.5833333333</v>
      </c>
      <c r="X57" s="165">
        <v>55</v>
      </c>
      <c r="Z57" t="s">
        <v>63</v>
      </c>
      <c r="AB57">
        <v>240</v>
      </c>
      <c r="AC57" s="9" t="str">
        <f>IF(Q57="","",IF(((YEAR(#REF!)-YEAR(Q57))*12)+MONTH(#REF!)-MONTH(Q57)+1&gt;X57,X57,((YEAR(#REF!)-YEAR(Q57))*12)+MONTH(#REF!)-MONTH(Q57)+1))</f>
        <v/>
      </c>
      <c r="AT57" t="s">
        <v>63</v>
      </c>
      <c r="AU57">
        <v>240</v>
      </c>
      <c r="AW57">
        <v>1</v>
      </c>
      <c r="AX57" t="s">
        <v>1403</v>
      </c>
    </row>
    <row r="58" spans="2:50" ht="38.25" x14ac:dyDescent="0.25">
      <c r="B58" t="s">
        <v>1405</v>
      </c>
      <c r="C58" s="55" t="s">
        <v>134</v>
      </c>
      <c r="D58" s="55" t="s">
        <v>134</v>
      </c>
      <c r="E58" t="s">
        <v>1400</v>
      </c>
      <c r="F58" s="61">
        <v>43563</v>
      </c>
      <c r="G58" s="167">
        <v>1041600</v>
      </c>
      <c r="H58" s="61">
        <v>43563</v>
      </c>
      <c r="I58">
        <v>1</v>
      </c>
      <c r="R58" s="36" t="s">
        <v>62</v>
      </c>
      <c r="U58" s="34"/>
      <c r="V58">
        <v>1</v>
      </c>
      <c r="W58" s="48">
        <v>238700</v>
      </c>
      <c r="X58" s="165">
        <v>55</v>
      </c>
      <c r="Z58" t="s">
        <v>63</v>
      </c>
      <c r="AB58">
        <v>240</v>
      </c>
      <c r="AC58" s="9" t="str">
        <f>IF(Q58="","",IF(((YEAR(#REF!)-YEAR(Q58))*12)+MONTH(#REF!)-MONTH(Q58)+1&gt;X58,X58,((YEAR(#REF!)-YEAR(Q58))*12)+MONTH(#REF!)-MONTH(Q58)+1))</f>
        <v/>
      </c>
      <c r="AT58" t="s">
        <v>63</v>
      </c>
      <c r="AU58">
        <v>240</v>
      </c>
      <c r="AW58">
        <v>1</v>
      </c>
      <c r="AX58" t="s">
        <v>1403</v>
      </c>
    </row>
    <row r="59" spans="2:50" ht="25.5" x14ac:dyDescent="0.25">
      <c r="B59" t="s">
        <v>1405</v>
      </c>
      <c r="C59" s="55" t="s">
        <v>135</v>
      </c>
      <c r="D59" s="55" t="s">
        <v>135</v>
      </c>
      <c r="E59" t="s">
        <v>1400</v>
      </c>
      <c r="F59" s="36">
        <v>43605</v>
      </c>
      <c r="G59" s="167">
        <v>14974100</v>
      </c>
      <c r="H59" s="36">
        <v>43605</v>
      </c>
      <c r="I59">
        <v>1</v>
      </c>
      <c r="R59" s="36" t="s">
        <v>62</v>
      </c>
      <c r="U59" s="64"/>
      <c r="V59">
        <v>1</v>
      </c>
      <c r="W59" s="48">
        <v>3369172.5</v>
      </c>
      <c r="X59" s="165">
        <v>54</v>
      </c>
      <c r="Z59" t="s">
        <v>63</v>
      </c>
      <c r="AB59">
        <v>240</v>
      </c>
      <c r="AC59" s="9" t="str">
        <f>IF(Q59="","",IF(((YEAR(#REF!)-YEAR(Q59))*12)+MONTH(#REF!)-MONTH(Q59)+1&gt;X59,X59,((YEAR(#REF!)-YEAR(Q59))*12)+MONTH(#REF!)-MONTH(Q59)+1))</f>
        <v/>
      </c>
      <c r="AT59" t="s">
        <v>63</v>
      </c>
      <c r="AU59">
        <v>240</v>
      </c>
      <c r="AW59">
        <v>1</v>
      </c>
      <c r="AX59" t="s">
        <v>1403</v>
      </c>
    </row>
    <row r="60" spans="2:50" ht="25.5" x14ac:dyDescent="0.25">
      <c r="B60" t="s">
        <v>1405</v>
      </c>
      <c r="C60" s="55" t="s">
        <v>136</v>
      </c>
      <c r="D60" s="55" t="s">
        <v>136</v>
      </c>
      <c r="E60" t="s">
        <v>1400</v>
      </c>
      <c r="F60" s="36">
        <v>43614</v>
      </c>
      <c r="G60" s="167">
        <v>26339000</v>
      </c>
      <c r="H60" s="36">
        <v>43614</v>
      </c>
      <c r="I60">
        <v>1</v>
      </c>
      <c r="R60" s="36" t="s">
        <v>62</v>
      </c>
      <c r="U60" s="65"/>
      <c r="V60">
        <v>1</v>
      </c>
      <c r="W60" s="48">
        <v>11852550</v>
      </c>
      <c r="X60" s="165">
        <v>54</v>
      </c>
      <c r="Z60" t="s">
        <v>63</v>
      </c>
      <c r="AB60">
        <v>120</v>
      </c>
      <c r="AC60" s="9" t="str">
        <f>IF(Q60="","",IF(((YEAR(#REF!)-YEAR(Q60))*12)+MONTH(#REF!)-MONTH(Q60)+1&gt;X60,X60,((YEAR(#REF!)-YEAR(Q60))*12)+MONTH(#REF!)-MONTH(Q60)+1))</f>
        <v/>
      </c>
      <c r="AT60" t="s">
        <v>63</v>
      </c>
      <c r="AU60">
        <v>120</v>
      </c>
      <c r="AW60">
        <v>1</v>
      </c>
      <c r="AX60" t="s">
        <v>1403</v>
      </c>
    </row>
    <row r="61" spans="2:50" ht="25.5" x14ac:dyDescent="0.25">
      <c r="B61" t="s">
        <v>1405</v>
      </c>
      <c r="C61" s="55" t="s">
        <v>136</v>
      </c>
      <c r="D61" s="55" t="s">
        <v>136</v>
      </c>
      <c r="E61" t="s">
        <v>1400</v>
      </c>
      <c r="F61" s="36">
        <v>43740</v>
      </c>
      <c r="G61" s="167">
        <v>6800000</v>
      </c>
      <c r="H61" s="36">
        <v>43740</v>
      </c>
      <c r="I61">
        <v>1</v>
      </c>
      <c r="R61" s="36" t="s">
        <v>62</v>
      </c>
      <c r="U61" s="64"/>
      <c r="V61">
        <v>1</v>
      </c>
      <c r="W61" s="48">
        <v>2776666.6666666665</v>
      </c>
      <c r="X61" s="165">
        <v>49</v>
      </c>
      <c r="Z61" t="s">
        <v>63</v>
      </c>
      <c r="AB61">
        <v>120</v>
      </c>
      <c r="AC61" s="9" t="str">
        <f>IF(Q61="","",IF(((YEAR(#REF!)-YEAR(Q61))*12)+MONTH(#REF!)-MONTH(Q61)+1&gt;X61,X61,((YEAR(#REF!)-YEAR(Q61))*12)+MONTH(#REF!)-MONTH(Q61)+1))</f>
        <v/>
      </c>
      <c r="AT61" t="s">
        <v>63</v>
      </c>
      <c r="AU61">
        <v>120</v>
      </c>
      <c r="AW61">
        <v>1</v>
      </c>
      <c r="AX61" t="s">
        <v>1403</v>
      </c>
    </row>
    <row r="62" spans="2:50" ht="25.5" x14ac:dyDescent="0.25">
      <c r="B62" t="s">
        <v>1405</v>
      </c>
      <c r="C62" s="55" t="s">
        <v>136</v>
      </c>
      <c r="D62" s="55" t="s">
        <v>136</v>
      </c>
      <c r="E62" t="s">
        <v>1400</v>
      </c>
      <c r="F62" s="36">
        <v>43784</v>
      </c>
      <c r="G62" s="167">
        <v>4000000</v>
      </c>
      <c r="H62" s="36">
        <v>43784</v>
      </c>
      <c r="I62">
        <v>1</v>
      </c>
      <c r="R62" s="36" t="s">
        <v>62</v>
      </c>
      <c r="U62" s="64"/>
      <c r="V62">
        <v>1</v>
      </c>
      <c r="W62" s="48">
        <v>1600000</v>
      </c>
      <c r="X62" s="165">
        <v>48</v>
      </c>
      <c r="Z62" t="s">
        <v>63</v>
      </c>
      <c r="AB62">
        <v>120</v>
      </c>
      <c r="AC62" s="9" t="str">
        <f>IF(Q62="","",IF(((YEAR(#REF!)-YEAR(Q62))*12)+MONTH(#REF!)-MONTH(Q62)+1&gt;X62,X62,((YEAR(#REF!)-YEAR(Q62))*12)+MONTH(#REF!)-MONTH(Q62)+1))</f>
        <v/>
      </c>
      <c r="AT62" t="s">
        <v>63</v>
      </c>
      <c r="AU62">
        <v>120</v>
      </c>
      <c r="AW62">
        <v>1</v>
      </c>
      <c r="AX62" t="s">
        <v>1403</v>
      </c>
    </row>
    <row r="63" spans="2:50" x14ac:dyDescent="0.25">
      <c r="B63" t="s">
        <v>1405</v>
      </c>
      <c r="C63" s="55" t="s">
        <v>137</v>
      </c>
      <c r="D63" s="55" t="s">
        <v>137</v>
      </c>
      <c r="E63" t="s">
        <v>1400</v>
      </c>
      <c r="F63" s="36">
        <v>43826</v>
      </c>
      <c r="G63" s="167">
        <v>20000000</v>
      </c>
      <c r="H63" s="36">
        <v>43826</v>
      </c>
      <c r="I63">
        <v>1</v>
      </c>
      <c r="R63" s="36" t="s">
        <v>62</v>
      </c>
      <c r="U63" s="64"/>
      <c r="V63">
        <v>1</v>
      </c>
      <c r="W63" s="48">
        <v>3916666.6666666665</v>
      </c>
      <c r="X63" s="165">
        <v>47</v>
      </c>
      <c r="Z63" t="s">
        <v>63</v>
      </c>
      <c r="AB63">
        <v>240</v>
      </c>
      <c r="AC63" s="9" t="str">
        <f>IF(Q63="","",IF(((YEAR(#REF!)-YEAR(Q63))*12)+MONTH(#REF!)-MONTH(Q63)+1&gt;X63,X63,((YEAR(#REF!)-YEAR(Q63))*12)+MONTH(#REF!)-MONTH(Q63)+1))</f>
        <v/>
      </c>
      <c r="AT63" t="s">
        <v>63</v>
      </c>
      <c r="AU63">
        <v>240</v>
      </c>
      <c r="AW63">
        <v>1</v>
      </c>
      <c r="AX63" t="s">
        <v>1403</v>
      </c>
    </row>
    <row r="64" spans="2:50" x14ac:dyDescent="0.25">
      <c r="B64" t="s">
        <v>1405</v>
      </c>
      <c r="C64" s="66" t="s">
        <v>138</v>
      </c>
      <c r="D64" s="66" t="s">
        <v>138</v>
      </c>
      <c r="E64" t="s">
        <v>1400</v>
      </c>
      <c r="F64" s="36">
        <v>43903</v>
      </c>
      <c r="G64" s="167">
        <v>1000000</v>
      </c>
      <c r="H64" s="36">
        <v>43903</v>
      </c>
      <c r="I64">
        <v>1</v>
      </c>
      <c r="R64" s="36" t="s">
        <v>62</v>
      </c>
      <c r="U64" s="64"/>
      <c r="V64">
        <v>1</v>
      </c>
      <c r="W64" s="48">
        <v>183333.33333333334</v>
      </c>
      <c r="X64" s="165">
        <v>44</v>
      </c>
      <c r="Z64" t="s">
        <v>63</v>
      </c>
      <c r="AB64">
        <v>240</v>
      </c>
      <c r="AC64" s="9" t="str">
        <f>IF(Q64="","",IF(((YEAR(#REF!)-YEAR(Q64))*12)+MONTH(#REF!)-MONTH(Q64)+1&gt;X64,X64,((YEAR(#REF!)-YEAR(Q64))*12)+MONTH(#REF!)-MONTH(Q64)+1))</f>
        <v/>
      </c>
      <c r="AT64" t="s">
        <v>63</v>
      </c>
      <c r="AU64">
        <v>240</v>
      </c>
      <c r="AW64">
        <v>1</v>
      </c>
      <c r="AX64" t="s">
        <v>1403</v>
      </c>
    </row>
    <row r="65" spans="2:50" x14ac:dyDescent="0.25">
      <c r="B65" t="s">
        <v>1405</v>
      </c>
      <c r="C65" s="55" t="s">
        <v>138</v>
      </c>
      <c r="D65" s="55" t="s">
        <v>138</v>
      </c>
      <c r="E65" t="s">
        <v>1400</v>
      </c>
      <c r="F65" s="36">
        <v>44015</v>
      </c>
      <c r="G65" s="167">
        <v>2000000</v>
      </c>
      <c r="H65" s="36">
        <v>44015</v>
      </c>
      <c r="I65">
        <v>1</v>
      </c>
      <c r="R65" s="36" t="s">
        <v>62</v>
      </c>
      <c r="U65" s="64"/>
      <c r="V65">
        <v>1</v>
      </c>
      <c r="W65" s="48">
        <v>333333.33333333337</v>
      </c>
      <c r="X65" s="165">
        <v>40</v>
      </c>
      <c r="Z65" t="s">
        <v>63</v>
      </c>
      <c r="AB65">
        <v>240</v>
      </c>
      <c r="AC65" s="9" t="str">
        <f>IF(Q65="","",IF(((YEAR(#REF!)-YEAR(Q65))*12)+MONTH(#REF!)-MONTH(Q65)+1&gt;X65,X65,((YEAR(#REF!)-YEAR(Q65))*12)+MONTH(#REF!)-MONTH(Q65)+1))</f>
        <v/>
      </c>
      <c r="AT65" t="s">
        <v>63</v>
      </c>
      <c r="AU65">
        <v>240</v>
      </c>
      <c r="AW65">
        <v>1</v>
      </c>
      <c r="AX65" t="s">
        <v>1403</v>
      </c>
    </row>
    <row r="66" spans="2:50" ht="63.75" x14ac:dyDescent="0.25">
      <c r="B66" t="s">
        <v>1405</v>
      </c>
      <c r="C66" s="66" t="s">
        <v>139</v>
      </c>
      <c r="D66" s="66" t="s">
        <v>139</v>
      </c>
      <c r="E66" t="s">
        <v>1400</v>
      </c>
      <c r="F66" s="36">
        <v>44043</v>
      </c>
      <c r="G66" s="167">
        <v>200000000</v>
      </c>
      <c r="H66" s="36">
        <v>44043</v>
      </c>
      <c r="I66">
        <v>1</v>
      </c>
      <c r="R66" s="36" t="s">
        <v>62</v>
      </c>
      <c r="U66" s="64"/>
      <c r="V66">
        <v>1</v>
      </c>
      <c r="W66" s="48">
        <v>33333333.333333336</v>
      </c>
      <c r="X66" s="165">
        <v>40</v>
      </c>
      <c r="Z66" t="s">
        <v>63</v>
      </c>
      <c r="AB66">
        <v>240</v>
      </c>
      <c r="AC66" s="9" t="str">
        <f>IF(Q66="","",IF(((YEAR(#REF!)-YEAR(Q66))*12)+MONTH(#REF!)-MONTH(Q66)+1&gt;X66,X66,((YEAR(#REF!)-YEAR(Q66))*12)+MONTH(#REF!)-MONTH(Q66)+1))</f>
        <v/>
      </c>
      <c r="AT66" t="s">
        <v>63</v>
      </c>
      <c r="AU66">
        <v>240</v>
      </c>
      <c r="AW66">
        <v>1</v>
      </c>
      <c r="AX66" t="s">
        <v>1403</v>
      </c>
    </row>
    <row r="67" spans="2:50" x14ac:dyDescent="0.25">
      <c r="B67" t="s">
        <v>1405</v>
      </c>
      <c r="C67" s="66" t="s">
        <v>140</v>
      </c>
      <c r="D67" s="66" t="s">
        <v>140</v>
      </c>
      <c r="E67" t="s">
        <v>1400</v>
      </c>
      <c r="F67" s="36">
        <v>44102</v>
      </c>
      <c r="G67" s="167">
        <v>48283560</v>
      </c>
      <c r="H67" s="36">
        <v>44102</v>
      </c>
      <c r="I67">
        <v>1</v>
      </c>
      <c r="R67" s="36" t="s">
        <v>62</v>
      </c>
      <c r="U67" s="64"/>
      <c r="V67">
        <v>1</v>
      </c>
      <c r="W67" s="48">
        <v>7644897</v>
      </c>
      <c r="X67" s="165">
        <v>38</v>
      </c>
      <c r="Z67" t="s">
        <v>63</v>
      </c>
      <c r="AB67">
        <v>240</v>
      </c>
      <c r="AC67" s="9" t="str">
        <f>IF(Q67="","",IF(((YEAR(#REF!)-YEAR(Q67))*12)+MONTH(#REF!)-MONTH(Q67)+1&gt;X67,X67,((YEAR(#REF!)-YEAR(Q67))*12)+MONTH(#REF!)-MONTH(Q67)+1))</f>
        <v/>
      </c>
      <c r="AT67" t="s">
        <v>63</v>
      </c>
      <c r="AU67">
        <v>240</v>
      </c>
      <c r="AW67">
        <v>1</v>
      </c>
      <c r="AX67" t="s">
        <v>1403</v>
      </c>
    </row>
    <row r="68" spans="2:50" ht="25.5" x14ac:dyDescent="0.25">
      <c r="B68" t="s">
        <v>1405</v>
      </c>
      <c r="C68" s="59" t="s">
        <v>141</v>
      </c>
      <c r="D68" s="59" t="s">
        <v>141</v>
      </c>
      <c r="E68" t="s">
        <v>1400</v>
      </c>
      <c r="F68" s="36">
        <v>44166</v>
      </c>
      <c r="G68" s="167">
        <v>25000000</v>
      </c>
      <c r="H68" s="36">
        <v>44166</v>
      </c>
      <c r="I68">
        <v>1</v>
      </c>
      <c r="R68" s="36" t="s">
        <v>62</v>
      </c>
      <c r="U68" s="64"/>
      <c r="V68">
        <v>1</v>
      </c>
      <c r="W68" s="48">
        <v>3645833.3333333335</v>
      </c>
      <c r="X68" s="165">
        <v>35</v>
      </c>
      <c r="Z68" t="s">
        <v>63</v>
      </c>
      <c r="AB68">
        <v>240</v>
      </c>
      <c r="AC68" s="9" t="str">
        <f>IF(Q68="","",IF(((YEAR(#REF!)-YEAR(Q68))*12)+MONTH(#REF!)-MONTH(Q68)+1&gt;X68,X68,((YEAR(#REF!)-YEAR(Q68))*12)+MONTH(#REF!)-MONTH(Q68)+1))</f>
        <v/>
      </c>
      <c r="AT68" t="s">
        <v>63</v>
      </c>
      <c r="AU68">
        <v>240</v>
      </c>
      <c r="AW68">
        <v>1</v>
      </c>
      <c r="AX68" t="s">
        <v>1403</v>
      </c>
    </row>
    <row r="69" spans="2:50" ht="89.25" x14ac:dyDescent="0.25">
      <c r="B69" t="s">
        <v>1405</v>
      </c>
      <c r="C69" s="55" t="s">
        <v>142</v>
      </c>
      <c r="D69" s="55" t="s">
        <v>142</v>
      </c>
      <c r="E69" t="s">
        <v>1400</v>
      </c>
      <c r="F69" s="36">
        <v>44202</v>
      </c>
      <c r="G69" s="167">
        <v>4788000</v>
      </c>
      <c r="H69" s="36">
        <v>44202</v>
      </c>
      <c r="I69">
        <v>1</v>
      </c>
      <c r="R69" s="36" t="s">
        <v>62</v>
      </c>
      <c r="U69" s="64"/>
      <c r="V69">
        <v>1</v>
      </c>
      <c r="W69" s="48">
        <v>678300</v>
      </c>
      <c r="X69" s="165">
        <v>34</v>
      </c>
      <c r="Z69" t="s">
        <v>63</v>
      </c>
      <c r="AB69">
        <v>240</v>
      </c>
      <c r="AC69" s="9" t="str">
        <f>IF(Q69="","",IF(((YEAR(#REF!)-YEAR(Q69))*12)+MONTH(#REF!)-MONTH(Q69)+1&gt;X69,X69,((YEAR(#REF!)-YEAR(Q69))*12)+MONTH(#REF!)-MONTH(Q69)+1))</f>
        <v/>
      </c>
      <c r="AT69" t="s">
        <v>63</v>
      </c>
      <c r="AU69">
        <v>240</v>
      </c>
      <c r="AW69">
        <v>1</v>
      </c>
      <c r="AX69" t="s">
        <v>1403</v>
      </c>
    </row>
    <row r="70" spans="2:50" ht="51" x14ac:dyDescent="0.25">
      <c r="B70" t="s">
        <v>1405</v>
      </c>
      <c r="C70" s="55" t="s">
        <v>143</v>
      </c>
      <c r="D70" s="55" t="s">
        <v>143</v>
      </c>
      <c r="E70" t="s">
        <v>1400</v>
      </c>
      <c r="F70" s="36">
        <v>44323</v>
      </c>
      <c r="G70" s="167">
        <v>338040000</v>
      </c>
      <c r="H70" s="36">
        <v>44323</v>
      </c>
      <c r="I70">
        <v>1</v>
      </c>
      <c r="R70" s="36" t="s">
        <v>62</v>
      </c>
      <c r="U70" s="64"/>
      <c r="V70">
        <v>1</v>
      </c>
      <c r="W70" s="48">
        <v>42255000</v>
      </c>
      <c r="X70" s="165">
        <v>30</v>
      </c>
      <c r="Z70" t="s">
        <v>63</v>
      </c>
      <c r="AB70">
        <v>240</v>
      </c>
      <c r="AC70" s="9" t="str">
        <f>IF(Q70="","",IF(((YEAR(#REF!)-YEAR(Q70))*12)+MONTH(#REF!)-MONTH(Q70)+1&gt;X70,X70,((YEAR(#REF!)-YEAR(Q70))*12)+MONTH(#REF!)-MONTH(Q70)+1))</f>
        <v/>
      </c>
      <c r="AT70" t="s">
        <v>63</v>
      </c>
      <c r="AU70">
        <v>240</v>
      </c>
      <c r="AW70">
        <v>1</v>
      </c>
      <c r="AX70" t="s">
        <v>1403</v>
      </c>
    </row>
    <row r="71" spans="2:50" ht="38.25" x14ac:dyDescent="0.25">
      <c r="B71" t="s">
        <v>1405</v>
      </c>
      <c r="C71" s="55" t="s">
        <v>144</v>
      </c>
      <c r="D71" s="55" t="s">
        <v>144</v>
      </c>
      <c r="E71" t="s">
        <v>1400</v>
      </c>
      <c r="F71" s="36">
        <v>44398</v>
      </c>
      <c r="G71" s="167">
        <v>3050000</v>
      </c>
      <c r="H71" s="36">
        <v>44398</v>
      </c>
      <c r="I71">
        <v>1</v>
      </c>
      <c r="R71" s="36" t="s">
        <v>62</v>
      </c>
      <c r="U71" s="64"/>
      <c r="V71">
        <v>1</v>
      </c>
      <c r="W71" s="48">
        <v>711666.66666666674</v>
      </c>
      <c r="X71" s="165">
        <v>28</v>
      </c>
      <c r="Z71" t="s">
        <v>63</v>
      </c>
      <c r="AB71">
        <v>120</v>
      </c>
      <c r="AC71" s="9" t="str">
        <f>IF(Q71="","",IF(((YEAR(#REF!)-YEAR(Q71))*12)+MONTH(#REF!)-MONTH(Q71)+1&gt;X71,X71,((YEAR(#REF!)-YEAR(Q71))*12)+MONTH(#REF!)-MONTH(Q71)+1))</f>
        <v/>
      </c>
      <c r="AT71" t="s">
        <v>63</v>
      </c>
      <c r="AU71">
        <v>120</v>
      </c>
      <c r="AW71">
        <v>1</v>
      </c>
      <c r="AX71" t="s">
        <v>1403</v>
      </c>
    </row>
    <row r="72" spans="2:50" ht="38.25" x14ac:dyDescent="0.25">
      <c r="B72" t="s">
        <v>1405</v>
      </c>
      <c r="C72" s="55" t="s">
        <v>144</v>
      </c>
      <c r="D72" s="55" t="s">
        <v>144</v>
      </c>
      <c r="E72" t="s">
        <v>1400</v>
      </c>
      <c r="F72" s="36">
        <v>44399</v>
      </c>
      <c r="G72" s="167">
        <v>10735000</v>
      </c>
      <c r="H72" s="36">
        <v>44399</v>
      </c>
      <c r="I72">
        <v>1</v>
      </c>
      <c r="R72" s="36" t="s">
        <v>62</v>
      </c>
      <c r="U72" s="64"/>
      <c r="V72">
        <v>1</v>
      </c>
      <c r="W72" s="48">
        <v>2504833.333333333</v>
      </c>
      <c r="X72" s="165">
        <v>28</v>
      </c>
      <c r="Z72" t="s">
        <v>63</v>
      </c>
      <c r="AB72">
        <v>120</v>
      </c>
      <c r="AC72" s="9" t="str">
        <f>IF(Q72="","",IF(((YEAR(#REF!)-YEAR(Q72))*12)+MONTH(#REF!)-MONTH(Q72)+1&gt;X72,X72,((YEAR(#REF!)-YEAR(Q72))*12)+MONTH(#REF!)-MONTH(Q72)+1))</f>
        <v/>
      </c>
      <c r="AT72" t="s">
        <v>63</v>
      </c>
      <c r="AU72">
        <v>120</v>
      </c>
      <c r="AW72">
        <v>1</v>
      </c>
      <c r="AX72" t="s">
        <v>1403</v>
      </c>
    </row>
    <row r="73" spans="2:50" ht="89.25" x14ac:dyDescent="0.25">
      <c r="B73" t="s">
        <v>1405</v>
      </c>
      <c r="C73" s="55" t="s">
        <v>145</v>
      </c>
      <c r="D73" s="55" t="s">
        <v>145</v>
      </c>
      <c r="E73" t="s">
        <v>1400</v>
      </c>
      <c r="F73" s="36">
        <v>44421</v>
      </c>
      <c r="G73" s="167">
        <v>4487275</v>
      </c>
      <c r="H73" s="36">
        <v>44421</v>
      </c>
      <c r="I73">
        <v>1</v>
      </c>
      <c r="R73" s="36" t="s">
        <v>62</v>
      </c>
      <c r="U73" s="64"/>
      <c r="V73">
        <v>1</v>
      </c>
      <c r="W73" s="48">
        <v>504818.43750000006</v>
      </c>
      <c r="X73" s="165">
        <v>27</v>
      </c>
      <c r="Z73" t="s">
        <v>63</v>
      </c>
      <c r="AB73">
        <v>240</v>
      </c>
      <c r="AC73" s="9" t="str">
        <f>IF(Q73="","",IF(((YEAR(#REF!)-YEAR(Q73))*12)+MONTH(#REF!)-MONTH(Q73)+1&gt;X73,X73,((YEAR(#REF!)-YEAR(Q73))*12)+MONTH(#REF!)-MONTH(Q73)+1))</f>
        <v/>
      </c>
      <c r="AT73" t="s">
        <v>63</v>
      </c>
      <c r="AU73">
        <v>240</v>
      </c>
      <c r="AW73">
        <v>1</v>
      </c>
      <c r="AX73" t="s">
        <v>1403</v>
      </c>
    </row>
    <row r="74" spans="2:50" ht="63.75" x14ac:dyDescent="0.25">
      <c r="B74" t="s">
        <v>1405</v>
      </c>
      <c r="C74" s="55" t="s">
        <v>146</v>
      </c>
      <c r="D74" s="55" t="s">
        <v>146</v>
      </c>
      <c r="E74" t="s">
        <v>1400</v>
      </c>
      <c r="F74" s="36">
        <v>44491</v>
      </c>
      <c r="G74" s="167">
        <v>1975000</v>
      </c>
      <c r="H74" s="36">
        <v>44491</v>
      </c>
      <c r="I74">
        <v>1</v>
      </c>
      <c r="R74" s="36" t="s">
        <v>62</v>
      </c>
      <c r="U74" s="64"/>
      <c r="V74">
        <v>1</v>
      </c>
      <c r="W74" s="48">
        <v>411458.33333333331</v>
      </c>
      <c r="X74" s="165">
        <v>25</v>
      </c>
      <c r="Z74" t="s">
        <v>63</v>
      </c>
      <c r="AB74">
        <v>120</v>
      </c>
      <c r="AC74" s="9" t="str">
        <f>IF(Q74="","",IF(((YEAR(#REF!)-YEAR(Q74))*12)+MONTH(#REF!)-MONTH(Q74)+1&gt;X74,X74,((YEAR(#REF!)-YEAR(Q74))*12)+MONTH(#REF!)-MONTH(Q74)+1))</f>
        <v/>
      </c>
      <c r="AT74" t="s">
        <v>63</v>
      </c>
      <c r="AU74">
        <v>120</v>
      </c>
      <c r="AW74">
        <v>1</v>
      </c>
      <c r="AX74" t="s">
        <v>1403</v>
      </c>
    </row>
    <row r="75" spans="2:50" ht="38.25" x14ac:dyDescent="0.25">
      <c r="B75" t="s">
        <v>1405</v>
      </c>
      <c r="C75" s="55" t="s">
        <v>147</v>
      </c>
      <c r="D75" s="55" t="s">
        <v>147</v>
      </c>
      <c r="E75" t="s">
        <v>1400</v>
      </c>
      <c r="F75" s="36">
        <v>44491</v>
      </c>
      <c r="G75" s="167">
        <v>1000000</v>
      </c>
      <c r="H75" s="36">
        <v>44491</v>
      </c>
      <c r="I75">
        <v>1</v>
      </c>
      <c r="R75" s="36" t="s">
        <v>62</v>
      </c>
      <c r="U75" s="64"/>
      <c r="V75">
        <v>1</v>
      </c>
      <c r="W75" s="48">
        <v>208333.33333333334</v>
      </c>
      <c r="X75" s="165">
        <v>25</v>
      </c>
      <c r="Z75" t="s">
        <v>63</v>
      </c>
      <c r="AB75">
        <v>120</v>
      </c>
      <c r="AC75" s="9" t="str">
        <f>IF(Q75="","",IF(((YEAR(#REF!)-YEAR(Q75))*12)+MONTH(#REF!)-MONTH(Q75)+1&gt;X75,X75,((YEAR(#REF!)-YEAR(Q75))*12)+MONTH(#REF!)-MONTH(Q75)+1))</f>
        <v/>
      </c>
      <c r="AT75" t="s">
        <v>63</v>
      </c>
      <c r="AU75">
        <v>120</v>
      </c>
      <c r="AW75">
        <v>1</v>
      </c>
      <c r="AX75" t="s">
        <v>1403</v>
      </c>
    </row>
    <row r="76" spans="2:50" ht="38.25" x14ac:dyDescent="0.25">
      <c r="B76" t="s">
        <v>1405</v>
      </c>
      <c r="C76" s="55" t="s">
        <v>148</v>
      </c>
      <c r="D76" s="55" t="s">
        <v>148</v>
      </c>
      <c r="E76" t="s">
        <v>1400</v>
      </c>
      <c r="F76" s="36">
        <v>44631</v>
      </c>
      <c r="G76" s="167">
        <v>53064000</v>
      </c>
      <c r="H76" s="36">
        <v>44631</v>
      </c>
      <c r="I76">
        <v>1</v>
      </c>
      <c r="R76" s="36" t="s">
        <v>62</v>
      </c>
      <c r="U76" s="64"/>
      <c r="V76">
        <v>1</v>
      </c>
      <c r="W76" s="48">
        <v>4422000</v>
      </c>
      <c r="X76" s="165">
        <v>20</v>
      </c>
      <c r="Z76" t="s">
        <v>63</v>
      </c>
      <c r="AB76">
        <v>240</v>
      </c>
      <c r="AC76" s="9" t="str">
        <f>IF(Q76="","",IF(((YEAR(#REF!)-YEAR(Q76))*12)+MONTH(#REF!)-MONTH(Q76)+1&gt;X76,X76,((YEAR(#REF!)-YEAR(Q76))*12)+MONTH(#REF!)-MONTH(Q76)+1))</f>
        <v/>
      </c>
      <c r="AT76" t="s">
        <v>63</v>
      </c>
      <c r="AU76">
        <v>240</v>
      </c>
      <c r="AW76">
        <v>1</v>
      </c>
      <c r="AX76" t="s">
        <v>1403</v>
      </c>
    </row>
    <row r="77" spans="2:50" ht="51" x14ac:dyDescent="0.25">
      <c r="B77" t="s">
        <v>1405</v>
      </c>
      <c r="C77" s="55" t="s">
        <v>149</v>
      </c>
      <c r="D77" s="55" t="s">
        <v>149</v>
      </c>
      <c r="E77" t="s">
        <v>1400</v>
      </c>
      <c r="F77" s="36">
        <v>44631</v>
      </c>
      <c r="G77" s="167">
        <v>3276000</v>
      </c>
      <c r="H77" s="36">
        <v>44631</v>
      </c>
      <c r="I77">
        <v>1</v>
      </c>
      <c r="R77" s="36" t="s">
        <v>62</v>
      </c>
      <c r="U77" s="64"/>
      <c r="V77">
        <v>1</v>
      </c>
      <c r="W77" s="48">
        <v>273000</v>
      </c>
      <c r="X77" s="165">
        <v>20</v>
      </c>
      <c r="Z77" t="s">
        <v>63</v>
      </c>
      <c r="AB77">
        <v>240</v>
      </c>
      <c r="AC77" s="9" t="str">
        <f>IF(Q77="","",IF(((YEAR(#REF!)-YEAR(Q77))*12)+MONTH(#REF!)-MONTH(Q77)+1&gt;X77,X77,((YEAR(#REF!)-YEAR(Q77))*12)+MONTH(#REF!)-MONTH(Q77)+1))</f>
        <v/>
      </c>
      <c r="AT77" t="s">
        <v>63</v>
      </c>
      <c r="AU77">
        <v>240</v>
      </c>
      <c r="AW77">
        <v>1</v>
      </c>
      <c r="AX77" t="s">
        <v>1403</v>
      </c>
    </row>
    <row r="78" spans="2:50" x14ac:dyDescent="0.25">
      <c r="B78" t="s">
        <v>1405</v>
      </c>
      <c r="C78" t="s">
        <v>150</v>
      </c>
      <c r="D78" t="s">
        <v>150</v>
      </c>
      <c r="E78" t="s">
        <v>1400</v>
      </c>
      <c r="F78" s="36">
        <v>44652</v>
      </c>
      <c r="G78" s="167">
        <v>50000000</v>
      </c>
      <c r="H78" s="36">
        <v>44652</v>
      </c>
      <c r="I78">
        <v>1</v>
      </c>
      <c r="R78" s="36" t="s">
        <v>62</v>
      </c>
      <c r="U78" s="64"/>
      <c r="V78">
        <v>1</v>
      </c>
      <c r="W78" s="48">
        <v>3958333.3333333335</v>
      </c>
      <c r="X78" s="165">
        <v>19</v>
      </c>
      <c r="Z78" t="s">
        <v>63</v>
      </c>
      <c r="AB78">
        <v>240</v>
      </c>
      <c r="AC78" s="9" t="str">
        <f>IF(Q78="","",IF(((YEAR(#REF!)-YEAR(Q78))*12)+MONTH(#REF!)-MONTH(Q78)+1&gt;X78,X78,((YEAR(#REF!)-YEAR(Q78))*12)+MONTH(#REF!)-MONTH(Q78)+1))</f>
        <v/>
      </c>
      <c r="AT78" t="s">
        <v>63</v>
      </c>
      <c r="AU78">
        <v>240</v>
      </c>
      <c r="AW78">
        <v>1</v>
      </c>
      <c r="AX78" t="s">
        <v>1403</v>
      </c>
    </row>
    <row r="79" spans="2:50" x14ac:dyDescent="0.25">
      <c r="B79" t="s">
        <v>1405</v>
      </c>
      <c r="C79" t="s">
        <v>151</v>
      </c>
      <c r="D79" t="s">
        <v>151</v>
      </c>
      <c r="E79" t="s">
        <v>1400</v>
      </c>
      <c r="F79" s="36">
        <v>44865</v>
      </c>
      <c r="G79" s="167">
        <v>160650000</v>
      </c>
      <c r="H79" s="36">
        <v>44865</v>
      </c>
      <c r="I79">
        <v>1</v>
      </c>
      <c r="R79" t="s">
        <v>62</v>
      </c>
      <c r="U79" s="64"/>
      <c r="V79">
        <v>1</v>
      </c>
      <c r="W79" s="48">
        <v>8701875</v>
      </c>
      <c r="X79" s="165">
        <v>13</v>
      </c>
      <c r="Z79" t="s">
        <v>63</v>
      </c>
      <c r="AB79">
        <v>240</v>
      </c>
      <c r="AC79" s="9" t="str">
        <f>IF(Q79="","",IF(((YEAR(#REF!)-YEAR(Q79))*12)+MONTH(#REF!)-MONTH(Q79)+1&gt;X79,X79,((YEAR(#REF!)-YEAR(Q79))*12)+MONTH(#REF!)-MONTH(Q79)+1))</f>
        <v/>
      </c>
      <c r="AT79" t="s">
        <v>63</v>
      </c>
      <c r="AU79">
        <v>240</v>
      </c>
      <c r="AW79">
        <v>1</v>
      </c>
      <c r="AX79" t="s">
        <v>1403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477"/>
  <sheetViews>
    <sheetView topLeftCell="C18" workbookViewId="0">
      <selection activeCell="G4" sqref="G4:G81"/>
    </sheetView>
  </sheetViews>
  <sheetFormatPr defaultRowHeight="15" x14ac:dyDescent="0.25"/>
  <cols>
    <col min="1" max="1" width="19.85546875" style="9" customWidth="1"/>
    <col min="2" max="2" width="95.5703125" style="9" customWidth="1"/>
    <col min="3" max="3" width="12" style="9" customWidth="1"/>
    <col min="4" max="4" width="107.140625" style="9" hidden="1" customWidth="1"/>
    <col min="5" max="5" width="30" style="9" bestFit="1" customWidth="1"/>
    <col min="6" max="6" width="13.140625" style="9" bestFit="1" customWidth="1"/>
    <col min="7" max="7" width="7.28515625" style="10" bestFit="1" customWidth="1"/>
    <col min="8" max="8" width="6.7109375" style="9" bestFit="1" customWidth="1"/>
    <col min="9" max="9" width="13.42578125" style="11" bestFit="1" customWidth="1"/>
    <col min="10" max="10" width="17" style="8" bestFit="1" customWidth="1"/>
    <col min="11" max="11" width="18.140625" style="12" bestFit="1" customWidth="1"/>
    <col min="12" max="12" width="12.5703125" style="9" bestFit="1" customWidth="1"/>
    <col min="13" max="13" width="16" style="9" bestFit="1" customWidth="1"/>
    <col min="14" max="14" width="15.5703125" style="13" bestFit="1" customWidth="1"/>
    <col min="15" max="15" width="22.7109375" style="9" customWidth="1"/>
    <col min="16" max="16" width="15.85546875" style="9" bestFit="1" customWidth="1"/>
    <col min="17" max="17" width="17" style="8" bestFit="1" customWidth="1"/>
    <col min="18" max="18" width="12.28515625" style="9" bestFit="1" customWidth="1"/>
    <col min="19" max="19" width="16" style="9" bestFit="1" customWidth="1"/>
    <col min="20" max="20" width="10.42578125" style="9" bestFit="1" customWidth="1"/>
    <col min="21" max="21" width="10.7109375" style="9" bestFit="1" customWidth="1"/>
    <col min="22" max="22" width="10.140625" bestFit="1" customWidth="1"/>
    <col min="23" max="23" width="13.85546875" bestFit="1" customWidth="1"/>
    <col min="24" max="24" width="18.85546875" bestFit="1" customWidth="1"/>
    <col min="25" max="25" width="18" style="167" bestFit="1" customWidth="1"/>
    <col min="258" max="258" width="19.85546875" customWidth="1"/>
    <col min="259" max="259" width="95.5703125" customWidth="1"/>
    <col min="260" max="260" width="0" hidden="1" customWidth="1"/>
    <col min="261" max="261" width="107.140625" bestFit="1" customWidth="1"/>
    <col min="262" max="262" width="30" bestFit="1" customWidth="1"/>
    <col min="263" max="263" width="13.140625" bestFit="1" customWidth="1"/>
    <col min="264" max="264" width="7.28515625" bestFit="1" customWidth="1"/>
    <col min="265" max="265" width="6.7109375" bestFit="1" customWidth="1"/>
    <col min="266" max="266" width="13.42578125" bestFit="1" customWidth="1"/>
    <col min="267" max="267" width="17" bestFit="1" customWidth="1"/>
    <col min="268" max="268" width="18.140625" bestFit="1" customWidth="1"/>
    <col min="269" max="269" width="12.5703125" bestFit="1" customWidth="1"/>
    <col min="270" max="270" width="16" bestFit="1" customWidth="1"/>
    <col min="271" max="271" width="15.5703125" bestFit="1" customWidth="1"/>
    <col min="272" max="272" width="16" bestFit="1" customWidth="1"/>
    <col min="273" max="273" width="15.85546875" bestFit="1" customWidth="1"/>
    <col min="274" max="274" width="17" bestFit="1" customWidth="1"/>
    <col min="275" max="275" width="12.28515625" bestFit="1" customWidth="1"/>
    <col min="276" max="276" width="16" bestFit="1" customWidth="1"/>
    <col min="277" max="277" width="10.42578125" bestFit="1" customWidth="1"/>
    <col min="278" max="278" width="10.7109375" bestFit="1" customWidth="1"/>
    <col min="279" max="279" width="10.140625" bestFit="1" customWidth="1"/>
    <col min="280" max="280" width="18.85546875" bestFit="1" customWidth="1"/>
    <col min="514" max="514" width="19.85546875" customWidth="1"/>
    <col min="515" max="515" width="95.5703125" customWidth="1"/>
    <col min="516" max="516" width="0" hidden="1" customWidth="1"/>
    <col min="517" max="517" width="107.140625" bestFit="1" customWidth="1"/>
    <col min="518" max="518" width="30" bestFit="1" customWidth="1"/>
    <col min="519" max="519" width="13.140625" bestFit="1" customWidth="1"/>
    <col min="520" max="520" width="7.28515625" bestFit="1" customWidth="1"/>
    <col min="521" max="521" width="6.7109375" bestFit="1" customWidth="1"/>
    <col min="522" max="522" width="13.42578125" bestFit="1" customWidth="1"/>
    <col min="523" max="523" width="17" bestFit="1" customWidth="1"/>
    <col min="524" max="524" width="18.140625" bestFit="1" customWidth="1"/>
    <col min="525" max="525" width="12.5703125" bestFit="1" customWidth="1"/>
    <col min="526" max="526" width="16" bestFit="1" customWidth="1"/>
    <col min="527" max="527" width="15.5703125" bestFit="1" customWidth="1"/>
    <col min="528" max="528" width="16" bestFit="1" customWidth="1"/>
    <col min="529" max="529" width="15.85546875" bestFit="1" customWidth="1"/>
    <col min="530" max="530" width="17" bestFit="1" customWidth="1"/>
    <col min="531" max="531" width="12.28515625" bestFit="1" customWidth="1"/>
    <col min="532" max="532" width="16" bestFit="1" customWidth="1"/>
    <col min="533" max="533" width="10.42578125" bestFit="1" customWidth="1"/>
    <col min="534" max="534" width="10.7109375" bestFit="1" customWidth="1"/>
    <col min="535" max="535" width="10.140625" bestFit="1" customWidth="1"/>
    <col min="536" max="536" width="18.85546875" bestFit="1" customWidth="1"/>
    <col min="770" max="770" width="19.85546875" customWidth="1"/>
    <col min="771" max="771" width="95.5703125" customWidth="1"/>
    <col min="772" max="772" width="0" hidden="1" customWidth="1"/>
    <col min="773" max="773" width="107.140625" bestFit="1" customWidth="1"/>
    <col min="774" max="774" width="30" bestFit="1" customWidth="1"/>
    <col min="775" max="775" width="13.140625" bestFit="1" customWidth="1"/>
    <col min="776" max="776" width="7.28515625" bestFit="1" customWidth="1"/>
    <col min="777" max="777" width="6.7109375" bestFit="1" customWidth="1"/>
    <col min="778" max="778" width="13.42578125" bestFit="1" customWidth="1"/>
    <col min="779" max="779" width="17" bestFit="1" customWidth="1"/>
    <col min="780" max="780" width="18.140625" bestFit="1" customWidth="1"/>
    <col min="781" max="781" width="12.5703125" bestFit="1" customWidth="1"/>
    <col min="782" max="782" width="16" bestFit="1" customWidth="1"/>
    <col min="783" max="783" width="15.5703125" bestFit="1" customWidth="1"/>
    <col min="784" max="784" width="16" bestFit="1" customWidth="1"/>
    <col min="785" max="785" width="15.85546875" bestFit="1" customWidth="1"/>
    <col min="786" max="786" width="17" bestFit="1" customWidth="1"/>
    <col min="787" max="787" width="12.28515625" bestFit="1" customWidth="1"/>
    <col min="788" max="788" width="16" bestFit="1" customWidth="1"/>
    <col min="789" max="789" width="10.42578125" bestFit="1" customWidth="1"/>
    <col min="790" max="790" width="10.7109375" bestFit="1" customWidth="1"/>
    <col min="791" max="791" width="10.140625" bestFit="1" customWidth="1"/>
    <col min="792" max="792" width="18.85546875" bestFit="1" customWidth="1"/>
    <col min="1026" max="1026" width="19.85546875" customWidth="1"/>
    <col min="1027" max="1027" width="95.5703125" customWidth="1"/>
    <col min="1028" max="1028" width="0" hidden="1" customWidth="1"/>
    <col min="1029" max="1029" width="107.140625" bestFit="1" customWidth="1"/>
    <col min="1030" max="1030" width="30" bestFit="1" customWidth="1"/>
    <col min="1031" max="1031" width="13.140625" bestFit="1" customWidth="1"/>
    <col min="1032" max="1032" width="7.28515625" bestFit="1" customWidth="1"/>
    <col min="1033" max="1033" width="6.7109375" bestFit="1" customWidth="1"/>
    <col min="1034" max="1034" width="13.42578125" bestFit="1" customWidth="1"/>
    <col min="1035" max="1035" width="17" bestFit="1" customWidth="1"/>
    <col min="1036" max="1036" width="18.140625" bestFit="1" customWidth="1"/>
    <col min="1037" max="1037" width="12.5703125" bestFit="1" customWidth="1"/>
    <col min="1038" max="1038" width="16" bestFit="1" customWidth="1"/>
    <col min="1039" max="1039" width="15.5703125" bestFit="1" customWidth="1"/>
    <col min="1040" max="1040" width="16" bestFit="1" customWidth="1"/>
    <col min="1041" max="1041" width="15.85546875" bestFit="1" customWidth="1"/>
    <col min="1042" max="1042" width="17" bestFit="1" customWidth="1"/>
    <col min="1043" max="1043" width="12.28515625" bestFit="1" customWidth="1"/>
    <col min="1044" max="1044" width="16" bestFit="1" customWidth="1"/>
    <col min="1045" max="1045" width="10.42578125" bestFit="1" customWidth="1"/>
    <col min="1046" max="1046" width="10.7109375" bestFit="1" customWidth="1"/>
    <col min="1047" max="1047" width="10.140625" bestFit="1" customWidth="1"/>
    <col min="1048" max="1048" width="18.85546875" bestFit="1" customWidth="1"/>
    <col min="1282" max="1282" width="19.85546875" customWidth="1"/>
    <col min="1283" max="1283" width="95.5703125" customWidth="1"/>
    <col min="1284" max="1284" width="0" hidden="1" customWidth="1"/>
    <col min="1285" max="1285" width="107.140625" bestFit="1" customWidth="1"/>
    <col min="1286" max="1286" width="30" bestFit="1" customWidth="1"/>
    <col min="1287" max="1287" width="13.140625" bestFit="1" customWidth="1"/>
    <col min="1288" max="1288" width="7.28515625" bestFit="1" customWidth="1"/>
    <col min="1289" max="1289" width="6.7109375" bestFit="1" customWidth="1"/>
    <col min="1290" max="1290" width="13.42578125" bestFit="1" customWidth="1"/>
    <col min="1291" max="1291" width="17" bestFit="1" customWidth="1"/>
    <col min="1292" max="1292" width="18.140625" bestFit="1" customWidth="1"/>
    <col min="1293" max="1293" width="12.5703125" bestFit="1" customWidth="1"/>
    <col min="1294" max="1294" width="16" bestFit="1" customWidth="1"/>
    <col min="1295" max="1295" width="15.5703125" bestFit="1" customWidth="1"/>
    <col min="1296" max="1296" width="16" bestFit="1" customWidth="1"/>
    <col min="1297" max="1297" width="15.85546875" bestFit="1" customWidth="1"/>
    <col min="1298" max="1298" width="17" bestFit="1" customWidth="1"/>
    <col min="1299" max="1299" width="12.28515625" bestFit="1" customWidth="1"/>
    <col min="1300" max="1300" width="16" bestFit="1" customWidth="1"/>
    <col min="1301" max="1301" width="10.42578125" bestFit="1" customWidth="1"/>
    <col min="1302" max="1302" width="10.7109375" bestFit="1" customWidth="1"/>
    <col min="1303" max="1303" width="10.140625" bestFit="1" customWidth="1"/>
    <col min="1304" max="1304" width="18.85546875" bestFit="1" customWidth="1"/>
    <col min="1538" max="1538" width="19.85546875" customWidth="1"/>
    <col min="1539" max="1539" width="95.5703125" customWidth="1"/>
    <col min="1540" max="1540" width="0" hidden="1" customWidth="1"/>
    <col min="1541" max="1541" width="107.140625" bestFit="1" customWidth="1"/>
    <col min="1542" max="1542" width="30" bestFit="1" customWidth="1"/>
    <col min="1543" max="1543" width="13.140625" bestFit="1" customWidth="1"/>
    <col min="1544" max="1544" width="7.28515625" bestFit="1" customWidth="1"/>
    <col min="1545" max="1545" width="6.7109375" bestFit="1" customWidth="1"/>
    <col min="1546" max="1546" width="13.42578125" bestFit="1" customWidth="1"/>
    <col min="1547" max="1547" width="17" bestFit="1" customWidth="1"/>
    <col min="1548" max="1548" width="18.140625" bestFit="1" customWidth="1"/>
    <col min="1549" max="1549" width="12.5703125" bestFit="1" customWidth="1"/>
    <col min="1550" max="1550" width="16" bestFit="1" customWidth="1"/>
    <col min="1551" max="1551" width="15.5703125" bestFit="1" customWidth="1"/>
    <col min="1552" max="1552" width="16" bestFit="1" customWidth="1"/>
    <col min="1553" max="1553" width="15.85546875" bestFit="1" customWidth="1"/>
    <col min="1554" max="1554" width="17" bestFit="1" customWidth="1"/>
    <col min="1555" max="1555" width="12.28515625" bestFit="1" customWidth="1"/>
    <col min="1556" max="1556" width="16" bestFit="1" customWidth="1"/>
    <col min="1557" max="1557" width="10.42578125" bestFit="1" customWidth="1"/>
    <col min="1558" max="1558" width="10.7109375" bestFit="1" customWidth="1"/>
    <col min="1559" max="1559" width="10.140625" bestFit="1" customWidth="1"/>
    <col min="1560" max="1560" width="18.85546875" bestFit="1" customWidth="1"/>
    <col min="1794" max="1794" width="19.85546875" customWidth="1"/>
    <col min="1795" max="1795" width="95.5703125" customWidth="1"/>
    <col min="1796" max="1796" width="0" hidden="1" customWidth="1"/>
    <col min="1797" max="1797" width="107.140625" bestFit="1" customWidth="1"/>
    <col min="1798" max="1798" width="30" bestFit="1" customWidth="1"/>
    <col min="1799" max="1799" width="13.140625" bestFit="1" customWidth="1"/>
    <col min="1800" max="1800" width="7.28515625" bestFit="1" customWidth="1"/>
    <col min="1801" max="1801" width="6.7109375" bestFit="1" customWidth="1"/>
    <col min="1802" max="1802" width="13.42578125" bestFit="1" customWidth="1"/>
    <col min="1803" max="1803" width="17" bestFit="1" customWidth="1"/>
    <col min="1804" max="1804" width="18.140625" bestFit="1" customWidth="1"/>
    <col min="1805" max="1805" width="12.5703125" bestFit="1" customWidth="1"/>
    <col min="1806" max="1806" width="16" bestFit="1" customWidth="1"/>
    <col min="1807" max="1807" width="15.5703125" bestFit="1" customWidth="1"/>
    <col min="1808" max="1808" width="16" bestFit="1" customWidth="1"/>
    <col min="1809" max="1809" width="15.85546875" bestFit="1" customWidth="1"/>
    <col min="1810" max="1810" width="17" bestFit="1" customWidth="1"/>
    <col min="1811" max="1811" width="12.28515625" bestFit="1" customWidth="1"/>
    <col min="1812" max="1812" width="16" bestFit="1" customWidth="1"/>
    <col min="1813" max="1813" width="10.42578125" bestFit="1" customWidth="1"/>
    <col min="1814" max="1814" width="10.7109375" bestFit="1" customWidth="1"/>
    <col min="1815" max="1815" width="10.140625" bestFit="1" customWidth="1"/>
    <col min="1816" max="1816" width="18.85546875" bestFit="1" customWidth="1"/>
    <col min="2050" max="2050" width="19.85546875" customWidth="1"/>
    <col min="2051" max="2051" width="95.5703125" customWidth="1"/>
    <col min="2052" max="2052" width="0" hidden="1" customWidth="1"/>
    <col min="2053" max="2053" width="107.140625" bestFit="1" customWidth="1"/>
    <col min="2054" max="2054" width="30" bestFit="1" customWidth="1"/>
    <col min="2055" max="2055" width="13.140625" bestFit="1" customWidth="1"/>
    <col min="2056" max="2056" width="7.28515625" bestFit="1" customWidth="1"/>
    <col min="2057" max="2057" width="6.7109375" bestFit="1" customWidth="1"/>
    <col min="2058" max="2058" width="13.42578125" bestFit="1" customWidth="1"/>
    <col min="2059" max="2059" width="17" bestFit="1" customWidth="1"/>
    <col min="2060" max="2060" width="18.140625" bestFit="1" customWidth="1"/>
    <col min="2061" max="2061" width="12.5703125" bestFit="1" customWidth="1"/>
    <col min="2062" max="2062" width="16" bestFit="1" customWidth="1"/>
    <col min="2063" max="2063" width="15.5703125" bestFit="1" customWidth="1"/>
    <col min="2064" max="2064" width="16" bestFit="1" customWidth="1"/>
    <col min="2065" max="2065" width="15.85546875" bestFit="1" customWidth="1"/>
    <col min="2066" max="2066" width="17" bestFit="1" customWidth="1"/>
    <col min="2067" max="2067" width="12.28515625" bestFit="1" customWidth="1"/>
    <col min="2068" max="2068" width="16" bestFit="1" customWidth="1"/>
    <col min="2069" max="2069" width="10.42578125" bestFit="1" customWidth="1"/>
    <col min="2070" max="2070" width="10.7109375" bestFit="1" customWidth="1"/>
    <col min="2071" max="2071" width="10.140625" bestFit="1" customWidth="1"/>
    <col min="2072" max="2072" width="18.85546875" bestFit="1" customWidth="1"/>
    <col min="2306" max="2306" width="19.85546875" customWidth="1"/>
    <col min="2307" max="2307" width="95.5703125" customWidth="1"/>
    <col min="2308" max="2308" width="0" hidden="1" customWidth="1"/>
    <col min="2309" max="2309" width="107.140625" bestFit="1" customWidth="1"/>
    <col min="2310" max="2310" width="30" bestFit="1" customWidth="1"/>
    <col min="2311" max="2311" width="13.140625" bestFit="1" customWidth="1"/>
    <col min="2312" max="2312" width="7.28515625" bestFit="1" customWidth="1"/>
    <col min="2313" max="2313" width="6.7109375" bestFit="1" customWidth="1"/>
    <col min="2314" max="2314" width="13.42578125" bestFit="1" customWidth="1"/>
    <col min="2315" max="2315" width="17" bestFit="1" customWidth="1"/>
    <col min="2316" max="2316" width="18.140625" bestFit="1" customWidth="1"/>
    <col min="2317" max="2317" width="12.5703125" bestFit="1" customWidth="1"/>
    <col min="2318" max="2318" width="16" bestFit="1" customWidth="1"/>
    <col min="2319" max="2319" width="15.5703125" bestFit="1" customWidth="1"/>
    <col min="2320" max="2320" width="16" bestFit="1" customWidth="1"/>
    <col min="2321" max="2321" width="15.85546875" bestFit="1" customWidth="1"/>
    <col min="2322" max="2322" width="17" bestFit="1" customWidth="1"/>
    <col min="2323" max="2323" width="12.28515625" bestFit="1" customWidth="1"/>
    <col min="2324" max="2324" width="16" bestFit="1" customWidth="1"/>
    <col min="2325" max="2325" width="10.42578125" bestFit="1" customWidth="1"/>
    <col min="2326" max="2326" width="10.7109375" bestFit="1" customWidth="1"/>
    <col min="2327" max="2327" width="10.140625" bestFit="1" customWidth="1"/>
    <col min="2328" max="2328" width="18.85546875" bestFit="1" customWidth="1"/>
    <col min="2562" max="2562" width="19.85546875" customWidth="1"/>
    <col min="2563" max="2563" width="95.5703125" customWidth="1"/>
    <col min="2564" max="2564" width="0" hidden="1" customWidth="1"/>
    <col min="2565" max="2565" width="107.140625" bestFit="1" customWidth="1"/>
    <col min="2566" max="2566" width="30" bestFit="1" customWidth="1"/>
    <col min="2567" max="2567" width="13.140625" bestFit="1" customWidth="1"/>
    <col min="2568" max="2568" width="7.28515625" bestFit="1" customWidth="1"/>
    <col min="2569" max="2569" width="6.7109375" bestFit="1" customWidth="1"/>
    <col min="2570" max="2570" width="13.42578125" bestFit="1" customWidth="1"/>
    <col min="2571" max="2571" width="17" bestFit="1" customWidth="1"/>
    <col min="2572" max="2572" width="18.140625" bestFit="1" customWidth="1"/>
    <col min="2573" max="2573" width="12.5703125" bestFit="1" customWidth="1"/>
    <col min="2574" max="2574" width="16" bestFit="1" customWidth="1"/>
    <col min="2575" max="2575" width="15.5703125" bestFit="1" customWidth="1"/>
    <col min="2576" max="2576" width="16" bestFit="1" customWidth="1"/>
    <col min="2577" max="2577" width="15.85546875" bestFit="1" customWidth="1"/>
    <col min="2578" max="2578" width="17" bestFit="1" customWidth="1"/>
    <col min="2579" max="2579" width="12.28515625" bestFit="1" customWidth="1"/>
    <col min="2580" max="2580" width="16" bestFit="1" customWidth="1"/>
    <col min="2581" max="2581" width="10.42578125" bestFit="1" customWidth="1"/>
    <col min="2582" max="2582" width="10.7109375" bestFit="1" customWidth="1"/>
    <col min="2583" max="2583" width="10.140625" bestFit="1" customWidth="1"/>
    <col min="2584" max="2584" width="18.85546875" bestFit="1" customWidth="1"/>
    <col min="2818" max="2818" width="19.85546875" customWidth="1"/>
    <col min="2819" max="2819" width="95.5703125" customWidth="1"/>
    <col min="2820" max="2820" width="0" hidden="1" customWidth="1"/>
    <col min="2821" max="2821" width="107.140625" bestFit="1" customWidth="1"/>
    <col min="2822" max="2822" width="30" bestFit="1" customWidth="1"/>
    <col min="2823" max="2823" width="13.140625" bestFit="1" customWidth="1"/>
    <col min="2824" max="2824" width="7.28515625" bestFit="1" customWidth="1"/>
    <col min="2825" max="2825" width="6.7109375" bestFit="1" customWidth="1"/>
    <col min="2826" max="2826" width="13.42578125" bestFit="1" customWidth="1"/>
    <col min="2827" max="2827" width="17" bestFit="1" customWidth="1"/>
    <col min="2828" max="2828" width="18.140625" bestFit="1" customWidth="1"/>
    <col min="2829" max="2829" width="12.5703125" bestFit="1" customWidth="1"/>
    <col min="2830" max="2830" width="16" bestFit="1" customWidth="1"/>
    <col min="2831" max="2831" width="15.5703125" bestFit="1" customWidth="1"/>
    <col min="2832" max="2832" width="16" bestFit="1" customWidth="1"/>
    <col min="2833" max="2833" width="15.85546875" bestFit="1" customWidth="1"/>
    <col min="2834" max="2834" width="17" bestFit="1" customWidth="1"/>
    <col min="2835" max="2835" width="12.28515625" bestFit="1" customWidth="1"/>
    <col min="2836" max="2836" width="16" bestFit="1" customWidth="1"/>
    <col min="2837" max="2837" width="10.42578125" bestFit="1" customWidth="1"/>
    <col min="2838" max="2838" width="10.7109375" bestFit="1" customWidth="1"/>
    <col min="2839" max="2839" width="10.140625" bestFit="1" customWidth="1"/>
    <col min="2840" max="2840" width="18.85546875" bestFit="1" customWidth="1"/>
    <col min="3074" max="3074" width="19.85546875" customWidth="1"/>
    <col min="3075" max="3075" width="95.5703125" customWidth="1"/>
    <col min="3076" max="3076" width="0" hidden="1" customWidth="1"/>
    <col min="3077" max="3077" width="107.140625" bestFit="1" customWidth="1"/>
    <col min="3078" max="3078" width="30" bestFit="1" customWidth="1"/>
    <col min="3079" max="3079" width="13.140625" bestFit="1" customWidth="1"/>
    <col min="3080" max="3080" width="7.28515625" bestFit="1" customWidth="1"/>
    <col min="3081" max="3081" width="6.7109375" bestFit="1" customWidth="1"/>
    <col min="3082" max="3082" width="13.42578125" bestFit="1" customWidth="1"/>
    <col min="3083" max="3083" width="17" bestFit="1" customWidth="1"/>
    <col min="3084" max="3084" width="18.140625" bestFit="1" customWidth="1"/>
    <col min="3085" max="3085" width="12.5703125" bestFit="1" customWidth="1"/>
    <col min="3086" max="3086" width="16" bestFit="1" customWidth="1"/>
    <col min="3087" max="3087" width="15.5703125" bestFit="1" customWidth="1"/>
    <col min="3088" max="3088" width="16" bestFit="1" customWidth="1"/>
    <col min="3089" max="3089" width="15.85546875" bestFit="1" customWidth="1"/>
    <col min="3090" max="3090" width="17" bestFit="1" customWidth="1"/>
    <col min="3091" max="3091" width="12.28515625" bestFit="1" customWidth="1"/>
    <col min="3092" max="3092" width="16" bestFit="1" customWidth="1"/>
    <col min="3093" max="3093" width="10.42578125" bestFit="1" customWidth="1"/>
    <col min="3094" max="3094" width="10.7109375" bestFit="1" customWidth="1"/>
    <col min="3095" max="3095" width="10.140625" bestFit="1" customWidth="1"/>
    <col min="3096" max="3096" width="18.85546875" bestFit="1" customWidth="1"/>
    <col min="3330" max="3330" width="19.85546875" customWidth="1"/>
    <col min="3331" max="3331" width="95.5703125" customWidth="1"/>
    <col min="3332" max="3332" width="0" hidden="1" customWidth="1"/>
    <col min="3333" max="3333" width="107.140625" bestFit="1" customWidth="1"/>
    <col min="3334" max="3334" width="30" bestFit="1" customWidth="1"/>
    <col min="3335" max="3335" width="13.140625" bestFit="1" customWidth="1"/>
    <col min="3336" max="3336" width="7.28515625" bestFit="1" customWidth="1"/>
    <col min="3337" max="3337" width="6.7109375" bestFit="1" customWidth="1"/>
    <col min="3338" max="3338" width="13.42578125" bestFit="1" customWidth="1"/>
    <col min="3339" max="3339" width="17" bestFit="1" customWidth="1"/>
    <col min="3340" max="3340" width="18.140625" bestFit="1" customWidth="1"/>
    <col min="3341" max="3341" width="12.5703125" bestFit="1" customWidth="1"/>
    <col min="3342" max="3342" width="16" bestFit="1" customWidth="1"/>
    <col min="3343" max="3343" width="15.5703125" bestFit="1" customWidth="1"/>
    <col min="3344" max="3344" width="16" bestFit="1" customWidth="1"/>
    <col min="3345" max="3345" width="15.85546875" bestFit="1" customWidth="1"/>
    <col min="3346" max="3346" width="17" bestFit="1" customWidth="1"/>
    <col min="3347" max="3347" width="12.28515625" bestFit="1" customWidth="1"/>
    <col min="3348" max="3348" width="16" bestFit="1" customWidth="1"/>
    <col min="3349" max="3349" width="10.42578125" bestFit="1" customWidth="1"/>
    <col min="3350" max="3350" width="10.7109375" bestFit="1" customWidth="1"/>
    <col min="3351" max="3351" width="10.140625" bestFit="1" customWidth="1"/>
    <col min="3352" max="3352" width="18.85546875" bestFit="1" customWidth="1"/>
    <col min="3586" max="3586" width="19.85546875" customWidth="1"/>
    <col min="3587" max="3587" width="95.5703125" customWidth="1"/>
    <col min="3588" max="3588" width="0" hidden="1" customWidth="1"/>
    <col min="3589" max="3589" width="107.140625" bestFit="1" customWidth="1"/>
    <col min="3590" max="3590" width="30" bestFit="1" customWidth="1"/>
    <col min="3591" max="3591" width="13.140625" bestFit="1" customWidth="1"/>
    <col min="3592" max="3592" width="7.28515625" bestFit="1" customWidth="1"/>
    <col min="3593" max="3593" width="6.7109375" bestFit="1" customWidth="1"/>
    <col min="3594" max="3594" width="13.42578125" bestFit="1" customWidth="1"/>
    <col min="3595" max="3595" width="17" bestFit="1" customWidth="1"/>
    <col min="3596" max="3596" width="18.140625" bestFit="1" customWidth="1"/>
    <col min="3597" max="3597" width="12.5703125" bestFit="1" customWidth="1"/>
    <col min="3598" max="3598" width="16" bestFit="1" customWidth="1"/>
    <col min="3599" max="3599" width="15.5703125" bestFit="1" customWidth="1"/>
    <col min="3600" max="3600" width="16" bestFit="1" customWidth="1"/>
    <col min="3601" max="3601" width="15.85546875" bestFit="1" customWidth="1"/>
    <col min="3602" max="3602" width="17" bestFit="1" customWidth="1"/>
    <col min="3603" max="3603" width="12.28515625" bestFit="1" customWidth="1"/>
    <col min="3604" max="3604" width="16" bestFit="1" customWidth="1"/>
    <col min="3605" max="3605" width="10.42578125" bestFit="1" customWidth="1"/>
    <col min="3606" max="3606" width="10.7109375" bestFit="1" customWidth="1"/>
    <col min="3607" max="3607" width="10.140625" bestFit="1" customWidth="1"/>
    <col min="3608" max="3608" width="18.85546875" bestFit="1" customWidth="1"/>
    <col min="3842" max="3842" width="19.85546875" customWidth="1"/>
    <col min="3843" max="3843" width="95.5703125" customWidth="1"/>
    <col min="3844" max="3844" width="0" hidden="1" customWidth="1"/>
    <col min="3845" max="3845" width="107.140625" bestFit="1" customWidth="1"/>
    <col min="3846" max="3846" width="30" bestFit="1" customWidth="1"/>
    <col min="3847" max="3847" width="13.140625" bestFit="1" customWidth="1"/>
    <col min="3848" max="3848" width="7.28515625" bestFit="1" customWidth="1"/>
    <col min="3849" max="3849" width="6.7109375" bestFit="1" customWidth="1"/>
    <col min="3850" max="3850" width="13.42578125" bestFit="1" customWidth="1"/>
    <col min="3851" max="3851" width="17" bestFit="1" customWidth="1"/>
    <col min="3852" max="3852" width="18.140625" bestFit="1" customWidth="1"/>
    <col min="3853" max="3853" width="12.5703125" bestFit="1" customWidth="1"/>
    <col min="3854" max="3854" width="16" bestFit="1" customWidth="1"/>
    <col min="3855" max="3855" width="15.5703125" bestFit="1" customWidth="1"/>
    <col min="3856" max="3856" width="16" bestFit="1" customWidth="1"/>
    <col min="3857" max="3857" width="15.85546875" bestFit="1" customWidth="1"/>
    <col min="3858" max="3858" width="17" bestFit="1" customWidth="1"/>
    <col min="3859" max="3859" width="12.28515625" bestFit="1" customWidth="1"/>
    <col min="3860" max="3860" width="16" bestFit="1" customWidth="1"/>
    <col min="3861" max="3861" width="10.42578125" bestFit="1" customWidth="1"/>
    <col min="3862" max="3862" width="10.7109375" bestFit="1" customWidth="1"/>
    <col min="3863" max="3863" width="10.140625" bestFit="1" customWidth="1"/>
    <col min="3864" max="3864" width="18.85546875" bestFit="1" customWidth="1"/>
    <col min="4098" max="4098" width="19.85546875" customWidth="1"/>
    <col min="4099" max="4099" width="95.5703125" customWidth="1"/>
    <col min="4100" max="4100" width="0" hidden="1" customWidth="1"/>
    <col min="4101" max="4101" width="107.140625" bestFit="1" customWidth="1"/>
    <col min="4102" max="4102" width="30" bestFit="1" customWidth="1"/>
    <col min="4103" max="4103" width="13.140625" bestFit="1" customWidth="1"/>
    <col min="4104" max="4104" width="7.28515625" bestFit="1" customWidth="1"/>
    <col min="4105" max="4105" width="6.7109375" bestFit="1" customWidth="1"/>
    <col min="4106" max="4106" width="13.42578125" bestFit="1" customWidth="1"/>
    <col min="4107" max="4107" width="17" bestFit="1" customWidth="1"/>
    <col min="4108" max="4108" width="18.140625" bestFit="1" customWidth="1"/>
    <col min="4109" max="4109" width="12.5703125" bestFit="1" customWidth="1"/>
    <col min="4110" max="4110" width="16" bestFit="1" customWidth="1"/>
    <col min="4111" max="4111" width="15.5703125" bestFit="1" customWidth="1"/>
    <col min="4112" max="4112" width="16" bestFit="1" customWidth="1"/>
    <col min="4113" max="4113" width="15.85546875" bestFit="1" customWidth="1"/>
    <col min="4114" max="4114" width="17" bestFit="1" customWidth="1"/>
    <col min="4115" max="4115" width="12.28515625" bestFit="1" customWidth="1"/>
    <col min="4116" max="4116" width="16" bestFit="1" customWidth="1"/>
    <col min="4117" max="4117" width="10.42578125" bestFit="1" customWidth="1"/>
    <col min="4118" max="4118" width="10.7109375" bestFit="1" customWidth="1"/>
    <col min="4119" max="4119" width="10.140625" bestFit="1" customWidth="1"/>
    <col min="4120" max="4120" width="18.85546875" bestFit="1" customWidth="1"/>
    <col min="4354" max="4354" width="19.85546875" customWidth="1"/>
    <col min="4355" max="4355" width="95.5703125" customWidth="1"/>
    <col min="4356" max="4356" width="0" hidden="1" customWidth="1"/>
    <col min="4357" max="4357" width="107.140625" bestFit="1" customWidth="1"/>
    <col min="4358" max="4358" width="30" bestFit="1" customWidth="1"/>
    <col min="4359" max="4359" width="13.140625" bestFit="1" customWidth="1"/>
    <col min="4360" max="4360" width="7.28515625" bestFit="1" customWidth="1"/>
    <col min="4361" max="4361" width="6.7109375" bestFit="1" customWidth="1"/>
    <col min="4362" max="4362" width="13.42578125" bestFit="1" customWidth="1"/>
    <col min="4363" max="4363" width="17" bestFit="1" customWidth="1"/>
    <col min="4364" max="4364" width="18.140625" bestFit="1" customWidth="1"/>
    <col min="4365" max="4365" width="12.5703125" bestFit="1" customWidth="1"/>
    <col min="4366" max="4366" width="16" bestFit="1" customWidth="1"/>
    <col min="4367" max="4367" width="15.5703125" bestFit="1" customWidth="1"/>
    <col min="4368" max="4368" width="16" bestFit="1" customWidth="1"/>
    <col min="4369" max="4369" width="15.85546875" bestFit="1" customWidth="1"/>
    <col min="4370" max="4370" width="17" bestFit="1" customWidth="1"/>
    <col min="4371" max="4371" width="12.28515625" bestFit="1" customWidth="1"/>
    <col min="4372" max="4372" width="16" bestFit="1" customWidth="1"/>
    <col min="4373" max="4373" width="10.42578125" bestFit="1" customWidth="1"/>
    <col min="4374" max="4374" width="10.7109375" bestFit="1" customWidth="1"/>
    <col min="4375" max="4375" width="10.140625" bestFit="1" customWidth="1"/>
    <col min="4376" max="4376" width="18.85546875" bestFit="1" customWidth="1"/>
    <col min="4610" max="4610" width="19.85546875" customWidth="1"/>
    <col min="4611" max="4611" width="95.5703125" customWidth="1"/>
    <col min="4612" max="4612" width="0" hidden="1" customWidth="1"/>
    <col min="4613" max="4613" width="107.140625" bestFit="1" customWidth="1"/>
    <col min="4614" max="4614" width="30" bestFit="1" customWidth="1"/>
    <col min="4615" max="4615" width="13.140625" bestFit="1" customWidth="1"/>
    <col min="4616" max="4616" width="7.28515625" bestFit="1" customWidth="1"/>
    <col min="4617" max="4617" width="6.7109375" bestFit="1" customWidth="1"/>
    <col min="4618" max="4618" width="13.42578125" bestFit="1" customWidth="1"/>
    <col min="4619" max="4619" width="17" bestFit="1" customWidth="1"/>
    <col min="4620" max="4620" width="18.140625" bestFit="1" customWidth="1"/>
    <col min="4621" max="4621" width="12.5703125" bestFit="1" customWidth="1"/>
    <col min="4622" max="4622" width="16" bestFit="1" customWidth="1"/>
    <col min="4623" max="4623" width="15.5703125" bestFit="1" customWidth="1"/>
    <col min="4624" max="4624" width="16" bestFit="1" customWidth="1"/>
    <col min="4625" max="4625" width="15.85546875" bestFit="1" customWidth="1"/>
    <col min="4626" max="4626" width="17" bestFit="1" customWidth="1"/>
    <col min="4627" max="4627" width="12.28515625" bestFit="1" customWidth="1"/>
    <col min="4628" max="4628" width="16" bestFit="1" customWidth="1"/>
    <col min="4629" max="4629" width="10.42578125" bestFit="1" customWidth="1"/>
    <col min="4630" max="4630" width="10.7109375" bestFit="1" customWidth="1"/>
    <col min="4631" max="4631" width="10.140625" bestFit="1" customWidth="1"/>
    <col min="4632" max="4632" width="18.85546875" bestFit="1" customWidth="1"/>
    <col min="4866" max="4866" width="19.85546875" customWidth="1"/>
    <col min="4867" max="4867" width="95.5703125" customWidth="1"/>
    <col min="4868" max="4868" width="0" hidden="1" customWidth="1"/>
    <col min="4869" max="4869" width="107.140625" bestFit="1" customWidth="1"/>
    <col min="4870" max="4870" width="30" bestFit="1" customWidth="1"/>
    <col min="4871" max="4871" width="13.140625" bestFit="1" customWidth="1"/>
    <col min="4872" max="4872" width="7.28515625" bestFit="1" customWidth="1"/>
    <col min="4873" max="4873" width="6.7109375" bestFit="1" customWidth="1"/>
    <col min="4874" max="4874" width="13.42578125" bestFit="1" customWidth="1"/>
    <col min="4875" max="4875" width="17" bestFit="1" customWidth="1"/>
    <col min="4876" max="4876" width="18.140625" bestFit="1" customWidth="1"/>
    <col min="4877" max="4877" width="12.5703125" bestFit="1" customWidth="1"/>
    <col min="4878" max="4878" width="16" bestFit="1" customWidth="1"/>
    <col min="4879" max="4879" width="15.5703125" bestFit="1" customWidth="1"/>
    <col min="4880" max="4880" width="16" bestFit="1" customWidth="1"/>
    <col min="4881" max="4881" width="15.85546875" bestFit="1" customWidth="1"/>
    <col min="4882" max="4882" width="17" bestFit="1" customWidth="1"/>
    <col min="4883" max="4883" width="12.28515625" bestFit="1" customWidth="1"/>
    <col min="4884" max="4884" width="16" bestFit="1" customWidth="1"/>
    <col min="4885" max="4885" width="10.42578125" bestFit="1" customWidth="1"/>
    <col min="4886" max="4886" width="10.7109375" bestFit="1" customWidth="1"/>
    <col min="4887" max="4887" width="10.140625" bestFit="1" customWidth="1"/>
    <col min="4888" max="4888" width="18.85546875" bestFit="1" customWidth="1"/>
    <col min="5122" max="5122" width="19.85546875" customWidth="1"/>
    <col min="5123" max="5123" width="95.5703125" customWidth="1"/>
    <col min="5124" max="5124" width="0" hidden="1" customWidth="1"/>
    <col min="5125" max="5125" width="107.140625" bestFit="1" customWidth="1"/>
    <col min="5126" max="5126" width="30" bestFit="1" customWidth="1"/>
    <col min="5127" max="5127" width="13.140625" bestFit="1" customWidth="1"/>
    <col min="5128" max="5128" width="7.28515625" bestFit="1" customWidth="1"/>
    <col min="5129" max="5129" width="6.7109375" bestFit="1" customWidth="1"/>
    <col min="5130" max="5130" width="13.42578125" bestFit="1" customWidth="1"/>
    <col min="5131" max="5131" width="17" bestFit="1" customWidth="1"/>
    <col min="5132" max="5132" width="18.140625" bestFit="1" customWidth="1"/>
    <col min="5133" max="5133" width="12.5703125" bestFit="1" customWidth="1"/>
    <col min="5134" max="5134" width="16" bestFit="1" customWidth="1"/>
    <col min="5135" max="5135" width="15.5703125" bestFit="1" customWidth="1"/>
    <col min="5136" max="5136" width="16" bestFit="1" customWidth="1"/>
    <col min="5137" max="5137" width="15.85546875" bestFit="1" customWidth="1"/>
    <col min="5138" max="5138" width="17" bestFit="1" customWidth="1"/>
    <col min="5139" max="5139" width="12.28515625" bestFit="1" customWidth="1"/>
    <col min="5140" max="5140" width="16" bestFit="1" customWidth="1"/>
    <col min="5141" max="5141" width="10.42578125" bestFit="1" customWidth="1"/>
    <col min="5142" max="5142" width="10.7109375" bestFit="1" customWidth="1"/>
    <col min="5143" max="5143" width="10.140625" bestFit="1" customWidth="1"/>
    <col min="5144" max="5144" width="18.85546875" bestFit="1" customWidth="1"/>
    <col min="5378" max="5378" width="19.85546875" customWidth="1"/>
    <col min="5379" max="5379" width="95.5703125" customWidth="1"/>
    <col min="5380" max="5380" width="0" hidden="1" customWidth="1"/>
    <col min="5381" max="5381" width="107.140625" bestFit="1" customWidth="1"/>
    <col min="5382" max="5382" width="30" bestFit="1" customWidth="1"/>
    <col min="5383" max="5383" width="13.140625" bestFit="1" customWidth="1"/>
    <col min="5384" max="5384" width="7.28515625" bestFit="1" customWidth="1"/>
    <col min="5385" max="5385" width="6.7109375" bestFit="1" customWidth="1"/>
    <col min="5386" max="5386" width="13.42578125" bestFit="1" customWidth="1"/>
    <col min="5387" max="5387" width="17" bestFit="1" customWidth="1"/>
    <col min="5388" max="5388" width="18.140625" bestFit="1" customWidth="1"/>
    <col min="5389" max="5389" width="12.5703125" bestFit="1" customWidth="1"/>
    <col min="5390" max="5390" width="16" bestFit="1" customWidth="1"/>
    <col min="5391" max="5391" width="15.5703125" bestFit="1" customWidth="1"/>
    <col min="5392" max="5392" width="16" bestFit="1" customWidth="1"/>
    <col min="5393" max="5393" width="15.85546875" bestFit="1" customWidth="1"/>
    <col min="5394" max="5394" width="17" bestFit="1" customWidth="1"/>
    <col min="5395" max="5395" width="12.28515625" bestFit="1" customWidth="1"/>
    <col min="5396" max="5396" width="16" bestFit="1" customWidth="1"/>
    <col min="5397" max="5397" width="10.42578125" bestFit="1" customWidth="1"/>
    <col min="5398" max="5398" width="10.7109375" bestFit="1" customWidth="1"/>
    <col min="5399" max="5399" width="10.140625" bestFit="1" customWidth="1"/>
    <col min="5400" max="5400" width="18.85546875" bestFit="1" customWidth="1"/>
    <col min="5634" max="5634" width="19.85546875" customWidth="1"/>
    <col min="5635" max="5635" width="95.5703125" customWidth="1"/>
    <col min="5636" max="5636" width="0" hidden="1" customWidth="1"/>
    <col min="5637" max="5637" width="107.140625" bestFit="1" customWidth="1"/>
    <col min="5638" max="5638" width="30" bestFit="1" customWidth="1"/>
    <col min="5639" max="5639" width="13.140625" bestFit="1" customWidth="1"/>
    <col min="5640" max="5640" width="7.28515625" bestFit="1" customWidth="1"/>
    <col min="5641" max="5641" width="6.7109375" bestFit="1" customWidth="1"/>
    <col min="5642" max="5642" width="13.42578125" bestFit="1" customWidth="1"/>
    <col min="5643" max="5643" width="17" bestFit="1" customWidth="1"/>
    <col min="5644" max="5644" width="18.140625" bestFit="1" customWidth="1"/>
    <col min="5645" max="5645" width="12.5703125" bestFit="1" customWidth="1"/>
    <col min="5646" max="5646" width="16" bestFit="1" customWidth="1"/>
    <col min="5647" max="5647" width="15.5703125" bestFit="1" customWidth="1"/>
    <col min="5648" max="5648" width="16" bestFit="1" customWidth="1"/>
    <col min="5649" max="5649" width="15.85546875" bestFit="1" customWidth="1"/>
    <col min="5650" max="5650" width="17" bestFit="1" customWidth="1"/>
    <col min="5651" max="5651" width="12.28515625" bestFit="1" customWidth="1"/>
    <col min="5652" max="5652" width="16" bestFit="1" customWidth="1"/>
    <col min="5653" max="5653" width="10.42578125" bestFit="1" customWidth="1"/>
    <col min="5654" max="5654" width="10.7109375" bestFit="1" customWidth="1"/>
    <col min="5655" max="5655" width="10.140625" bestFit="1" customWidth="1"/>
    <col min="5656" max="5656" width="18.85546875" bestFit="1" customWidth="1"/>
    <col min="5890" max="5890" width="19.85546875" customWidth="1"/>
    <col min="5891" max="5891" width="95.5703125" customWidth="1"/>
    <col min="5892" max="5892" width="0" hidden="1" customWidth="1"/>
    <col min="5893" max="5893" width="107.140625" bestFit="1" customWidth="1"/>
    <col min="5894" max="5894" width="30" bestFit="1" customWidth="1"/>
    <col min="5895" max="5895" width="13.140625" bestFit="1" customWidth="1"/>
    <col min="5896" max="5896" width="7.28515625" bestFit="1" customWidth="1"/>
    <col min="5897" max="5897" width="6.7109375" bestFit="1" customWidth="1"/>
    <col min="5898" max="5898" width="13.42578125" bestFit="1" customWidth="1"/>
    <col min="5899" max="5899" width="17" bestFit="1" customWidth="1"/>
    <col min="5900" max="5900" width="18.140625" bestFit="1" customWidth="1"/>
    <col min="5901" max="5901" width="12.5703125" bestFit="1" customWidth="1"/>
    <col min="5902" max="5902" width="16" bestFit="1" customWidth="1"/>
    <col min="5903" max="5903" width="15.5703125" bestFit="1" customWidth="1"/>
    <col min="5904" max="5904" width="16" bestFit="1" customWidth="1"/>
    <col min="5905" max="5905" width="15.85546875" bestFit="1" customWidth="1"/>
    <col min="5906" max="5906" width="17" bestFit="1" customWidth="1"/>
    <col min="5907" max="5907" width="12.28515625" bestFit="1" customWidth="1"/>
    <col min="5908" max="5908" width="16" bestFit="1" customWidth="1"/>
    <col min="5909" max="5909" width="10.42578125" bestFit="1" customWidth="1"/>
    <col min="5910" max="5910" width="10.7109375" bestFit="1" customWidth="1"/>
    <col min="5911" max="5911" width="10.140625" bestFit="1" customWidth="1"/>
    <col min="5912" max="5912" width="18.85546875" bestFit="1" customWidth="1"/>
    <col min="6146" max="6146" width="19.85546875" customWidth="1"/>
    <col min="6147" max="6147" width="95.5703125" customWidth="1"/>
    <col min="6148" max="6148" width="0" hidden="1" customWidth="1"/>
    <col min="6149" max="6149" width="107.140625" bestFit="1" customWidth="1"/>
    <col min="6150" max="6150" width="30" bestFit="1" customWidth="1"/>
    <col min="6151" max="6151" width="13.140625" bestFit="1" customWidth="1"/>
    <col min="6152" max="6152" width="7.28515625" bestFit="1" customWidth="1"/>
    <col min="6153" max="6153" width="6.7109375" bestFit="1" customWidth="1"/>
    <col min="6154" max="6154" width="13.42578125" bestFit="1" customWidth="1"/>
    <col min="6155" max="6155" width="17" bestFit="1" customWidth="1"/>
    <col min="6156" max="6156" width="18.140625" bestFit="1" customWidth="1"/>
    <col min="6157" max="6157" width="12.5703125" bestFit="1" customWidth="1"/>
    <col min="6158" max="6158" width="16" bestFit="1" customWidth="1"/>
    <col min="6159" max="6159" width="15.5703125" bestFit="1" customWidth="1"/>
    <col min="6160" max="6160" width="16" bestFit="1" customWidth="1"/>
    <col min="6161" max="6161" width="15.85546875" bestFit="1" customWidth="1"/>
    <col min="6162" max="6162" width="17" bestFit="1" customWidth="1"/>
    <col min="6163" max="6163" width="12.28515625" bestFit="1" customWidth="1"/>
    <col min="6164" max="6164" width="16" bestFit="1" customWidth="1"/>
    <col min="6165" max="6165" width="10.42578125" bestFit="1" customWidth="1"/>
    <col min="6166" max="6166" width="10.7109375" bestFit="1" customWidth="1"/>
    <col min="6167" max="6167" width="10.140625" bestFit="1" customWidth="1"/>
    <col min="6168" max="6168" width="18.85546875" bestFit="1" customWidth="1"/>
    <col min="6402" max="6402" width="19.85546875" customWidth="1"/>
    <col min="6403" max="6403" width="95.5703125" customWidth="1"/>
    <col min="6404" max="6404" width="0" hidden="1" customWidth="1"/>
    <col min="6405" max="6405" width="107.140625" bestFit="1" customWidth="1"/>
    <col min="6406" max="6406" width="30" bestFit="1" customWidth="1"/>
    <col min="6407" max="6407" width="13.140625" bestFit="1" customWidth="1"/>
    <col min="6408" max="6408" width="7.28515625" bestFit="1" customWidth="1"/>
    <col min="6409" max="6409" width="6.7109375" bestFit="1" customWidth="1"/>
    <col min="6410" max="6410" width="13.42578125" bestFit="1" customWidth="1"/>
    <col min="6411" max="6411" width="17" bestFit="1" customWidth="1"/>
    <col min="6412" max="6412" width="18.140625" bestFit="1" customWidth="1"/>
    <col min="6413" max="6413" width="12.5703125" bestFit="1" customWidth="1"/>
    <col min="6414" max="6414" width="16" bestFit="1" customWidth="1"/>
    <col min="6415" max="6415" width="15.5703125" bestFit="1" customWidth="1"/>
    <col min="6416" max="6416" width="16" bestFit="1" customWidth="1"/>
    <col min="6417" max="6417" width="15.85546875" bestFit="1" customWidth="1"/>
    <col min="6418" max="6418" width="17" bestFit="1" customWidth="1"/>
    <col min="6419" max="6419" width="12.28515625" bestFit="1" customWidth="1"/>
    <col min="6420" max="6420" width="16" bestFit="1" customWidth="1"/>
    <col min="6421" max="6421" width="10.42578125" bestFit="1" customWidth="1"/>
    <col min="6422" max="6422" width="10.7109375" bestFit="1" customWidth="1"/>
    <col min="6423" max="6423" width="10.140625" bestFit="1" customWidth="1"/>
    <col min="6424" max="6424" width="18.85546875" bestFit="1" customWidth="1"/>
    <col min="6658" max="6658" width="19.85546875" customWidth="1"/>
    <col min="6659" max="6659" width="95.5703125" customWidth="1"/>
    <col min="6660" max="6660" width="0" hidden="1" customWidth="1"/>
    <col min="6661" max="6661" width="107.140625" bestFit="1" customWidth="1"/>
    <col min="6662" max="6662" width="30" bestFit="1" customWidth="1"/>
    <col min="6663" max="6663" width="13.140625" bestFit="1" customWidth="1"/>
    <col min="6664" max="6664" width="7.28515625" bestFit="1" customWidth="1"/>
    <col min="6665" max="6665" width="6.7109375" bestFit="1" customWidth="1"/>
    <col min="6666" max="6666" width="13.42578125" bestFit="1" customWidth="1"/>
    <col min="6667" max="6667" width="17" bestFit="1" customWidth="1"/>
    <col min="6668" max="6668" width="18.140625" bestFit="1" customWidth="1"/>
    <col min="6669" max="6669" width="12.5703125" bestFit="1" customWidth="1"/>
    <col min="6670" max="6670" width="16" bestFit="1" customWidth="1"/>
    <col min="6671" max="6671" width="15.5703125" bestFit="1" customWidth="1"/>
    <col min="6672" max="6672" width="16" bestFit="1" customWidth="1"/>
    <col min="6673" max="6673" width="15.85546875" bestFit="1" customWidth="1"/>
    <col min="6674" max="6674" width="17" bestFit="1" customWidth="1"/>
    <col min="6675" max="6675" width="12.28515625" bestFit="1" customWidth="1"/>
    <col min="6676" max="6676" width="16" bestFit="1" customWidth="1"/>
    <col min="6677" max="6677" width="10.42578125" bestFit="1" customWidth="1"/>
    <col min="6678" max="6678" width="10.7109375" bestFit="1" customWidth="1"/>
    <col min="6679" max="6679" width="10.140625" bestFit="1" customWidth="1"/>
    <col min="6680" max="6680" width="18.85546875" bestFit="1" customWidth="1"/>
    <col min="6914" max="6914" width="19.85546875" customWidth="1"/>
    <col min="6915" max="6915" width="95.5703125" customWidth="1"/>
    <col min="6916" max="6916" width="0" hidden="1" customWidth="1"/>
    <col min="6917" max="6917" width="107.140625" bestFit="1" customWidth="1"/>
    <col min="6918" max="6918" width="30" bestFit="1" customWidth="1"/>
    <col min="6919" max="6919" width="13.140625" bestFit="1" customWidth="1"/>
    <col min="6920" max="6920" width="7.28515625" bestFit="1" customWidth="1"/>
    <col min="6921" max="6921" width="6.7109375" bestFit="1" customWidth="1"/>
    <col min="6922" max="6922" width="13.42578125" bestFit="1" customWidth="1"/>
    <col min="6923" max="6923" width="17" bestFit="1" customWidth="1"/>
    <col min="6924" max="6924" width="18.140625" bestFit="1" customWidth="1"/>
    <col min="6925" max="6925" width="12.5703125" bestFit="1" customWidth="1"/>
    <col min="6926" max="6926" width="16" bestFit="1" customWidth="1"/>
    <col min="6927" max="6927" width="15.5703125" bestFit="1" customWidth="1"/>
    <col min="6928" max="6928" width="16" bestFit="1" customWidth="1"/>
    <col min="6929" max="6929" width="15.85546875" bestFit="1" customWidth="1"/>
    <col min="6930" max="6930" width="17" bestFit="1" customWidth="1"/>
    <col min="6931" max="6931" width="12.28515625" bestFit="1" customWidth="1"/>
    <col min="6932" max="6932" width="16" bestFit="1" customWidth="1"/>
    <col min="6933" max="6933" width="10.42578125" bestFit="1" customWidth="1"/>
    <col min="6934" max="6934" width="10.7109375" bestFit="1" customWidth="1"/>
    <col min="6935" max="6935" width="10.140625" bestFit="1" customWidth="1"/>
    <col min="6936" max="6936" width="18.85546875" bestFit="1" customWidth="1"/>
    <col min="7170" max="7170" width="19.85546875" customWidth="1"/>
    <col min="7171" max="7171" width="95.5703125" customWidth="1"/>
    <col min="7172" max="7172" width="0" hidden="1" customWidth="1"/>
    <col min="7173" max="7173" width="107.140625" bestFit="1" customWidth="1"/>
    <col min="7174" max="7174" width="30" bestFit="1" customWidth="1"/>
    <col min="7175" max="7175" width="13.140625" bestFit="1" customWidth="1"/>
    <col min="7176" max="7176" width="7.28515625" bestFit="1" customWidth="1"/>
    <col min="7177" max="7177" width="6.7109375" bestFit="1" customWidth="1"/>
    <col min="7178" max="7178" width="13.42578125" bestFit="1" customWidth="1"/>
    <col min="7179" max="7179" width="17" bestFit="1" customWidth="1"/>
    <col min="7180" max="7180" width="18.140625" bestFit="1" customWidth="1"/>
    <col min="7181" max="7181" width="12.5703125" bestFit="1" customWidth="1"/>
    <col min="7182" max="7182" width="16" bestFit="1" customWidth="1"/>
    <col min="7183" max="7183" width="15.5703125" bestFit="1" customWidth="1"/>
    <col min="7184" max="7184" width="16" bestFit="1" customWidth="1"/>
    <col min="7185" max="7185" width="15.85546875" bestFit="1" customWidth="1"/>
    <col min="7186" max="7186" width="17" bestFit="1" customWidth="1"/>
    <col min="7187" max="7187" width="12.28515625" bestFit="1" customWidth="1"/>
    <col min="7188" max="7188" width="16" bestFit="1" customWidth="1"/>
    <col min="7189" max="7189" width="10.42578125" bestFit="1" customWidth="1"/>
    <col min="7190" max="7190" width="10.7109375" bestFit="1" customWidth="1"/>
    <col min="7191" max="7191" width="10.140625" bestFit="1" customWidth="1"/>
    <col min="7192" max="7192" width="18.85546875" bestFit="1" customWidth="1"/>
    <col min="7426" max="7426" width="19.85546875" customWidth="1"/>
    <col min="7427" max="7427" width="95.5703125" customWidth="1"/>
    <col min="7428" max="7428" width="0" hidden="1" customWidth="1"/>
    <col min="7429" max="7429" width="107.140625" bestFit="1" customWidth="1"/>
    <col min="7430" max="7430" width="30" bestFit="1" customWidth="1"/>
    <col min="7431" max="7431" width="13.140625" bestFit="1" customWidth="1"/>
    <col min="7432" max="7432" width="7.28515625" bestFit="1" customWidth="1"/>
    <col min="7433" max="7433" width="6.7109375" bestFit="1" customWidth="1"/>
    <col min="7434" max="7434" width="13.42578125" bestFit="1" customWidth="1"/>
    <col min="7435" max="7435" width="17" bestFit="1" customWidth="1"/>
    <col min="7436" max="7436" width="18.140625" bestFit="1" customWidth="1"/>
    <col min="7437" max="7437" width="12.5703125" bestFit="1" customWidth="1"/>
    <col min="7438" max="7438" width="16" bestFit="1" customWidth="1"/>
    <col min="7439" max="7439" width="15.5703125" bestFit="1" customWidth="1"/>
    <col min="7440" max="7440" width="16" bestFit="1" customWidth="1"/>
    <col min="7441" max="7441" width="15.85546875" bestFit="1" customWidth="1"/>
    <col min="7442" max="7442" width="17" bestFit="1" customWidth="1"/>
    <col min="7443" max="7443" width="12.28515625" bestFit="1" customWidth="1"/>
    <col min="7444" max="7444" width="16" bestFit="1" customWidth="1"/>
    <col min="7445" max="7445" width="10.42578125" bestFit="1" customWidth="1"/>
    <col min="7446" max="7446" width="10.7109375" bestFit="1" customWidth="1"/>
    <col min="7447" max="7447" width="10.140625" bestFit="1" customWidth="1"/>
    <col min="7448" max="7448" width="18.85546875" bestFit="1" customWidth="1"/>
    <col min="7682" max="7682" width="19.85546875" customWidth="1"/>
    <col min="7683" max="7683" width="95.5703125" customWidth="1"/>
    <col min="7684" max="7684" width="0" hidden="1" customWidth="1"/>
    <col min="7685" max="7685" width="107.140625" bestFit="1" customWidth="1"/>
    <col min="7686" max="7686" width="30" bestFit="1" customWidth="1"/>
    <col min="7687" max="7687" width="13.140625" bestFit="1" customWidth="1"/>
    <col min="7688" max="7688" width="7.28515625" bestFit="1" customWidth="1"/>
    <col min="7689" max="7689" width="6.7109375" bestFit="1" customWidth="1"/>
    <col min="7690" max="7690" width="13.42578125" bestFit="1" customWidth="1"/>
    <col min="7691" max="7691" width="17" bestFit="1" customWidth="1"/>
    <col min="7692" max="7692" width="18.140625" bestFit="1" customWidth="1"/>
    <col min="7693" max="7693" width="12.5703125" bestFit="1" customWidth="1"/>
    <col min="7694" max="7694" width="16" bestFit="1" customWidth="1"/>
    <col min="7695" max="7695" width="15.5703125" bestFit="1" customWidth="1"/>
    <col min="7696" max="7696" width="16" bestFit="1" customWidth="1"/>
    <col min="7697" max="7697" width="15.85546875" bestFit="1" customWidth="1"/>
    <col min="7698" max="7698" width="17" bestFit="1" customWidth="1"/>
    <col min="7699" max="7699" width="12.28515625" bestFit="1" customWidth="1"/>
    <col min="7700" max="7700" width="16" bestFit="1" customWidth="1"/>
    <col min="7701" max="7701" width="10.42578125" bestFit="1" customWidth="1"/>
    <col min="7702" max="7702" width="10.7109375" bestFit="1" customWidth="1"/>
    <col min="7703" max="7703" width="10.140625" bestFit="1" customWidth="1"/>
    <col min="7704" max="7704" width="18.85546875" bestFit="1" customWidth="1"/>
    <col min="7938" max="7938" width="19.85546875" customWidth="1"/>
    <col min="7939" max="7939" width="95.5703125" customWidth="1"/>
    <col min="7940" max="7940" width="0" hidden="1" customWidth="1"/>
    <col min="7941" max="7941" width="107.140625" bestFit="1" customWidth="1"/>
    <col min="7942" max="7942" width="30" bestFit="1" customWidth="1"/>
    <col min="7943" max="7943" width="13.140625" bestFit="1" customWidth="1"/>
    <col min="7944" max="7944" width="7.28515625" bestFit="1" customWidth="1"/>
    <col min="7945" max="7945" width="6.7109375" bestFit="1" customWidth="1"/>
    <col min="7946" max="7946" width="13.42578125" bestFit="1" customWidth="1"/>
    <col min="7947" max="7947" width="17" bestFit="1" customWidth="1"/>
    <col min="7948" max="7948" width="18.140625" bestFit="1" customWidth="1"/>
    <col min="7949" max="7949" width="12.5703125" bestFit="1" customWidth="1"/>
    <col min="7950" max="7950" width="16" bestFit="1" customWidth="1"/>
    <col min="7951" max="7951" width="15.5703125" bestFit="1" customWidth="1"/>
    <col min="7952" max="7952" width="16" bestFit="1" customWidth="1"/>
    <col min="7953" max="7953" width="15.85546875" bestFit="1" customWidth="1"/>
    <col min="7954" max="7954" width="17" bestFit="1" customWidth="1"/>
    <col min="7955" max="7955" width="12.28515625" bestFit="1" customWidth="1"/>
    <col min="7956" max="7956" width="16" bestFit="1" customWidth="1"/>
    <col min="7957" max="7957" width="10.42578125" bestFit="1" customWidth="1"/>
    <col min="7958" max="7958" width="10.7109375" bestFit="1" customWidth="1"/>
    <col min="7959" max="7959" width="10.140625" bestFit="1" customWidth="1"/>
    <col min="7960" max="7960" width="18.85546875" bestFit="1" customWidth="1"/>
    <col min="8194" max="8194" width="19.85546875" customWidth="1"/>
    <col min="8195" max="8195" width="95.5703125" customWidth="1"/>
    <col min="8196" max="8196" width="0" hidden="1" customWidth="1"/>
    <col min="8197" max="8197" width="107.140625" bestFit="1" customWidth="1"/>
    <col min="8198" max="8198" width="30" bestFit="1" customWidth="1"/>
    <col min="8199" max="8199" width="13.140625" bestFit="1" customWidth="1"/>
    <col min="8200" max="8200" width="7.28515625" bestFit="1" customWidth="1"/>
    <col min="8201" max="8201" width="6.7109375" bestFit="1" customWidth="1"/>
    <col min="8202" max="8202" width="13.42578125" bestFit="1" customWidth="1"/>
    <col min="8203" max="8203" width="17" bestFit="1" customWidth="1"/>
    <col min="8204" max="8204" width="18.140625" bestFit="1" customWidth="1"/>
    <col min="8205" max="8205" width="12.5703125" bestFit="1" customWidth="1"/>
    <col min="8206" max="8206" width="16" bestFit="1" customWidth="1"/>
    <col min="8207" max="8207" width="15.5703125" bestFit="1" customWidth="1"/>
    <col min="8208" max="8208" width="16" bestFit="1" customWidth="1"/>
    <col min="8209" max="8209" width="15.85546875" bestFit="1" customWidth="1"/>
    <col min="8210" max="8210" width="17" bestFit="1" customWidth="1"/>
    <col min="8211" max="8211" width="12.28515625" bestFit="1" customWidth="1"/>
    <col min="8212" max="8212" width="16" bestFit="1" customWidth="1"/>
    <col min="8213" max="8213" width="10.42578125" bestFit="1" customWidth="1"/>
    <col min="8214" max="8214" width="10.7109375" bestFit="1" customWidth="1"/>
    <col min="8215" max="8215" width="10.140625" bestFit="1" customWidth="1"/>
    <col min="8216" max="8216" width="18.85546875" bestFit="1" customWidth="1"/>
    <col min="8450" max="8450" width="19.85546875" customWidth="1"/>
    <col min="8451" max="8451" width="95.5703125" customWidth="1"/>
    <col min="8452" max="8452" width="0" hidden="1" customWidth="1"/>
    <col min="8453" max="8453" width="107.140625" bestFit="1" customWidth="1"/>
    <col min="8454" max="8454" width="30" bestFit="1" customWidth="1"/>
    <col min="8455" max="8455" width="13.140625" bestFit="1" customWidth="1"/>
    <col min="8456" max="8456" width="7.28515625" bestFit="1" customWidth="1"/>
    <col min="8457" max="8457" width="6.7109375" bestFit="1" customWidth="1"/>
    <col min="8458" max="8458" width="13.42578125" bestFit="1" customWidth="1"/>
    <col min="8459" max="8459" width="17" bestFit="1" customWidth="1"/>
    <col min="8460" max="8460" width="18.140625" bestFit="1" customWidth="1"/>
    <col min="8461" max="8461" width="12.5703125" bestFit="1" customWidth="1"/>
    <col min="8462" max="8462" width="16" bestFit="1" customWidth="1"/>
    <col min="8463" max="8463" width="15.5703125" bestFit="1" customWidth="1"/>
    <col min="8464" max="8464" width="16" bestFit="1" customWidth="1"/>
    <col min="8465" max="8465" width="15.85546875" bestFit="1" customWidth="1"/>
    <col min="8466" max="8466" width="17" bestFit="1" customWidth="1"/>
    <col min="8467" max="8467" width="12.28515625" bestFit="1" customWidth="1"/>
    <col min="8468" max="8468" width="16" bestFit="1" customWidth="1"/>
    <col min="8469" max="8469" width="10.42578125" bestFit="1" customWidth="1"/>
    <col min="8470" max="8470" width="10.7109375" bestFit="1" customWidth="1"/>
    <col min="8471" max="8471" width="10.140625" bestFit="1" customWidth="1"/>
    <col min="8472" max="8472" width="18.85546875" bestFit="1" customWidth="1"/>
    <col min="8706" max="8706" width="19.85546875" customWidth="1"/>
    <col min="8707" max="8707" width="95.5703125" customWidth="1"/>
    <col min="8708" max="8708" width="0" hidden="1" customWidth="1"/>
    <col min="8709" max="8709" width="107.140625" bestFit="1" customWidth="1"/>
    <col min="8710" max="8710" width="30" bestFit="1" customWidth="1"/>
    <col min="8711" max="8711" width="13.140625" bestFit="1" customWidth="1"/>
    <col min="8712" max="8712" width="7.28515625" bestFit="1" customWidth="1"/>
    <col min="8713" max="8713" width="6.7109375" bestFit="1" customWidth="1"/>
    <col min="8714" max="8714" width="13.42578125" bestFit="1" customWidth="1"/>
    <col min="8715" max="8715" width="17" bestFit="1" customWidth="1"/>
    <col min="8716" max="8716" width="18.140625" bestFit="1" customWidth="1"/>
    <col min="8717" max="8717" width="12.5703125" bestFit="1" customWidth="1"/>
    <col min="8718" max="8718" width="16" bestFit="1" customWidth="1"/>
    <col min="8719" max="8719" width="15.5703125" bestFit="1" customWidth="1"/>
    <col min="8720" max="8720" width="16" bestFit="1" customWidth="1"/>
    <col min="8721" max="8721" width="15.85546875" bestFit="1" customWidth="1"/>
    <col min="8722" max="8722" width="17" bestFit="1" customWidth="1"/>
    <col min="8723" max="8723" width="12.28515625" bestFit="1" customWidth="1"/>
    <col min="8724" max="8724" width="16" bestFit="1" customWidth="1"/>
    <col min="8725" max="8725" width="10.42578125" bestFit="1" customWidth="1"/>
    <col min="8726" max="8726" width="10.7109375" bestFit="1" customWidth="1"/>
    <col min="8727" max="8727" width="10.140625" bestFit="1" customWidth="1"/>
    <col min="8728" max="8728" width="18.85546875" bestFit="1" customWidth="1"/>
    <col min="8962" max="8962" width="19.85546875" customWidth="1"/>
    <col min="8963" max="8963" width="95.5703125" customWidth="1"/>
    <col min="8964" max="8964" width="0" hidden="1" customWidth="1"/>
    <col min="8965" max="8965" width="107.140625" bestFit="1" customWidth="1"/>
    <col min="8966" max="8966" width="30" bestFit="1" customWidth="1"/>
    <col min="8967" max="8967" width="13.140625" bestFit="1" customWidth="1"/>
    <col min="8968" max="8968" width="7.28515625" bestFit="1" customWidth="1"/>
    <col min="8969" max="8969" width="6.7109375" bestFit="1" customWidth="1"/>
    <col min="8970" max="8970" width="13.42578125" bestFit="1" customWidth="1"/>
    <col min="8971" max="8971" width="17" bestFit="1" customWidth="1"/>
    <col min="8972" max="8972" width="18.140625" bestFit="1" customWidth="1"/>
    <col min="8973" max="8973" width="12.5703125" bestFit="1" customWidth="1"/>
    <col min="8974" max="8974" width="16" bestFit="1" customWidth="1"/>
    <col min="8975" max="8975" width="15.5703125" bestFit="1" customWidth="1"/>
    <col min="8976" max="8976" width="16" bestFit="1" customWidth="1"/>
    <col min="8977" max="8977" width="15.85546875" bestFit="1" customWidth="1"/>
    <col min="8978" max="8978" width="17" bestFit="1" customWidth="1"/>
    <col min="8979" max="8979" width="12.28515625" bestFit="1" customWidth="1"/>
    <col min="8980" max="8980" width="16" bestFit="1" customWidth="1"/>
    <col min="8981" max="8981" width="10.42578125" bestFit="1" customWidth="1"/>
    <col min="8982" max="8982" width="10.7109375" bestFit="1" customWidth="1"/>
    <col min="8983" max="8983" width="10.140625" bestFit="1" customWidth="1"/>
    <col min="8984" max="8984" width="18.85546875" bestFit="1" customWidth="1"/>
    <col min="9218" max="9218" width="19.85546875" customWidth="1"/>
    <col min="9219" max="9219" width="95.5703125" customWidth="1"/>
    <col min="9220" max="9220" width="0" hidden="1" customWidth="1"/>
    <col min="9221" max="9221" width="107.140625" bestFit="1" customWidth="1"/>
    <col min="9222" max="9222" width="30" bestFit="1" customWidth="1"/>
    <col min="9223" max="9223" width="13.140625" bestFit="1" customWidth="1"/>
    <col min="9224" max="9224" width="7.28515625" bestFit="1" customWidth="1"/>
    <col min="9225" max="9225" width="6.7109375" bestFit="1" customWidth="1"/>
    <col min="9226" max="9226" width="13.42578125" bestFit="1" customWidth="1"/>
    <col min="9227" max="9227" width="17" bestFit="1" customWidth="1"/>
    <col min="9228" max="9228" width="18.140625" bestFit="1" customWidth="1"/>
    <col min="9229" max="9229" width="12.5703125" bestFit="1" customWidth="1"/>
    <col min="9230" max="9230" width="16" bestFit="1" customWidth="1"/>
    <col min="9231" max="9231" width="15.5703125" bestFit="1" customWidth="1"/>
    <col min="9232" max="9232" width="16" bestFit="1" customWidth="1"/>
    <col min="9233" max="9233" width="15.85546875" bestFit="1" customWidth="1"/>
    <col min="9234" max="9234" width="17" bestFit="1" customWidth="1"/>
    <col min="9235" max="9235" width="12.28515625" bestFit="1" customWidth="1"/>
    <col min="9236" max="9236" width="16" bestFit="1" customWidth="1"/>
    <col min="9237" max="9237" width="10.42578125" bestFit="1" customWidth="1"/>
    <col min="9238" max="9238" width="10.7109375" bestFit="1" customWidth="1"/>
    <col min="9239" max="9239" width="10.140625" bestFit="1" customWidth="1"/>
    <col min="9240" max="9240" width="18.85546875" bestFit="1" customWidth="1"/>
    <col min="9474" max="9474" width="19.85546875" customWidth="1"/>
    <col min="9475" max="9475" width="95.5703125" customWidth="1"/>
    <col min="9476" max="9476" width="0" hidden="1" customWidth="1"/>
    <col min="9477" max="9477" width="107.140625" bestFit="1" customWidth="1"/>
    <col min="9478" max="9478" width="30" bestFit="1" customWidth="1"/>
    <col min="9479" max="9479" width="13.140625" bestFit="1" customWidth="1"/>
    <col min="9480" max="9480" width="7.28515625" bestFit="1" customWidth="1"/>
    <col min="9481" max="9481" width="6.7109375" bestFit="1" customWidth="1"/>
    <col min="9482" max="9482" width="13.42578125" bestFit="1" customWidth="1"/>
    <col min="9483" max="9483" width="17" bestFit="1" customWidth="1"/>
    <col min="9484" max="9484" width="18.140625" bestFit="1" customWidth="1"/>
    <col min="9485" max="9485" width="12.5703125" bestFit="1" customWidth="1"/>
    <col min="9486" max="9486" width="16" bestFit="1" customWidth="1"/>
    <col min="9487" max="9487" width="15.5703125" bestFit="1" customWidth="1"/>
    <col min="9488" max="9488" width="16" bestFit="1" customWidth="1"/>
    <col min="9489" max="9489" width="15.85546875" bestFit="1" customWidth="1"/>
    <col min="9490" max="9490" width="17" bestFit="1" customWidth="1"/>
    <col min="9491" max="9491" width="12.28515625" bestFit="1" customWidth="1"/>
    <col min="9492" max="9492" width="16" bestFit="1" customWidth="1"/>
    <col min="9493" max="9493" width="10.42578125" bestFit="1" customWidth="1"/>
    <col min="9494" max="9494" width="10.7109375" bestFit="1" customWidth="1"/>
    <col min="9495" max="9495" width="10.140625" bestFit="1" customWidth="1"/>
    <col min="9496" max="9496" width="18.85546875" bestFit="1" customWidth="1"/>
    <col min="9730" max="9730" width="19.85546875" customWidth="1"/>
    <col min="9731" max="9731" width="95.5703125" customWidth="1"/>
    <col min="9732" max="9732" width="0" hidden="1" customWidth="1"/>
    <col min="9733" max="9733" width="107.140625" bestFit="1" customWidth="1"/>
    <col min="9734" max="9734" width="30" bestFit="1" customWidth="1"/>
    <col min="9735" max="9735" width="13.140625" bestFit="1" customWidth="1"/>
    <col min="9736" max="9736" width="7.28515625" bestFit="1" customWidth="1"/>
    <col min="9737" max="9737" width="6.7109375" bestFit="1" customWidth="1"/>
    <col min="9738" max="9738" width="13.42578125" bestFit="1" customWidth="1"/>
    <col min="9739" max="9739" width="17" bestFit="1" customWidth="1"/>
    <col min="9740" max="9740" width="18.140625" bestFit="1" customWidth="1"/>
    <col min="9741" max="9741" width="12.5703125" bestFit="1" customWidth="1"/>
    <col min="9742" max="9742" width="16" bestFit="1" customWidth="1"/>
    <col min="9743" max="9743" width="15.5703125" bestFit="1" customWidth="1"/>
    <col min="9744" max="9744" width="16" bestFit="1" customWidth="1"/>
    <col min="9745" max="9745" width="15.85546875" bestFit="1" customWidth="1"/>
    <col min="9746" max="9746" width="17" bestFit="1" customWidth="1"/>
    <col min="9747" max="9747" width="12.28515625" bestFit="1" customWidth="1"/>
    <col min="9748" max="9748" width="16" bestFit="1" customWidth="1"/>
    <col min="9749" max="9749" width="10.42578125" bestFit="1" customWidth="1"/>
    <col min="9750" max="9750" width="10.7109375" bestFit="1" customWidth="1"/>
    <col min="9751" max="9751" width="10.140625" bestFit="1" customWidth="1"/>
    <col min="9752" max="9752" width="18.85546875" bestFit="1" customWidth="1"/>
    <col min="9986" max="9986" width="19.85546875" customWidth="1"/>
    <col min="9987" max="9987" width="95.5703125" customWidth="1"/>
    <col min="9988" max="9988" width="0" hidden="1" customWidth="1"/>
    <col min="9989" max="9989" width="107.140625" bestFit="1" customWidth="1"/>
    <col min="9990" max="9990" width="30" bestFit="1" customWidth="1"/>
    <col min="9991" max="9991" width="13.140625" bestFit="1" customWidth="1"/>
    <col min="9992" max="9992" width="7.28515625" bestFit="1" customWidth="1"/>
    <col min="9993" max="9993" width="6.7109375" bestFit="1" customWidth="1"/>
    <col min="9994" max="9994" width="13.42578125" bestFit="1" customWidth="1"/>
    <col min="9995" max="9995" width="17" bestFit="1" customWidth="1"/>
    <col min="9996" max="9996" width="18.140625" bestFit="1" customWidth="1"/>
    <col min="9997" max="9997" width="12.5703125" bestFit="1" customWidth="1"/>
    <col min="9998" max="9998" width="16" bestFit="1" customWidth="1"/>
    <col min="9999" max="9999" width="15.5703125" bestFit="1" customWidth="1"/>
    <col min="10000" max="10000" width="16" bestFit="1" customWidth="1"/>
    <col min="10001" max="10001" width="15.85546875" bestFit="1" customWidth="1"/>
    <col min="10002" max="10002" width="17" bestFit="1" customWidth="1"/>
    <col min="10003" max="10003" width="12.28515625" bestFit="1" customWidth="1"/>
    <col min="10004" max="10004" width="16" bestFit="1" customWidth="1"/>
    <col min="10005" max="10005" width="10.42578125" bestFit="1" customWidth="1"/>
    <col min="10006" max="10006" width="10.7109375" bestFit="1" customWidth="1"/>
    <col min="10007" max="10007" width="10.140625" bestFit="1" customWidth="1"/>
    <col min="10008" max="10008" width="18.85546875" bestFit="1" customWidth="1"/>
    <col min="10242" max="10242" width="19.85546875" customWidth="1"/>
    <col min="10243" max="10243" width="95.5703125" customWidth="1"/>
    <col min="10244" max="10244" width="0" hidden="1" customWidth="1"/>
    <col min="10245" max="10245" width="107.140625" bestFit="1" customWidth="1"/>
    <col min="10246" max="10246" width="30" bestFit="1" customWidth="1"/>
    <col min="10247" max="10247" width="13.140625" bestFit="1" customWidth="1"/>
    <col min="10248" max="10248" width="7.28515625" bestFit="1" customWidth="1"/>
    <col min="10249" max="10249" width="6.7109375" bestFit="1" customWidth="1"/>
    <col min="10250" max="10250" width="13.42578125" bestFit="1" customWidth="1"/>
    <col min="10251" max="10251" width="17" bestFit="1" customWidth="1"/>
    <col min="10252" max="10252" width="18.140625" bestFit="1" customWidth="1"/>
    <col min="10253" max="10253" width="12.5703125" bestFit="1" customWidth="1"/>
    <col min="10254" max="10254" width="16" bestFit="1" customWidth="1"/>
    <col min="10255" max="10255" width="15.5703125" bestFit="1" customWidth="1"/>
    <col min="10256" max="10256" width="16" bestFit="1" customWidth="1"/>
    <col min="10257" max="10257" width="15.85546875" bestFit="1" customWidth="1"/>
    <col min="10258" max="10258" width="17" bestFit="1" customWidth="1"/>
    <col min="10259" max="10259" width="12.28515625" bestFit="1" customWidth="1"/>
    <col min="10260" max="10260" width="16" bestFit="1" customWidth="1"/>
    <col min="10261" max="10261" width="10.42578125" bestFit="1" customWidth="1"/>
    <col min="10262" max="10262" width="10.7109375" bestFit="1" customWidth="1"/>
    <col min="10263" max="10263" width="10.140625" bestFit="1" customWidth="1"/>
    <col min="10264" max="10264" width="18.85546875" bestFit="1" customWidth="1"/>
    <col min="10498" max="10498" width="19.85546875" customWidth="1"/>
    <col min="10499" max="10499" width="95.5703125" customWidth="1"/>
    <col min="10500" max="10500" width="0" hidden="1" customWidth="1"/>
    <col min="10501" max="10501" width="107.140625" bestFit="1" customWidth="1"/>
    <col min="10502" max="10502" width="30" bestFit="1" customWidth="1"/>
    <col min="10503" max="10503" width="13.140625" bestFit="1" customWidth="1"/>
    <col min="10504" max="10504" width="7.28515625" bestFit="1" customWidth="1"/>
    <col min="10505" max="10505" width="6.7109375" bestFit="1" customWidth="1"/>
    <col min="10506" max="10506" width="13.42578125" bestFit="1" customWidth="1"/>
    <col min="10507" max="10507" width="17" bestFit="1" customWidth="1"/>
    <col min="10508" max="10508" width="18.140625" bestFit="1" customWidth="1"/>
    <col min="10509" max="10509" width="12.5703125" bestFit="1" customWidth="1"/>
    <col min="10510" max="10510" width="16" bestFit="1" customWidth="1"/>
    <col min="10511" max="10511" width="15.5703125" bestFit="1" customWidth="1"/>
    <col min="10512" max="10512" width="16" bestFit="1" customWidth="1"/>
    <col min="10513" max="10513" width="15.85546875" bestFit="1" customWidth="1"/>
    <col min="10514" max="10514" width="17" bestFit="1" customWidth="1"/>
    <col min="10515" max="10515" width="12.28515625" bestFit="1" customWidth="1"/>
    <col min="10516" max="10516" width="16" bestFit="1" customWidth="1"/>
    <col min="10517" max="10517" width="10.42578125" bestFit="1" customWidth="1"/>
    <col min="10518" max="10518" width="10.7109375" bestFit="1" customWidth="1"/>
    <col min="10519" max="10519" width="10.140625" bestFit="1" customWidth="1"/>
    <col min="10520" max="10520" width="18.85546875" bestFit="1" customWidth="1"/>
    <col min="10754" max="10754" width="19.85546875" customWidth="1"/>
    <col min="10755" max="10755" width="95.5703125" customWidth="1"/>
    <col min="10756" max="10756" width="0" hidden="1" customWidth="1"/>
    <col min="10757" max="10757" width="107.140625" bestFit="1" customWidth="1"/>
    <col min="10758" max="10758" width="30" bestFit="1" customWidth="1"/>
    <col min="10759" max="10759" width="13.140625" bestFit="1" customWidth="1"/>
    <col min="10760" max="10760" width="7.28515625" bestFit="1" customWidth="1"/>
    <col min="10761" max="10761" width="6.7109375" bestFit="1" customWidth="1"/>
    <col min="10762" max="10762" width="13.42578125" bestFit="1" customWidth="1"/>
    <col min="10763" max="10763" width="17" bestFit="1" customWidth="1"/>
    <col min="10764" max="10764" width="18.140625" bestFit="1" customWidth="1"/>
    <col min="10765" max="10765" width="12.5703125" bestFit="1" customWidth="1"/>
    <col min="10766" max="10766" width="16" bestFit="1" customWidth="1"/>
    <col min="10767" max="10767" width="15.5703125" bestFit="1" customWidth="1"/>
    <col min="10768" max="10768" width="16" bestFit="1" customWidth="1"/>
    <col min="10769" max="10769" width="15.85546875" bestFit="1" customWidth="1"/>
    <col min="10770" max="10770" width="17" bestFit="1" customWidth="1"/>
    <col min="10771" max="10771" width="12.28515625" bestFit="1" customWidth="1"/>
    <col min="10772" max="10772" width="16" bestFit="1" customWidth="1"/>
    <col min="10773" max="10773" width="10.42578125" bestFit="1" customWidth="1"/>
    <col min="10774" max="10774" width="10.7109375" bestFit="1" customWidth="1"/>
    <col min="10775" max="10775" width="10.140625" bestFit="1" customWidth="1"/>
    <col min="10776" max="10776" width="18.85546875" bestFit="1" customWidth="1"/>
    <col min="11010" max="11010" width="19.85546875" customWidth="1"/>
    <col min="11011" max="11011" width="95.5703125" customWidth="1"/>
    <col min="11012" max="11012" width="0" hidden="1" customWidth="1"/>
    <col min="11013" max="11013" width="107.140625" bestFit="1" customWidth="1"/>
    <col min="11014" max="11014" width="30" bestFit="1" customWidth="1"/>
    <col min="11015" max="11015" width="13.140625" bestFit="1" customWidth="1"/>
    <col min="11016" max="11016" width="7.28515625" bestFit="1" customWidth="1"/>
    <col min="11017" max="11017" width="6.7109375" bestFit="1" customWidth="1"/>
    <col min="11018" max="11018" width="13.42578125" bestFit="1" customWidth="1"/>
    <col min="11019" max="11019" width="17" bestFit="1" customWidth="1"/>
    <col min="11020" max="11020" width="18.140625" bestFit="1" customWidth="1"/>
    <col min="11021" max="11021" width="12.5703125" bestFit="1" customWidth="1"/>
    <col min="11022" max="11022" width="16" bestFit="1" customWidth="1"/>
    <col min="11023" max="11023" width="15.5703125" bestFit="1" customWidth="1"/>
    <col min="11024" max="11024" width="16" bestFit="1" customWidth="1"/>
    <col min="11025" max="11025" width="15.85546875" bestFit="1" customWidth="1"/>
    <col min="11026" max="11026" width="17" bestFit="1" customWidth="1"/>
    <col min="11027" max="11027" width="12.28515625" bestFit="1" customWidth="1"/>
    <col min="11028" max="11028" width="16" bestFit="1" customWidth="1"/>
    <col min="11029" max="11029" width="10.42578125" bestFit="1" customWidth="1"/>
    <col min="11030" max="11030" width="10.7109375" bestFit="1" customWidth="1"/>
    <col min="11031" max="11031" width="10.140625" bestFit="1" customWidth="1"/>
    <col min="11032" max="11032" width="18.85546875" bestFit="1" customWidth="1"/>
    <col min="11266" max="11266" width="19.85546875" customWidth="1"/>
    <col min="11267" max="11267" width="95.5703125" customWidth="1"/>
    <col min="11268" max="11268" width="0" hidden="1" customWidth="1"/>
    <col min="11269" max="11269" width="107.140625" bestFit="1" customWidth="1"/>
    <col min="11270" max="11270" width="30" bestFit="1" customWidth="1"/>
    <col min="11271" max="11271" width="13.140625" bestFit="1" customWidth="1"/>
    <col min="11272" max="11272" width="7.28515625" bestFit="1" customWidth="1"/>
    <col min="11273" max="11273" width="6.7109375" bestFit="1" customWidth="1"/>
    <col min="11274" max="11274" width="13.42578125" bestFit="1" customWidth="1"/>
    <col min="11275" max="11275" width="17" bestFit="1" customWidth="1"/>
    <col min="11276" max="11276" width="18.140625" bestFit="1" customWidth="1"/>
    <col min="11277" max="11277" width="12.5703125" bestFit="1" customWidth="1"/>
    <col min="11278" max="11278" width="16" bestFit="1" customWidth="1"/>
    <col min="11279" max="11279" width="15.5703125" bestFit="1" customWidth="1"/>
    <col min="11280" max="11280" width="16" bestFit="1" customWidth="1"/>
    <col min="11281" max="11281" width="15.85546875" bestFit="1" customWidth="1"/>
    <col min="11282" max="11282" width="17" bestFit="1" customWidth="1"/>
    <col min="11283" max="11283" width="12.28515625" bestFit="1" customWidth="1"/>
    <col min="11284" max="11284" width="16" bestFit="1" customWidth="1"/>
    <col min="11285" max="11285" width="10.42578125" bestFit="1" customWidth="1"/>
    <col min="11286" max="11286" width="10.7109375" bestFit="1" customWidth="1"/>
    <col min="11287" max="11287" width="10.140625" bestFit="1" customWidth="1"/>
    <col min="11288" max="11288" width="18.85546875" bestFit="1" customWidth="1"/>
    <col min="11522" max="11522" width="19.85546875" customWidth="1"/>
    <col min="11523" max="11523" width="95.5703125" customWidth="1"/>
    <col min="11524" max="11524" width="0" hidden="1" customWidth="1"/>
    <col min="11525" max="11525" width="107.140625" bestFit="1" customWidth="1"/>
    <col min="11526" max="11526" width="30" bestFit="1" customWidth="1"/>
    <col min="11527" max="11527" width="13.140625" bestFit="1" customWidth="1"/>
    <col min="11528" max="11528" width="7.28515625" bestFit="1" customWidth="1"/>
    <col min="11529" max="11529" width="6.7109375" bestFit="1" customWidth="1"/>
    <col min="11530" max="11530" width="13.42578125" bestFit="1" customWidth="1"/>
    <col min="11531" max="11531" width="17" bestFit="1" customWidth="1"/>
    <col min="11532" max="11532" width="18.140625" bestFit="1" customWidth="1"/>
    <col min="11533" max="11533" width="12.5703125" bestFit="1" customWidth="1"/>
    <col min="11534" max="11534" width="16" bestFit="1" customWidth="1"/>
    <col min="11535" max="11535" width="15.5703125" bestFit="1" customWidth="1"/>
    <col min="11536" max="11536" width="16" bestFit="1" customWidth="1"/>
    <col min="11537" max="11537" width="15.85546875" bestFit="1" customWidth="1"/>
    <col min="11538" max="11538" width="17" bestFit="1" customWidth="1"/>
    <col min="11539" max="11539" width="12.28515625" bestFit="1" customWidth="1"/>
    <col min="11540" max="11540" width="16" bestFit="1" customWidth="1"/>
    <col min="11541" max="11541" width="10.42578125" bestFit="1" customWidth="1"/>
    <col min="11542" max="11542" width="10.7109375" bestFit="1" customWidth="1"/>
    <col min="11543" max="11543" width="10.140625" bestFit="1" customWidth="1"/>
    <col min="11544" max="11544" width="18.85546875" bestFit="1" customWidth="1"/>
    <col min="11778" max="11778" width="19.85546875" customWidth="1"/>
    <col min="11779" max="11779" width="95.5703125" customWidth="1"/>
    <col min="11780" max="11780" width="0" hidden="1" customWidth="1"/>
    <col min="11781" max="11781" width="107.140625" bestFit="1" customWidth="1"/>
    <col min="11782" max="11782" width="30" bestFit="1" customWidth="1"/>
    <col min="11783" max="11783" width="13.140625" bestFit="1" customWidth="1"/>
    <col min="11784" max="11784" width="7.28515625" bestFit="1" customWidth="1"/>
    <col min="11785" max="11785" width="6.7109375" bestFit="1" customWidth="1"/>
    <col min="11786" max="11786" width="13.42578125" bestFit="1" customWidth="1"/>
    <col min="11787" max="11787" width="17" bestFit="1" customWidth="1"/>
    <col min="11788" max="11788" width="18.140625" bestFit="1" customWidth="1"/>
    <col min="11789" max="11789" width="12.5703125" bestFit="1" customWidth="1"/>
    <col min="11790" max="11790" width="16" bestFit="1" customWidth="1"/>
    <col min="11791" max="11791" width="15.5703125" bestFit="1" customWidth="1"/>
    <col min="11792" max="11792" width="16" bestFit="1" customWidth="1"/>
    <col min="11793" max="11793" width="15.85546875" bestFit="1" customWidth="1"/>
    <col min="11794" max="11794" width="17" bestFit="1" customWidth="1"/>
    <col min="11795" max="11795" width="12.28515625" bestFit="1" customWidth="1"/>
    <col min="11796" max="11796" width="16" bestFit="1" customWidth="1"/>
    <col min="11797" max="11797" width="10.42578125" bestFit="1" customWidth="1"/>
    <col min="11798" max="11798" width="10.7109375" bestFit="1" customWidth="1"/>
    <col min="11799" max="11799" width="10.140625" bestFit="1" customWidth="1"/>
    <col min="11800" max="11800" width="18.85546875" bestFit="1" customWidth="1"/>
    <col min="12034" max="12034" width="19.85546875" customWidth="1"/>
    <col min="12035" max="12035" width="95.5703125" customWidth="1"/>
    <col min="12036" max="12036" width="0" hidden="1" customWidth="1"/>
    <col min="12037" max="12037" width="107.140625" bestFit="1" customWidth="1"/>
    <col min="12038" max="12038" width="30" bestFit="1" customWidth="1"/>
    <col min="12039" max="12039" width="13.140625" bestFit="1" customWidth="1"/>
    <col min="12040" max="12040" width="7.28515625" bestFit="1" customWidth="1"/>
    <col min="12041" max="12041" width="6.7109375" bestFit="1" customWidth="1"/>
    <col min="12042" max="12042" width="13.42578125" bestFit="1" customWidth="1"/>
    <col min="12043" max="12043" width="17" bestFit="1" customWidth="1"/>
    <col min="12044" max="12044" width="18.140625" bestFit="1" customWidth="1"/>
    <col min="12045" max="12045" width="12.5703125" bestFit="1" customWidth="1"/>
    <col min="12046" max="12046" width="16" bestFit="1" customWidth="1"/>
    <col min="12047" max="12047" width="15.5703125" bestFit="1" customWidth="1"/>
    <col min="12048" max="12048" width="16" bestFit="1" customWidth="1"/>
    <col min="12049" max="12049" width="15.85546875" bestFit="1" customWidth="1"/>
    <col min="12050" max="12050" width="17" bestFit="1" customWidth="1"/>
    <col min="12051" max="12051" width="12.28515625" bestFit="1" customWidth="1"/>
    <col min="12052" max="12052" width="16" bestFit="1" customWidth="1"/>
    <col min="12053" max="12053" width="10.42578125" bestFit="1" customWidth="1"/>
    <col min="12054" max="12054" width="10.7109375" bestFit="1" customWidth="1"/>
    <col min="12055" max="12055" width="10.140625" bestFit="1" customWidth="1"/>
    <col min="12056" max="12056" width="18.85546875" bestFit="1" customWidth="1"/>
    <col min="12290" max="12290" width="19.85546875" customWidth="1"/>
    <col min="12291" max="12291" width="95.5703125" customWidth="1"/>
    <col min="12292" max="12292" width="0" hidden="1" customWidth="1"/>
    <col min="12293" max="12293" width="107.140625" bestFit="1" customWidth="1"/>
    <col min="12294" max="12294" width="30" bestFit="1" customWidth="1"/>
    <col min="12295" max="12295" width="13.140625" bestFit="1" customWidth="1"/>
    <col min="12296" max="12296" width="7.28515625" bestFit="1" customWidth="1"/>
    <col min="12297" max="12297" width="6.7109375" bestFit="1" customWidth="1"/>
    <col min="12298" max="12298" width="13.42578125" bestFit="1" customWidth="1"/>
    <col min="12299" max="12299" width="17" bestFit="1" customWidth="1"/>
    <col min="12300" max="12300" width="18.140625" bestFit="1" customWidth="1"/>
    <col min="12301" max="12301" width="12.5703125" bestFit="1" customWidth="1"/>
    <col min="12302" max="12302" width="16" bestFit="1" customWidth="1"/>
    <col min="12303" max="12303" width="15.5703125" bestFit="1" customWidth="1"/>
    <col min="12304" max="12304" width="16" bestFit="1" customWidth="1"/>
    <col min="12305" max="12305" width="15.85546875" bestFit="1" customWidth="1"/>
    <col min="12306" max="12306" width="17" bestFit="1" customWidth="1"/>
    <col min="12307" max="12307" width="12.28515625" bestFit="1" customWidth="1"/>
    <col min="12308" max="12308" width="16" bestFit="1" customWidth="1"/>
    <col min="12309" max="12309" width="10.42578125" bestFit="1" customWidth="1"/>
    <col min="12310" max="12310" width="10.7109375" bestFit="1" customWidth="1"/>
    <col min="12311" max="12311" width="10.140625" bestFit="1" customWidth="1"/>
    <col min="12312" max="12312" width="18.85546875" bestFit="1" customWidth="1"/>
    <col min="12546" max="12546" width="19.85546875" customWidth="1"/>
    <col min="12547" max="12547" width="95.5703125" customWidth="1"/>
    <col min="12548" max="12548" width="0" hidden="1" customWidth="1"/>
    <col min="12549" max="12549" width="107.140625" bestFit="1" customWidth="1"/>
    <col min="12550" max="12550" width="30" bestFit="1" customWidth="1"/>
    <col min="12551" max="12551" width="13.140625" bestFit="1" customWidth="1"/>
    <col min="12552" max="12552" width="7.28515625" bestFit="1" customWidth="1"/>
    <col min="12553" max="12553" width="6.7109375" bestFit="1" customWidth="1"/>
    <col min="12554" max="12554" width="13.42578125" bestFit="1" customWidth="1"/>
    <col min="12555" max="12555" width="17" bestFit="1" customWidth="1"/>
    <col min="12556" max="12556" width="18.140625" bestFit="1" customWidth="1"/>
    <col min="12557" max="12557" width="12.5703125" bestFit="1" customWidth="1"/>
    <col min="12558" max="12558" width="16" bestFit="1" customWidth="1"/>
    <col min="12559" max="12559" width="15.5703125" bestFit="1" customWidth="1"/>
    <col min="12560" max="12560" width="16" bestFit="1" customWidth="1"/>
    <col min="12561" max="12561" width="15.85546875" bestFit="1" customWidth="1"/>
    <col min="12562" max="12562" width="17" bestFit="1" customWidth="1"/>
    <col min="12563" max="12563" width="12.28515625" bestFit="1" customWidth="1"/>
    <col min="12564" max="12564" width="16" bestFit="1" customWidth="1"/>
    <col min="12565" max="12565" width="10.42578125" bestFit="1" customWidth="1"/>
    <col min="12566" max="12566" width="10.7109375" bestFit="1" customWidth="1"/>
    <col min="12567" max="12567" width="10.140625" bestFit="1" customWidth="1"/>
    <col min="12568" max="12568" width="18.85546875" bestFit="1" customWidth="1"/>
    <col min="12802" max="12802" width="19.85546875" customWidth="1"/>
    <col min="12803" max="12803" width="95.5703125" customWidth="1"/>
    <col min="12804" max="12804" width="0" hidden="1" customWidth="1"/>
    <col min="12805" max="12805" width="107.140625" bestFit="1" customWidth="1"/>
    <col min="12806" max="12806" width="30" bestFit="1" customWidth="1"/>
    <col min="12807" max="12807" width="13.140625" bestFit="1" customWidth="1"/>
    <col min="12808" max="12808" width="7.28515625" bestFit="1" customWidth="1"/>
    <col min="12809" max="12809" width="6.7109375" bestFit="1" customWidth="1"/>
    <col min="12810" max="12810" width="13.42578125" bestFit="1" customWidth="1"/>
    <col min="12811" max="12811" width="17" bestFit="1" customWidth="1"/>
    <col min="12812" max="12812" width="18.140625" bestFit="1" customWidth="1"/>
    <col min="12813" max="12813" width="12.5703125" bestFit="1" customWidth="1"/>
    <col min="12814" max="12814" width="16" bestFit="1" customWidth="1"/>
    <col min="12815" max="12815" width="15.5703125" bestFit="1" customWidth="1"/>
    <col min="12816" max="12816" width="16" bestFit="1" customWidth="1"/>
    <col min="12817" max="12817" width="15.85546875" bestFit="1" customWidth="1"/>
    <col min="12818" max="12818" width="17" bestFit="1" customWidth="1"/>
    <col min="12819" max="12819" width="12.28515625" bestFit="1" customWidth="1"/>
    <col min="12820" max="12820" width="16" bestFit="1" customWidth="1"/>
    <col min="12821" max="12821" width="10.42578125" bestFit="1" customWidth="1"/>
    <col min="12822" max="12822" width="10.7109375" bestFit="1" customWidth="1"/>
    <col min="12823" max="12823" width="10.140625" bestFit="1" customWidth="1"/>
    <col min="12824" max="12824" width="18.85546875" bestFit="1" customWidth="1"/>
    <col min="13058" max="13058" width="19.85546875" customWidth="1"/>
    <col min="13059" max="13059" width="95.5703125" customWidth="1"/>
    <col min="13060" max="13060" width="0" hidden="1" customWidth="1"/>
    <col min="13061" max="13061" width="107.140625" bestFit="1" customWidth="1"/>
    <col min="13062" max="13062" width="30" bestFit="1" customWidth="1"/>
    <col min="13063" max="13063" width="13.140625" bestFit="1" customWidth="1"/>
    <col min="13064" max="13064" width="7.28515625" bestFit="1" customWidth="1"/>
    <col min="13065" max="13065" width="6.7109375" bestFit="1" customWidth="1"/>
    <col min="13066" max="13066" width="13.42578125" bestFit="1" customWidth="1"/>
    <col min="13067" max="13067" width="17" bestFit="1" customWidth="1"/>
    <col min="13068" max="13068" width="18.140625" bestFit="1" customWidth="1"/>
    <col min="13069" max="13069" width="12.5703125" bestFit="1" customWidth="1"/>
    <col min="13070" max="13070" width="16" bestFit="1" customWidth="1"/>
    <col min="13071" max="13071" width="15.5703125" bestFit="1" customWidth="1"/>
    <col min="13072" max="13072" width="16" bestFit="1" customWidth="1"/>
    <col min="13073" max="13073" width="15.85546875" bestFit="1" customWidth="1"/>
    <col min="13074" max="13074" width="17" bestFit="1" customWidth="1"/>
    <col min="13075" max="13075" width="12.28515625" bestFit="1" customWidth="1"/>
    <col min="13076" max="13076" width="16" bestFit="1" customWidth="1"/>
    <col min="13077" max="13077" width="10.42578125" bestFit="1" customWidth="1"/>
    <col min="13078" max="13078" width="10.7109375" bestFit="1" customWidth="1"/>
    <col min="13079" max="13079" width="10.140625" bestFit="1" customWidth="1"/>
    <col min="13080" max="13080" width="18.85546875" bestFit="1" customWidth="1"/>
    <col min="13314" max="13314" width="19.85546875" customWidth="1"/>
    <col min="13315" max="13315" width="95.5703125" customWidth="1"/>
    <col min="13316" max="13316" width="0" hidden="1" customWidth="1"/>
    <col min="13317" max="13317" width="107.140625" bestFit="1" customWidth="1"/>
    <col min="13318" max="13318" width="30" bestFit="1" customWidth="1"/>
    <col min="13319" max="13319" width="13.140625" bestFit="1" customWidth="1"/>
    <col min="13320" max="13320" width="7.28515625" bestFit="1" customWidth="1"/>
    <col min="13321" max="13321" width="6.7109375" bestFit="1" customWidth="1"/>
    <col min="13322" max="13322" width="13.42578125" bestFit="1" customWidth="1"/>
    <col min="13323" max="13323" width="17" bestFit="1" customWidth="1"/>
    <col min="13324" max="13324" width="18.140625" bestFit="1" customWidth="1"/>
    <col min="13325" max="13325" width="12.5703125" bestFit="1" customWidth="1"/>
    <col min="13326" max="13326" width="16" bestFit="1" customWidth="1"/>
    <col min="13327" max="13327" width="15.5703125" bestFit="1" customWidth="1"/>
    <col min="13328" max="13328" width="16" bestFit="1" customWidth="1"/>
    <col min="13329" max="13329" width="15.85546875" bestFit="1" customWidth="1"/>
    <col min="13330" max="13330" width="17" bestFit="1" customWidth="1"/>
    <col min="13331" max="13331" width="12.28515625" bestFit="1" customWidth="1"/>
    <col min="13332" max="13332" width="16" bestFit="1" customWidth="1"/>
    <col min="13333" max="13333" width="10.42578125" bestFit="1" customWidth="1"/>
    <col min="13334" max="13334" width="10.7109375" bestFit="1" customWidth="1"/>
    <col min="13335" max="13335" width="10.140625" bestFit="1" customWidth="1"/>
    <col min="13336" max="13336" width="18.85546875" bestFit="1" customWidth="1"/>
    <col min="13570" max="13570" width="19.85546875" customWidth="1"/>
    <col min="13571" max="13571" width="95.5703125" customWidth="1"/>
    <col min="13572" max="13572" width="0" hidden="1" customWidth="1"/>
    <col min="13573" max="13573" width="107.140625" bestFit="1" customWidth="1"/>
    <col min="13574" max="13574" width="30" bestFit="1" customWidth="1"/>
    <col min="13575" max="13575" width="13.140625" bestFit="1" customWidth="1"/>
    <col min="13576" max="13576" width="7.28515625" bestFit="1" customWidth="1"/>
    <col min="13577" max="13577" width="6.7109375" bestFit="1" customWidth="1"/>
    <col min="13578" max="13578" width="13.42578125" bestFit="1" customWidth="1"/>
    <col min="13579" max="13579" width="17" bestFit="1" customWidth="1"/>
    <col min="13580" max="13580" width="18.140625" bestFit="1" customWidth="1"/>
    <col min="13581" max="13581" width="12.5703125" bestFit="1" customWidth="1"/>
    <col min="13582" max="13582" width="16" bestFit="1" customWidth="1"/>
    <col min="13583" max="13583" width="15.5703125" bestFit="1" customWidth="1"/>
    <col min="13584" max="13584" width="16" bestFit="1" customWidth="1"/>
    <col min="13585" max="13585" width="15.85546875" bestFit="1" customWidth="1"/>
    <col min="13586" max="13586" width="17" bestFit="1" customWidth="1"/>
    <col min="13587" max="13587" width="12.28515625" bestFit="1" customWidth="1"/>
    <col min="13588" max="13588" width="16" bestFit="1" customWidth="1"/>
    <col min="13589" max="13589" width="10.42578125" bestFit="1" customWidth="1"/>
    <col min="13590" max="13590" width="10.7109375" bestFit="1" customWidth="1"/>
    <col min="13591" max="13591" width="10.140625" bestFit="1" customWidth="1"/>
    <col min="13592" max="13592" width="18.85546875" bestFit="1" customWidth="1"/>
    <col min="13826" max="13826" width="19.85546875" customWidth="1"/>
    <col min="13827" max="13827" width="95.5703125" customWidth="1"/>
    <col min="13828" max="13828" width="0" hidden="1" customWidth="1"/>
    <col min="13829" max="13829" width="107.140625" bestFit="1" customWidth="1"/>
    <col min="13830" max="13830" width="30" bestFit="1" customWidth="1"/>
    <col min="13831" max="13831" width="13.140625" bestFit="1" customWidth="1"/>
    <col min="13832" max="13832" width="7.28515625" bestFit="1" customWidth="1"/>
    <col min="13833" max="13833" width="6.7109375" bestFit="1" customWidth="1"/>
    <col min="13834" max="13834" width="13.42578125" bestFit="1" customWidth="1"/>
    <col min="13835" max="13835" width="17" bestFit="1" customWidth="1"/>
    <col min="13836" max="13836" width="18.140625" bestFit="1" customWidth="1"/>
    <col min="13837" max="13837" width="12.5703125" bestFit="1" customWidth="1"/>
    <col min="13838" max="13838" width="16" bestFit="1" customWidth="1"/>
    <col min="13839" max="13839" width="15.5703125" bestFit="1" customWidth="1"/>
    <col min="13840" max="13840" width="16" bestFit="1" customWidth="1"/>
    <col min="13841" max="13841" width="15.85546875" bestFit="1" customWidth="1"/>
    <col min="13842" max="13842" width="17" bestFit="1" customWidth="1"/>
    <col min="13843" max="13843" width="12.28515625" bestFit="1" customWidth="1"/>
    <col min="13844" max="13844" width="16" bestFit="1" customWidth="1"/>
    <col min="13845" max="13845" width="10.42578125" bestFit="1" customWidth="1"/>
    <col min="13846" max="13846" width="10.7109375" bestFit="1" customWidth="1"/>
    <col min="13847" max="13847" width="10.140625" bestFit="1" customWidth="1"/>
    <col min="13848" max="13848" width="18.85546875" bestFit="1" customWidth="1"/>
    <col min="14082" max="14082" width="19.85546875" customWidth="1"/>
    <col min="14083" max="14083" width="95.5703125" customWidth="1"/>
    <col min="14084" max="14084" width="0" hidden="1" customWidth="1"/>
    <col min="14085" max="14085" width="107.140625" bestFit="1" customWidth="1"/>
    <col min="14086" max="14086" width="30" bestFit="1" customWidth="1"/>
    <col min="14087" max="14087" width="13.140625" bestFit="1" customWidth="1"/>
    <col min="14088" max="14088" width="7.28515625" bestFit="1" customWidth="1"/>
    <col min="14089" max="14089" width="6.7109375" bestFit="1" customWidth="1"/>
    <col min="14090" max="14090" width="13.42578125" bestFit="1" customWidth="1"/>
    <col min="14091" max="14091" width="17" bestFit="1" customWidth="1"/>
    <col min="14092" max="14092" width="18.140625" bestFit="1" customWidth="1"/>
    <col min="14093" max="14093" width="12.5703125" bestFit="1" customWidth="1"/>
    <col min="14094" max="14094" width="16" bestFit="1" customWidth="1"/>
    <col min="14095" max="14095" width="15.5703125" bestFit="1" customWidth="1"/>
    <col min="14096" max="14096" width="16" bestFit="1" customWidth="1"/>
    <col min="14097" max="14097" width="15.85546875" bestFit="1" customWidth="1"/>
    <col min="14098" max="14098" width="17" bestFit="1" customWidth="1"/>
    <col min="14099" max="14099" width="12.28515625" bestFit="1" customWidth="1"/>
    <col min="14100" max="14100" width="16" bestFit="1" customWidth="1"/>
    <col min="14101" max="14101" width="10.42578125" bestFit="1" customWidth="1"/>
    <col min="14102" max="14102" width="10.7109375" bestFit="1" customWidth="1"/>
    <col min="14103" max="14103" width="10.140625" bestFit="1" customWidth="1"/>
    <col min="14104" max="14104" width="18.85546875" bestFit="1" customWidth="1"/>
    <col min="14338" max="14338" width="19.85546875" customWidth="1"/>
    <col min="14339" max="14339" width="95.5703125" customWidth="1"/>
    <col min="14340" max="14340" width="0" hidden="1" customWidth="1"/>
    <col min="14341" max="14341" width="107.140625" bestFit="1" customWidth="1"/>
    <col min="14342" max="14342" width="30" bestFit="1" customWidth="1"/>
    <col min="14343" max="14343" width="13.140625" bestFit="1" customWidth="1"/>
    <col min="14344" max="14344" width="7.28515625" bestFit="1" customWidth="1"/>
    <col min="14345" max="14345" width="6.7109375" bestFit="1" customWidth="1"/>
    <col min="14346" max="14346" width="13.42578125" bestFit="1" customWidth="1"/>
    <col min="14347" max="14347" width="17" bestFit="1" customWidth="1"/>
    <col min="14348" max="14348" width="18.140625" bestFit="1" customWidth="1"/>
    <col min="14349" max="14349" width="12.5703125" bestFit="1" customWidth="1"/>
    <col min="14350" max="14350" width="16" bestFit="1" customWidth="1"/>
    <col min="14351" max="14351" width="15.5703125" bestFit="1" customWidth="1"/>
    <col min="14352" max="14352" width="16" bestFit="1" customWidth="1"/>
    <col min="14353" max="14353" width="15.85546875" bestFit="1" customWidth="1"/>
    <col min="14354" max="14354" width="17" bestFit="1" customWidth="1"/>
    <col min="14355" max="14355" width="12.28515625" bestFit="1" customWidth="1"/>
    <col min="14356" max="14356" width="16" bestFit="1" customWidth="1"/>
    <col min="14357" max="14357" width="10.42578125" bestFit="1" customWidth="1"/>
    <col min="14358" max="14358" width="10.7109375" bestFit="1" customWidth="1"/>
    <col min="14359" max="14359" width="10.140625" bestFit="1" customWidth="1"/>
    <col min="14360" max="14360" width="18.85546875" bestFit="1" customWidth="1"/>
    <col min="14594" max="14594" width="19.85546875" customWidth="1"/>
    <col min="14595" max="14595" width="95.5703125" customWidth="1"/>
    <col min="14596" max="14596" width="0" hidden="1" customWidth="1"/>
    <col min="14597" max="14597" width="107.140625" bestFit="1" customWidth="1"/>
    <col min="14598" max="14598" width="30" bestFit="1" customWidth="1"/>
    <col min="14599" max="14599" width="13.140625" bestFit="1" customWidth="1"/>
    <col min="14600" max="14600" width="7.28515625" bestFit="1" customWidth="1"/>
    <col min="14601" max="14601" width="6.7109375" bestFit="1" customWidth="1"/>
    <col min="14602" max="14602" width="13.42578125" bestFit="1" customWidth="1"/>
    <col min="14603" max="14603" width="17" bestFit="1" customWidth="1"/>
    <col min="14604" max="14604" width="18.140625" bestFit="1" customWidth="1"/>
    <col min="14605" max="14605" width="12.5703125" bestFit="1" customWidth="1"/>
    <col min="14606" max="14606" width="16" bestFit="1" customWidth="1"/>
    <col min="14607" max="14607" width="15.5703125" bestFit="1" customWidth="1"/>
    <col min="14608" max="14608" width="16" bestFit="1" customWidth="1"/>
    <col min="14609" max="14609" width="15.85546875" bestFit="1" customWidth="1"/>
    <col min="14610" max="14610" width="17" bestFit="1" customWidth="1"/>
    <col min="14611" max="14611" width="12.28515625" bestFit="1" customWidth="1"/>
    <col min="14612" max="14612" width="16" bestFit="1" customWidth="1"/>
    <col min="14613" max="14613" width="10.42578125" bestFit="1" customWidth="1"/>
    <col min="14614" max="14614" width="10.7109375" bestFit="1" customWidth="1"/>
    <col min="14615" max="14615" width="10.140625" bestFit="1" customWidth="1"/>
    <col min="14616" max="14616" width="18.85546875" bestFit="1" customWidth="1"/>
    <col min="14850" max="14850" width="19.85546875" customWidth="1"/>
    <col min="14851" max="14851" width="95.5703125" customWidth="1"/>
    <col min="14852" max="14852" width="0" hidden="1" customWidth="1"/>
    <col min="14853" max="14853" width="107.140625" bestFit="1" customWidth="1"/>
    <col min="14854" max="14854" width="30" bestFit="1" customWidth="1"/>
    <col min="14855" max="14855" width="13.140625" bestFit="1" customWidth="1"/>
    <col min="14856" max="14856" width="7.28515625" bestFit="1" customWidth="1"/>
    <col min="14857" max="14857" width="6.7109375" bestFit="1" customWidth="1"/>
    <col min="14858" max="14858" width="13.42578125" bestFit="1" customWidth="1"/>
    <col min="14859" max="14859" width="17" bestFit="1" customWidth="1"/>
    <col min="14860" max="14860" width="18.140625" bestFit="1" customWidth="1"/>
    <col min="14861" max="14861" width="12.5703125" bestFit="1" customWidth="1"/>
    <col min="14862" max="14862" width="16" bestFit="1" customWidth="1"/>
    <col min="14863" max="14863" width="15.5703125" bestFit="1" customWidth="1"/>
    <col min="14864" max="14864" width="16" bestFit="1" customWidth="1"/>
    <col min="14865" max="14865" width="15.85546875" bestFit="1" customWidth="1"/>
    <col min="14866" max="14866" width="17" bestFit="1" customWidth="1"/>
    <col min="14867" max="14867" width="12.28515625" bestFit="1" customWidth="1"/>
    <col min="14868" max="14868" width="16" bestFit="1" customWidth="1"/>
    <col min="14869" max="14869" width="10.42578125" bestFit="1" customWidth="1"/>
    <col min="14870" max="14870" width="10.7109375" bestFit="1" customWidth="1"/>
    <col min="14871" max="14871" width="10.140625" bestFit="1" customWidth="1"/>
    <col min="14872" max="14872" width="18.85546875" bestFit="1" customWidth="1"/>
    <col min="15106" max="15106" width="19.85546875" customWidth="1"/>
    <col min="15107" max="15107" width="95.5703125" customWidth="1"/>
    <col min="15108" max="15108" width="0" hidden="1" customWidth="1"/>
    <col min="15109" max="15109" width="107.140625" bestFit="1" customWidth="1"/>
    <col min="15110" max="15110" width="30" bestFit="1" customWidth="1"/>
    <col min="15111" max="15111" width="13.140625" bestFit="1" customWidth="1"/>
    <col min="15112" max="15112" width="7.28515625" bestFit="1" customWidth="1"/>
    <col min="15113" max="15113" width="6.7109375" bestFit="1" customWidth="1"/>
    <col min="15114" max="15114" width="13.42578125" bestFit="1" customWidth="1"/>
    <col min="15115" max="15115" width="17" bestFit="1" customWidth="1"/>
    <col min="15116" max="15116" width="18.140625" bestFit="1" customWidth="1"/>
    <col min="15117" max="15117" width="12.5703125" bestFit="1" customWidth="1"/>
    <col min="15118" max="15118" width="16" bestFit="1" customWidth="1"/>
    <col min="15119" max="15119" width="15.5703125" bestFit="1" customWidth="1"/>
    <col min="15120" max="15120" width="16" bestFit="1" customWidth="1"/>
    <col min="15121" max="15121" width="15.85546875" bestFit="1" customWidth="1"/>
    <col min="15122" max="15122" width="17" bestFit="1" customWidth="1"/>
    <col min="15123" max="15123" width="12.28515625" bestFit="1" customWidth="1"/>
    <col min="15124" max="15124" width="16" bestFit="1" customWidth="1"/>
    <col min="15125" max="15125" width="10.42578125" bestFit="1" customWidth="1"/>
    <col min="15126" max="15126" width="10.7109375" bestFit="1" customWidth="1"/>
    <col min="15127" max="15127" width="10.140625" bestFit="1" customWidth="1"/>
    <col min="15128" max="15128" width="18.85546875" bestFit="1" customWidth="1"/>
    <col min="15362" max="15362" width="19.85546875" customWidth="1"/>
    <col min="15363" max="15363" width="95.5703125" customWidth="1"/>
    <col min="15364" max="15364" width="0" hidden="1" customWidth="1"/>
    <col min="15365" max="15365" width="107.140625" bestFit="1" customWidth="1"/>
    <col min="15366" max="15366" width="30" bestFit="1" customWidth="1"/>
    <col min="15367" max="15367" width="13.140625" bestFit="1" customWidth="1"/>
    <col min="15368" max="15368" width="7.28515625" bestFit="1" customWidth="1"/>
    <col min="15369" max="15369" width="6.7109375" bestFit="1" customWidth="1"/>
    <col min="15370" max="15370" width="13.42578125" bestFit="1" customWidth="1"/>
    <col min="15371" max="15371" width="17" bestFit="1" customWidth="1"/>
    <col min="15372" max="15372" width="18.140625" bestFit="1" customWidth="1"/>
    <col min="15373" max="15373" width="12.5703125" bestFit="1" customWidth="1"/>
    <col min="15374" max="15374" width="16" bestFit="1" customWidth="1"/>
    <col min="15375" max="15375" width="15.5703125" bestFit="1" customWidth="1"/>
    <col min="15376" max="15376" width="16" bestFit="1" customWidth="1"/>
    <col min="15377" max="15377" width="15.85546875" bestFit="1" customWidth="1"/>
    <col min="15378" max="15378" width="17" bestFit="1" customWidth="1"/>
    <col min="15379" max="15379" width="12.28515625" bestFit="1" customWidth="1"/>
    <col min="15380" max="15380" width="16" bestFit="1" customWidth="1"/>
    <col min="15381" max="15381" width="10.42578125" bestFit="1" customWidth="1"/>
    <col min="15382" max="15382" width="10.7109375" bestFit="1" customWidth="1"/>
    <col min="15383" max="15383" width="10.140625" bestFit="1" customWidth="1"/>
    <col min="15384" max="15384" width="18.85546875" bestFit="1" customWidth="1"/>
    <col min="15618" max="15618" width="19.85546875" customWidth="1"/>
    <col min="15619" max="15619" width="95.5703125" customWidth="1"/>
    <col min="15620" max="15620" width="0" hidden="1" customWidth="1"/>
    <col min="15621" max="15621" width="107.140625" bestFit="1" customWidth="1"/>
    <col min="15622" max="15622" width="30" bestFit="1" customWidth="1"/>
    <col min="15623" max="15623" width="13.140625" bestFit="1" customWidth="1"/>
    <col min="15624" max="15624" width="7.28515625" bestFit="1" customWidth="1"/>
    <col min="15625" max="15625" width="6.7109375" bestFit="1" customWidth="1"/>
    <col min="15626" max="15626" width="13.42578125" bestFit="1" customWidth="1"/>
    <col min="15627" max="15627" width="17" bestFit="1" customWidth="1"/>
    <col min="15628" max="15628" width="18.140625" bestFit="1" customWidth="1"/>
    <col min="15629" max="15629" width="12.5703125" bestFit="1" customWidth="1"/>
    <col min="15630" max="15630" width="16" bestFit="1" customWidth="1"/>
    <col min="15631" max="15631" width="15.5703125" bestFit="1" customWidth="1"/>
    <col min="15632" max="15632" width="16" bestFit="1" customWidth="1"/>
    <col min="15633" max="15633" width="15.85546875" bestFit="1" customWidth="1"/>
    <col min="15634" max="15634" width="17" bestFit="1" customWidth="1"/>
    <col min="15635" max="15635" width="12.28515625" bestFit="1" customWidth="1"/>
    <col min="15636" max="15636" width="16" bestFit="1" customWidth="1"/>
    <col min="15637" max="15637" width="10.42578125" bestFit="1" customWidth="1"/>
    <col min="15638" max="15638" width="10.7109375" bestFit="1" customWidth="1"/>
    <col min="15639" max="15639" width="10.140625" bestFit="1" customWidth="1"/>
    <col min="15640" max="15640" width="18.85546875" bestFit="1" customWidth="1"/>
    <col min="15874" max="15874" width="19.85546875" customWidth="1"/>
    <col min="15875" max="15875" width="95.5703125" customWidth="1"/>
    <col min="15876" max="15876" width="0" hidden="1" customWidth="1"/>
    <col min="15877" max="15877" width="107.140625" bestFit="1" customWidth="1"/>
    <col min="15878" max="15878" width="30" bestFit="1" customWidth="1"/>
    <col min="15879" max="15879" width="13.140625" bestFit="1" customWidth="1"/>
    <col min="15880" max="15880" width="7.28515625" bestFit="1" customWidth="1"/>
    <col min="15881" max="15881" width="6.7109375" bestFit="1" customWidth="1"/>
    <col min="15882" max="15882" width="13.42578125" bestFit="1" customWidth="1"/>
    <col min="15883" max="15883" width="17" bestFit="1" customWidth="1"/>
    <col min="15884" max="15884" width="18.140625" bestFit="1" customWidth="1"/>
    <col min="15885" max="15885" width="12.5703125" bestFit="1" customWidth="1"/>
    <col min="15886" max="15886" width="16" bestFit="1" customWidth="1"/>
    <col min="15887" max="15887" width="15.5703125" bestFit="1" customWidth="1"/>
    <col min="15888" max="15888" width="16" bestFit="1" customWidth="1"/>
    <col min="15889" max="15889" width="15.85546875" bestFit="1" customWidth="1"/>
    <col min="15890" max="15890" width="17" bestFit="1" customWidth="1"/>
    <col min="15891" max="15891" width="12.28515625" bestFit="1" customWidth="1"/>
    <col min="15892" max="15892" width="16" bestFit="1" customWidth="1"/>
    <col min="15893" max="15893" width="10.42578125" bestFit="1" customWidth="1"/>
    <col min="15894" max="15894" width="10.7109375" bestFit="1" customWidth="1"/>
    <col min="15895" max="15895" width="10.140625" bestFit="1" customWidth="1"/>
    <col min="15896" max="15896" width="18.85546875" bestFit="1" customWidth="1"/>
    <col min="16130" max="16130" width="19.85546875" customWidth="1"/>
    <col min="16131" max="16131" width="95.5703125" customWidth="1"/>
    <col min="16132" max="16132" width="0" hidden="1" customWidth="1"/>
    <col min="16133" max="16133" width="107.140625" bestFit="1" customWidth="1"/>
    <col min="16134" max="16134" width="30" bestFit="1" customWidth="1"/>
    <col min="16135" max="16135" width="13.140625" bestFit="1" customWidth="1"/>
    <col min="16136" max="16136" width="7.28515625" bestFit="1" customWidth="1"/>
    <col min="16137" max="16137" width="6.7109375" bestFit="1" customWidth="1"/>
    <col min="16138" max="16138" width="13.42578125" bestFit="1" customWidth="1"/>
    <col min="16139" max="16139" width="17" bestFit="1" customWidth="1"/>
    <col min="16140" max="16140" width="18.140625" bestFit="1" customWidth="1"/>
    <col min="16141" max="16141" width="12.5703125" bestFit="1" customWidth="1"/>
    <col min="16142" max="16142" width="16" bestFit="1" customWidth="1"/>
    <col min="16143" max="16143" width="15.5703125" bestFit="1" customWidth="1"/>
    <col min="16144" max="16144" width="16" bestFit="1" customWidth="1"/>
    <col min="16145" max="16145" width="15.85546875" bestFit="1" customWidth="1"/>
    <col min="16146" max="16146" width="17" bestFit="1" customWidth="1"/>
    <col min="16147" max="16147" width="12.28515625" bestFit="1" customWidth="1"/>
    <col min="16148" max="16148" width="16" bestFit="1" customWidth="1"/>
    <col min="16149" max="16149" width="10.42578125" bestFit="1" customWidth="1"/>
    <col min="16150" max="16150" width="10.7109375" bestFit="1" customWidth="1"/>
    <col min="16151" max="16151" width="10.140625" bestFit="1" customWidth="1"/>
    <col min="16152" max="16152" width="18.85546875" bestFit="1" customWidth="1"/>
  </cols>
  <sheetData>
    <row r="1" spans="1:25" x14ac:dyDescent="0.25">
      <c r="A1" s="14" t="s">
        <v>65</v>
      </c>
      <c r="B1" s="14" t="s">
        <v>66</v>
      </c>
      <c r="C1" s="14" t="s">
        <v>67</v>
      </c>
      <c r="D1" s="14"/>
      <c r="E1" s="14" t="s">
        <v>68</v>
      </c>
      <c r="F1" s="14" t="s">
        <v>69</v>
      </c>
      <c r="G1" s="15" t="s">
        <v>70</v>
      </c>
      <c r="H1" s="14" t="s">
        <v>71</v>
      </c>
      <c r="I1" s="16" t="s">
        <v>1399</v>
      </c>
      <c r="J1" s="17" t="s">
        <v>1397</v>
      </c>
      <c r="K1" s="18" t="s">
        <v>1398</v>
      </c>
      <c r="L1" s="14" t="s">
        <v>72</v>
      </c>
      <c r="M1" s="14" t="s">
        <v>1397</v>
      </c>
      <c r="N1" s="19" t="s">
        <v>73</v>
      </c>
      <c r="O1" s="14" t="s">
        <v>1398</v>
      </c>
      <c r="P1" s="20" t="s">
        <v>74</v>
      </c>
    </row>
    <row r="2" spans="1:25" x14ac:dyDescent="0.25">
      <c r="A2" s="21"/>
      <c r="B2" s="21"/>
      <c r="C2" s="21"/>
      <c r="D2" s="21"/>
      <c r="E2" s="21"/>
      <c r="F2" s="21"/>
      <c r="G2" s="22"/>
      <c r="H2" s="21"/>
      <c r="I2" s="23" t="s">
        <v>75</v>
      </c>
      <c r="J2" s="24" t="s">
        <v>75</v>
      </c>
      <c r="K2" s="25" t="s">
        <v>73</v>
      </c>
      <c r="L2" s="21"/>
      <c r="M2" s="21" t="s">
        <v>75</v>
      </c>
      <c r="N2" s="26"/>
      <c r="O2" s="21" t="s">
        <v>73</v>
      </c>
      <c r="P2" s="27"/>
      <c r="T2" s="28">
        <f>M3</f>
        <v>45230</v>
      </c>
      <c r="U2" s="28">
        <f>M3</f>
        <v>45230</v>
      </c>
    </row>
    <row r="3" spans="1:25" x14ac:dyDescent="0.25">
      <c r="A3" s="21"/>
      <c r="B3" s="21"/>
      <c r="C3" s="21"/>
      <c r="D3" s="21"/>
      <c r="E3" s="21"/>
      <c r="F3" s="21"/>
      <c r="G3" s="22"/>
      <c r="H3" s="21"/>
      <c r="I3" s="23"/>
      <c r="J3" s="24" t="s">
        <v>64</v>
      </c>
      <c r="K3" s="21" t="s">
        <v>64</v>
      </c>
      <c r="L3" s="29">
        <v>45200</v>
      </c>
      <c r="M3" s="30">
        <v>45230</v>
      </c>
      <c r="N3" s="31">
        <v>45230</v>
      </c>
      <c r="O3" s="31">
        <v>45230</v>
      </c>
      <c r="P3" s="31">
        <v>45230</v>
      </c>
      <c r="S3" s="9" t="s">
        <v>76</v>
      </c>
      <c r="T3" s="9" t="s">
        <v>77</v>
      </c>
      <c r="U3" s="9" t="s">
        <v>78</v>
      </c>
      <c r="V3" t="s">
        <v>79</v>
      </c>
      <c r="W3" s="9" t="s">
        <v>1402</v>
      </c>
      <c r="X3" t="s">
        <v>80</v>
      </c>
      <c r="Y3" s="8" t="s">
        <v>1401</v>
      </c>
    </row>
    <row r="4" spans="1:25" s="7" customFormat="1" ht="12" customHeight="1" x14ac:dyDescent="0.25">
      <c r="A4" s="168" t="s">
        <v>81</v>
      </c>
      <c r="B4" s="169" t="s">
        <v>82</v>
      </c>
      <c r="C4" s="169"/>
      <c r="D4" s="169" t="e">
        <f>VLOOKUP(B4,[2]Item!$A$1:$B$2217,2,)</f>
        <v>#N/A</v>
      </c>
      <c r="E4" s="169" t="s">
        <v>82</v>
      </c>
      <c r="F4" s="169"/>
      <c r="G4" s="148"/>
      <c r="H4" s="149">
        <v>0</v>
      </c>
      <c r="I4" s="170">
        <v>38525</v>
      </c>
      <c r="J4" s="171">
        <v>126848000</v>
      </c>
      <c r="K4" s="172"/>
      <c r="L4" s="67"/>
      <c r="M4" s="67">
        <f>J4+L4</f>
        <v>126848000</v>
      </c>
      <c r="N4" s="173"/>
      <c r="O4" s="67"/>
      <c r="P4" s="67">
        <v>126848000</v>
      </c>
      <c r="Q4" s="153">
        <f>M6/N6</f>
        <v>240</v>
      </c>
      <c r="R4" s="92"/>
      <c r="S4" s="92"/>
      <c r="T4" s="92" t="str">
        <f t="shared" ref="T4:T67" si="0">IF(H4=0,"",IF(H4="","",12*(100%/H4)))</f>
        <v/>
      </c>
      <c r="U4" s="92"/>
      <c r="V4" s="7" t="str">
        <f t="shared" ref="V4:V67" si="1">IFERROR(IF(T4-U4&gt;0,T4-U4,0),"")</f>
        <v/>
      </c>
      <c r="Y4" s="174"/>
    </row>
    <row r="5" spans="1:25" ht="12" customHeight="1" x14ac:dyDescent="0.25">
      <c r="A5" s="32"/>
      <c r="B5" s="33" t="s">
        <v>83</v>
      </c>
      <c r="C5" s="33"/>
      <c r="D5" s="33" t="e">
        <f>VLOOKUP(B5,[2]Item!$A$1:$B$2217,2,)</f>
        <v>#N/A</v>
      </c>
      <c r="E5" s="33" t="s">
        <v>82</v>
      </c>
      <c r="F5" s="33"/>
      <c r="G5" s="41"/>
      <c r="H5" s="42">
        <v>0</v>
      </c>
      <c r="I5" s="43">
        <v>44165</v>
      </c>
      <c r="J5" s="37">
        <v>1863412800</v>
      </c>
      <c r="K5" s="38"/>
      <c r="L5" s="39"/>
      <c r="M5" s="39">
        <v>1863412800</v>
      </c>
      <c r="N5" s="40"/>
      <c r="O5" s="39"/>
      <c r="P5" s="39">
        <v>1863412800</v>
      </c>
      <c r="Q5" s="44"/>
      <c r="R5" s="45"/>
      <c r="S5" s="45"/>
      <c r="T5" s="9" t="str">
        <f t="shared" si="0"/>
        <v/>
      </c>
      <c r="V5" t="str">
        <f t="shared" si="1"/>
        <v/>
      </c>
    </row>
    <row r="6" spans="1:25" s="7" customFormat="1" ht="12" customHeight="1" x14ac:dyDescent="0.25">
      <c r="A6" s="168" t="s">
        <v>84</v>
      </c>
      <c r="B6" s="169" t="s">
        <v>62</v>
      </c>
      <c r="C6" s="169"/>
      <c r="D6" s="169" t="e">
        <f>VLOOKUP(B6,[2]Item!$A$1:$B$2217,2,)</f>
        <v>#N/A</v>
      </c>
      <c r="E6" s="169" t="s">
        <v>62</v>
      </c>
      <c r="F6" s="169"/>
      <c r="G6" s="148"/>
      <c r="H6" s="149">
        <v>0.05</v>
      </c>
      <c r="I6" s="170">
        <v>38525</v>
      </c>
      <c r="J6" s="158">
        <v>220100000</v>
      </c>
      <c r="K6" s="175">
        <f>'[1]Sep 23'!M10</f>
        <v>193504583.33000034</v>
      </c>
      <c r="L6" s="151"/>
      <c r="M6" s="151">
        <f t="shared" ref="M6:M67" si="2">J6+L6</f>
        <v>220100000</v>
      </c>
      <c r="N6" s="152">
        <f t="shared" ref="N6:N67" si="3">IF(J6=K6,0,J6*H6/12)</f>
        <v>917083.33333333337</v>
      </c>
      <c r="O6" s="151">
        <f t="shared" ref="O6:O69" si="4">K6+N6</f>
        <v>194421666.66333368</v>
      </c>
      <c r="P6" s="151">
        <f t="shared" ref="P6:P37" si="5">J6-O6</f>
        <v>25678333.336666316</v>
      </c>
      <c r="Q6" s="153">
        <f>M6-O6</f>
        <v>25678333.336666316</v>
      </c>
      <c r="R6" s="91">
        <f>P6-Q6</f>
        <v>0</v>
      </c>
      <c r="S6" s="91"/>
      <c r="T6" s="92">
        <f t="shared" si="0"/>
        <v>240</v>
      </c>
      <c r="U6" s="92">
        <f>IF(I6="","",IF(((YEAR($U$2)-YEAR(I6))*12)+MONTH($U$2)-MONTH(I6)+1&gt;T6,T6,((YEAR($U$2)-YEAR(I6))*12)+MONTH($U$2)-MONTH(I6)+1))</f>
        <v>221</v>
      </c>
      <c r="V6" s="7">
        <f t="shared" si="1"/>
        <v>19</v>
      </c>
      <c r="W6" s="176">
        <f>M6/T6</f>
        <v>917083.33333333337</v>
      </c>
      <c r="Y6" s="174">
        <f>U6*W6</f>
        <v>202675416.66666669</v>
      </c>
    </row>
    <row r="7" spans="1:25" ht="12" customHeight="1" x14ac:dyDescent="0.25">
      <c r="A7" s="51">
        <v>1</v>
      </c>
      <c r="B7" s="52" t="s">
        <v>85</v>
      </c>
      <c r="C7" s="52"/>
      <c r="D7" s="33" t="e">
        <f>VLOOKUP(B7,[2]Item!$A$1:$B$2217,2,)</f>
        <v>#N/A</v>
      </c>
      <c r="E7" s="52" t="s">
        <v>62</v>
      </c>
      <c r="F7" s="52"/>
      <c r="G7" s="34">
        <v>1</v>
      </c>
      <c r="H7" s="35">
        <v>0.05</v>
      </c>
      <c r="I7" s="36">
        <v>38525</v>
      </c>
      <c r="J7" s="46">
        <v>150000</v>
      </c>
      <c r="K7" s="47">
        <f>'[1]Sep 23'!M11</f>
        <v>131875</v>
      </c>
      <c r="L7" s="48"/>
      <c r="M7" s="48">
        <f t="shared" si="2"/>
        <v>150000</v>
      </c>
      <c r="N7" s="49">
        <f>IF(J7=K7,0,J7*H7/12)</f>
        <v>625</v>
      </c>
      <c r="O7" s="48">
        <f t="shared" si="4"/>
        <v>132500</v>
      </c>
      <c r="P7" s="48">
        <f>J7-O7</f>
        <v>17500</v>
      </c>
      <c r="Q7" s="8">
        <f t="shared" ref="Q7:Q70" si="6">M7-O7</f>
        <v>17500</v>
      </c>
      <c r="R7" s="50">
        <f t="shared" ref="R7:R70" si="7">P7-Q7</f>
        <v>0</v>
      </c>
      <c r="S7" s="50"/>
      <c r="T7" s="9">
        <f t="shared" si="0"/>
        <v>240</v>
      </c>
      <c r="U7" s="9">
        <f>IF(I7="","",IF(((YEAR($U$2)-YEAR(I7))*12)+MONTH($U$2)-MONTH(I7)+1&gt;T7,T7,((YEAR($U$2)-YEAR(I7))*12)+MONTH($U$2)-MONTH(I7)+1))</f>
        <v>221</v>
      </c>
      <c r="V7">
        <f t="shared" si="1"/>
        <v>19</v>
      </c>
      <c r="W7" s="166">
        <f t="shared" ref="W7:W70" si="8">M7/T7</f>
        <v>625</v>
      </c>
      <c r="Y7" s="167">
        <f t="shared" ref="Y7:Y70" si="9">U7*W7</f>
        <v>138125</v>
      </c>
    </row>
    <row r="8" spans="1:25" ht="12" customHeight="1" x14ac:dyDescent="0.25">
      <c r="A8" s="51">
        <v>2</v>
      </c>
      <c r="B8" s="52" t="s">
        <v>86</v>
      </c>
      <c r="C8" s="52"/>
      <c r="D8" s="33" t="e">
        <f>VLOOKUP(B8,[2]Item!$A$1:$B$2217,2,)</f>
        <v>#N/A</v>
      </c>
      <c r="E8" s="52" t="s">
        <v>62</v>
      </c>
      <c r="F8" s="52"/>
      <c r="G8" s="34">
        <v>13</v>
      </c>
      <c r="H8" s="35">
        <v>0.05</v>
      </c>
      <c r="I8" s="36">
        <v>38525</v>
      </c>
      <c r="J8" s="46">
        <v>6500000</v>
      </c>
      <c r="K8" s="47">
        <f>'[1]Sep 23'!M12</f>
        <v>5714583.3299999917</v>
      </c>
      <c r="L8" s="48"/>
      <c r="M8" s="48">
        <f t="shared" si="2"/>
        <v>6500000</v>
      </c>
      <c r="N8" s="49">
        <f t="shared" si="3"/>
        <v>27083.333333333332</v>
      </c>
      <c r="O8" s="48">
        <f t="shared" si="4"/>
        <v>5741666.6633333247</v>
      </c>
      <c r="P8" s="48">
        <f t="shared" si="5"/>
        <v>758333.33666667528</v>
      </c>
      <c r="Q8" s="8">
        <f t="shared" si="6"/>
        <v>758333.33666667528</v>
      </c>
      <c r="R8" s="50">
        <f t="shared" si="7"/>
        <v>0</v>
      </c>
      <c r="S8" s="50"/>
      <c r="T8" s="9">
        <f t="shared" si="0"/>
        <v>240</v>
      </c>
      <c r="U8" s="9">
        <f t="shared" ref="U8:U69" si="10">IF(I8="","",IF(((YEAR($U$2)-YEAR(I8))*12)+MONTH($U$2)-MONTH(I8)+1&gt;T8,T8,((YEAR($U$2)-YEAR(I8))*12)+MONTH($U$2)-MONTH(I8)+1))</f>
        <v>221</v>
      </c>
      <c r="V8">
        <f t="shared" si="1"/>
        <v>19</v>
      </c>
      <c r="W8" s="166">
        <f t="shared" si="8"/>
        <v>27083.333333333332</v>
      </c>
      <c r="Y8" s="167">
        <f t="shared" si="9"/>
        <v>5985416.666666666</v>
      </c>
    </row>
    <row r="9" spans="1:25" ht="12" customHeight="1" x14ac:dyDescent="0.25">
      <c r="A9" s="51">
        <v>3</v>
      </c>
      <c r="B9" s="52" t="s">
        <v>87</v>
      </c>
      <c r="C9" s="52"/>
      <c r="D9" s="33" t="e">
        <f>VLOOKUP(B9,[2]Item!$A$1:$B$2217,2,)</f>
        <v>#N/A</v>
      </c>
      <c r="E9" s="52" t="s">
        <v>62</v>
      </c>
      <c r="F9" s="52"/>
      <c r="G9" s="34">
        <v>1</v>
      </c>
      <c r="H9" s="35">
        <v>0.05</v>
      </c>
      <c r="I9" s="36">
        <v>38528</v>
      </c>
      <c r="J9" s="46">
        <v>2500000</v>
      </c>
      <c r="K9" s="47">
        <f>'[1]Sep 23'!M13</f>
        <v>2197916.670000005</v>
      </c>
      <c r="L9" s="48"/>
      <c r="M9" s="48">
        <f t="shared" si="2"/>
        <v>2500000</v>
      </c>
      <c r="N9" s="49">
        <f t="shared" si="3"/>
        <v>10416.666666666666</v>
      </c>
      <c r="O9" s="48">
        <f t="shared" si="4"/>
        <v>2208333.3366666716</v>
      </c>
      <c r="P9" s="48">
        <f t="shared" si="5"/>
        <v>291666.66333332844</v>
      </c>
      <c r="Q9" s="8">
        <f t="shared" si="6"/>
        <v>291666.66333332844</v>
      </c>
      <c r="R9" s="50">
        <f t="shared" si="7"/>
        <v>0</v>
      </c>
      <c r="S9" s="50"/>
      <c r="T9" s="9">
        <f t="shared" si="0"/>
        <v>240</v>
      </c>
      <c r="U9" s="9">
        <f t="shared" si="10"/>
        <v>221</v>
      </c>
      <c r="V9">
        <f t="shared" si="1"/>
        <v>19</v>
      </c>
      <c r="W9" s="166">
        <f t="shared" si="8"/>
        <v>10416.666666666666</v>
      </c>
      <c r="Y9" s="167">
        <f t="shared" si="9"/>
        <v>2302083.333333333</v>
      </c>
    </row>
    <row r="10" spans="1:25" ht="12" customHeight="1" x14ac:dyDescent="0.25">
      <c r="A10" s="51">
        <v>4</v>
      </c>
      <c r="B10" s="52" t="s">
        <v>88</v>
      </c>
      <c r="C10" s="52"/>
      <c r="D10" s="33" t="e">
        <f>VLOOKUP(B10,[2]Item!$A$1:$B$2217,2,)</f>
        <v>#N/A</v>
      </c>
      <c r="E10" s="52" t="s">
        <v>62</v>
      </c>
      <c r="F10" s="52"/>
      <c r="G10" s="34">
        <v>10</v>
      </c>
      <c r="H10" s="35">
        <v>0.05</v>
      </c>
      <c r="I10" s="36">
        <v>38528</v>
      </c>
      <c r="J10" s="46">
        <v>2500000</v>
      </c>
      <c r="K10" s="47">
        <f>'[1]Sep 23'!M14</f>
        <v>2197916.670000005</v>
      </c>
      <c r="L10" s="48"/>
      <c r="M10" s="48">
        <f t="shared" si="2"/>
        <v>2500000</v>
      </c>
      <c r="N10" s="49">
        <f t="shared" si="3"/>
        <v>10416.666666666666</v>
      </c>
      <c r="O10" s="48">
        <f t="shared" si="4"/>
        <v>2208333.3366666716</v>
      </c>
      <c r="P10" s="48">
        <f t="shared" si="5"/>
        <v>291666.66333332844</v>
      </c>
      <c r="Q10" s="8">
        <f t="shared" si="6"/>
        <v>291666.66333332844</v>
      </c>
      <c r="R10" s="50">
        <f t="shared" si="7"/>
        <v>0</v>
      </c>
      <c r="S10" s="50"/>
      <c r="T10" s="9">
        <f t="shared" si="0"/>
        <v>240</v>
      </c>
      <c r="U10" s="9">
        <f t="shared" si="10"/>
        <v>221</v>
      </c>
      <c r="V10">
        <f t="shared" si="1"/>
        <v>19</v>
      </c>
      <c r="W10" s="166">
        <f t="shared" si="8"/>
        <v>10416.666666666666</v>
      </c>
      <c r="Y10" s="167">
        <f t="shared" si="9"/>
        <v>2302083.333333333</v>
      </c>
    </row>
    <row r="11" spans="1:25" ht="12" customHeight="1" x14ac:dyDescent="0.25">
      <c r="A11" s="51">
        <v>5</v>
      </c>
      <c r="B11" s="52" t="s">
        <v>89</v>
      </c>
      <c r="C11" s="52"/>
      <c r="D11" s="33" t="e">
        <f>VLOOKUP(B11,[2]Item!$A$1:$B$2217,2,)</f>
        <v>#N/A</v>
      </c>
      <c r="E11" s="52" t="s">
        <v>62</v>
      </c>
      <c r="F11" s="52"/>
      <c r="G11" s="34">
        <v>1</v>
      </c>
      <c r="H11" s="35">
        <v>0.05</v>
      </c>
      <c r="I11" s="36">
        <v>39203</v>
      </c>
      <c r="J11" s="46">
        <v>4200000</v>
      </c>
      <c r="K11" s="47">
        <f>'[1]Sep 23'!M15</f>
        <v>3447500</v>
      </c>
      <c r="L11" s="48"/>
      <c r="M11" s="48">
        <f t="shared" si="2"/>
        <v>4200000</v>
      </c>
      <c r="N11" s="49">
        <f t="shared" si="3"/>
        <v>17500</v>
      </c>
      <c r="O11" s="48">
        <f t="shared" si="4"/>
        <v>3465000</v>
      </c>
      <c r="P11" s="48">
        <f t="shared" si="5"/>
        <v>735000</v>
      </c>
      <c r="Q11" s="8">
        <f t="shared" si="6"/>
        <v>735000</v>
      </c>
      <c r="R11" s="50">
        <f t="shared" si="7"/>
        <v>0</v>
      </c>
      <c r="S11" s="50"/>
      <c r="T11" s="9">
        <f t="shared" si="0"/>
        <v>240</v>
      </c>
      <c r="U11" s="9">
        <f t="shared" si="10"/>
        <v>198</v>
      </c>
      <c r="V11">
        <f t="shared" si="1"/>
        <v>42</v>
      </c>
      <c r="W11" s="166">
        <f t="shared" si="8"/>
        <v>17500</v>
      </c>
      <c r="Y11" s="167">
        <f t="shared" si="9"/>
        <v>3465000</v>
      </c>
    </row>
    <row r="12" spans="1:25" ht="12" customHeight="1" x14ac:dyDescent="0.25">
      <c r="A12" s="51">
        <v>6</v>
      </c>
      <c r="B12" s="52" t="s">
        <v>90</v>
      </c>
      <c r="C12" s="52"/>
      <c r="D12" s="33" t="e">
        <f>VLOOKUP(B12,[2]Item!$A$1:$B$2217,2,)</f>
        <v>#N/A</v>
      </c>
      <c r="E12" s="52" t="s">
        <v>62</v>
      </c>
      <c r="F12" s="52"/>
      <c r="G12" s="34">
        <v>1</v>
      </c>
      <c r="H12" s="35">
        <v>0.05</v>
      </c>
      <c r="I12" s="36">
        <v>40101</v>
      </c>
      <c r="J12" s="46">
        <v>13875500</v>
      </c>
      <c r="K12" s="47">
        <f>'[1]Sep 23'!M18</f>
        <v>9712849.9999999963</v>
      </c>
      <c r="L12" s="48"/>
      <c r="M12" s="48">
        <f t="shared" si="2"/>
        <v>13875500</v>
      </c>
      <c r="N12" s="49">
        <f>IF(J12=K12,0,J12*H12/12)</f>
        <v>57814.583333333336</v>
      </c>
      <c r="O12" s="48">
        <f t="shared" si="4"/>
        <v>9770664.5833333302</v>
      </c>
      <c r="P12" s="48">
        <f t="shared" si="5"/>
        <v>4104835.4166666698</v>
      </c>
      <c r="Q12" s="8">
        <f t="shared" si="6"/>
        <v>4104835.4166666698</v>
      </c>
      <c r="R12" s="50">
        <f t="shared" si="7"/>
        <v>0</v>
      </c>
      <c r="S12" s="50"/>
      <c r="T12" s="9">
        <f t="shared" si="0"/>
        <v>240</v>
      </c>
      <c r="U12" s="9">
        <f t="shared" si="10"/>
        <v>169</v>
      </c>
      <c r="V12">
        <f t="shared" si="1"/>
        <v>71</v>
      </c>
      <c r="W12" s="166">
        <f t="shared" si="8"/>
        <v>57814.583333333336</v>
      </c>
      <c r="Y12" s="167">
        <f t="shared" si="9"/>
        <v>9770664.583333334</v>
      </c>
    </row>
    <row r="13" spans="1:25" ht="12" customHeight="1" x14ac:dyDescent="0.25">
      <c r="A13" s="51">
        <v>7</v>
      </c>
      <c r="B13" s="52" t="s">
        <v>91</v>
      </c>
      <c r="C13" s="52"/>
      <c r="D13" s="33" t="e">
        <f>VLOOKUP(B13,[2]Item!$A$1:$B$2217,2,)</f>
        <v>#N/A</v>
      </c>
      <c r="E13" s="52" t="s">
        <v>62</v>
      </c>
      <c r="F13" s="52"/>
      <c r="G13" s="34">
        <v>1</v>
      </c>
      <c r="H13" s="35">
        <v>0.05</v>
      </c>
      <c r="I13" s="36">
        <v>40093</v>
      </c>
      <c r="J13" s="46">
        <v>59000000</v>
      </c>
      <c r="K13" s="47">
        <f>'[1]Sep 23'!M19</f>
        <v>41300000.000000007</v>
      </c>
      <c r="L13" s="48"/>
      <c r="M13" s="48">
        <f t="shared" si="2"/>
        <v>59000000</v>
      </c>
      <c r="N13" s="49">
        <f t="shared" si="3"/>
        <v>245833.33333333334</v>
      </c>
      <c r="O13" s="48">
        <f t="shared" si="4"/>
        <v>41545833.333333343</v>
      </c>
      <c r="P13" s="48">
        <f t="shared" si="5"/>
        <v>17454166.666666657</v>
      </c>
      <c r="Q13" s="8">
        <f t="shared" si="6"/>
        <v>17454166.666666657</v>
      </c>
      <c r="R13" s="50">
        <f t="shared" si="7"/>
        <v>0</v>
      </c>
      <c r="S13" s="50"/>
      <c r="T13" s="9">
        <f t="shared" si="0"/>
        <v>240</v>
      </c>
      <c r="U13" s="9">
        <f t="shared" si="10"/>
        <v>169</v>
      </c>
      <c r="V13">
        <f t="shared" si="1"/>
        <v>71</v>
      </c>
      <c r="W13" s="166">
        <f t="shared" si="8"/>
        <v>245833.33333333334</v>
      </c>
      <c r="Y13" s="167">
        <f t="shared" si="9"/>
        <v>41545833.333333336</v>
      </c>
    </row>
    <row r="14" spans="1:25" ht="12" customHeight="1" x14ac:dyDescent="0.25">
      <c r="A14" s="51">
        <v>8</v>
      </c>
      <c r="B14" s="52" t="s">
        <v>92</v>
      </c>
      <c r="C14" s="52"/>
      <c r="D14" s="33" t="e">
        <f>VLOOKUP(B14,[2]Item!$A$1:$B$2217,2,)</f>
        <v>#N/A</v>
      </c>
      <c r="E14" s="52" t="s">
        <v>62</v>
      </c>
      <c r="F14" s="52"/>
      <c r="G14" s="34">
        <v>1</v>
      </c>
      <c r="H14" s="35">
        <v>0.05</v>
      </c>
      <c r="I14" s="36">
        <v>40096</v>
      </c>
      <c r="J14" s="46">
        <v>42145000</v>
      </c>
      <c r="K14" s="47">
        <f>'[1]Sep 23'!M20</f>
        <v>29501500.000000067</v>
      </c>
      <c r="L14" s="48"/>
      <c r="M14" s="48">
        <f t="shared" si="2"/>
        <v>42145000</v>
      </c>
      <c r="N14" s="49">
        <f t="shared" si="3"/>
        <v>175604.16666666666</v>
      </c>
      <c r="O14" s="48">
        <f t="shared" si="4"/>
        <v>29677104.166666735</v>
      </c>
      <c r="P14" s="48">
        <f t="shared" si="5"/>
        <v>12467895.833333265</v>
      </c>
      <c r="Q14" s="8">
        <f t="shared" si="6"/>
        <v>12467895.833333265</v>
      </c>
      <c r="R14" s="50">
        <f t="shared" si="7"/>
        <v>0</v>
      </c>
      <c r="S14" s="50"/>
      <c r="T14" s="9">
        <f t="shared" si="0"/>
        <v>240</v>
      </c>
      <c r="U14" s="9">
        <f t="shared" si="10"/>
        <v>169</v>
      </c>
      <c r="V14">
        <f t="shared" si="1"/>
        <v>71</v>
      </c>
      <c r="W14" s="166">
        <f t="shared" si="8"/>
        <v>175604.16666666666</v>
      </c>
      <c r="Y14" s="167">
        <f t="shared" si="9"/>
        <v>29677104.166666664</v>
      </c>
    </row>
    <row r="15" spans="1:25" ht="12" customHeight="1" x14ac:dyDescent="0.25">
      <c r="A15" s="51">
        <v>9</v>
      </c>
      <c r="B15" s="52" t="s">
        <v>93</v>
      </c>
      <c r="C15" s="52"/>
      <c r="D15" s="33" t="e">
        <f>VLOOKUP(B15,[2]Item!$A$1:$B$2217,2,)</f>
        <v>#N/A</v>
      </c>
      <c r="E15" s="52" t="s">
        <v>62</v>
      </c>
      <c r="F15" s="52"/>
      <c r="G15" s="34">
        <v>1</v>
      </c>
      <c r="H15" s="35">
        <v>0.05</v>
      </c>
      <c r="I15" s="36">
        <v>40799</v>
      </c>
      <c r="J15" s="46">
        <v>20000000</v>
      </c>
      <c r="K15" s="47">
        <f>'[1]Sep 23'!M21</f>
        <v>12083333.333333349</v>
      </c>
      <c r="L15" s="48"/>
      <c r="M15" s="48">
        <f t="shared" si="2"/>
        <v>20000000</v>
      </c>
      <c r="N15" s="49">
        <f t="shared" si="3"/>
        <v>83333.333333333328</v>
      </c>
      <c r="O15" s="48">
        <f t="shared" si="4"/>
        <v>12166666.666666683</v>
      </c>
      <c r="P15" s="48">
        <f t="shared" si="5"/>
        <v>7833333.3333333172</v>
      </c>
      <c r="Q15" s="8">
        <f t="shared" si="6"/>
        <v>7833333.3333333172</v>
      </c>
      <c r="R15" s="50">
        <f t="shared" si="7"/>
        <v>0</v>
      </c>
      <c r="S15" s="50"/>
      <c r="T15" s="9">
        <f t="shared" si="0"/>
        <v>240</v>
      </c>
      <c r="U15" s="9">
        <f t="shared" si="10"/>
        <v>146</v>
      </c>
      <c r="V15">
        <f t="shared" si="1"/>
        <v>94</v>
      </c>
      <c r="W15" s="166">
        <f t="shared" si="8"/>
        <v>83333.333333333328</v>
      </c>
      <c r="Y15" s="167">
        <f t="shared" si="9"/>
        <v>12166666.666666666</v>
      </c>
    </row>
    <row r="16" spans="1:25" ht="12" customHeight="1" x14ac:dyDescent="0.25">
      <c r="A16" s="51">
        <v>10</v>
      </c>
      <c r="B16" s="52" t="s">
        <v>94</v>
      </c>
      <c r="C16" s="52"/>
      <c r="D16" s="33" t="e">
        <f>VLOOKUP(B16,[2]Item!$A$1:$B$2217,2,)</f>
        <v>#N/A</v>
      </c>
      <c r="E16" s="52" t="s">
        <v>62</v>
      </c>
      <c r="F16" s="52"/>
      <c r="G16" s="34">
        <v>1</v>
      </c>
      <c r="H16" s="35">
        <v>0.05</v>
      </c>
      <c r="I16" s="36">
        <v>40799</v>
      </c>
      <c r="J16" s="46">
        <v>71306000</v>
      </c>
      <c r="K16" s="47">
        <f>'[1]Sep 23'!M22</f>
        <v>43080708.333333358</v>
      </c>
      <c r="L16" s="48"/>
      <c r="M16" s="48">
        <f t="shared" si="2"/>
        <v>71306000</v>
      </c>
      <c r="N16" s="49">
        <f t="shared" si="3"/>
        <v>297108.33333333331</v>
      </c>
      <c r="O16" s="48">
        <f t="shared" si="4"/>
        <v>43377816.666666694</v>
      </c>
      <c r="P16" s="48">
        <f t="shared" si="5"/>
        <v>27928183.333333306</v>
      </c>
      <c r="Q16" s="8">
        <f t="shared" si="6"/>
        <v>27928183.333333306</v>
      </c>
      <c r="R16" s="50">
        <f t="shared" si="7"/>
        <v>0</v>
      </c>
      <c r="S16" s="50"/>
      <c r="T16" s="9">
        <f t="shared" si="0"/>
        <v>240</v>
      </c>
      <c r="U16" s="9">
        <f t="shared" si="10"/>
        <v>146</v>
      </c>
      <c r="V16">
        <f t="shared" si="1"/>
        <v>94</v>
      </c>
      <c r="W16" s="166">
        <f t="shared" si="8"/>
        <v>297108.33333333331</v>
      </c>
      <c r="Y16" s="167">
        <f t="shared" si="9"/>
        <v>43377816.666666664</v>
      </c>
    </row>
    <row r="17" spans="1:25" ht="12" customHeight="1" x14ac:dyDescent="0.25">
      <c r="A17" s="51">
        <v>11</v>
      </c>
      <c r="B17" s="52" t="s">
        <v>94</v>
      </c>
      <c r="C17" s="52"/>
      <c r="D17" s="33" t="e">
        <f>VLOOKUP(B17,[2]Item!$A$1:$B$2217,2,)</f>
        <v>#N/A</v>
      </c>
      <c r="E17" s="52" t="s">
        <v>62</v>
      </c>
      <c r="F17" s="52"/>
      <c r="G17" s="34">
        <v>1</v>
      </c>
      <c r="H17" s="35">
        <v>0.05</v>
      </c>
      <c r="I17" s="36">
        <v>40905</v>
      </c>
      <c r="J17" s="46">
        <v>20000000</v>
      </c>
      <c r="K17" s="47">
        <f>'[1]Sep 23'!M23</f>
        <v>11833333.333333347</v>
      </c>
      <c r="L17" s="48"/>
      <c r="M17" s="48">
        <f t="shared" si="2"/>
        <v>20000000</v>
      </c>
      <c r="N17" s="49">
        <f t="shared" si="3"/>
        <v>83333.333333333328</v>
      </c>
      <c r="O17" s="48">
        <f t="shared" si="4"/>
        <v>11916666.666666681</v>
      </c>
      <c r="P17" s="48">
        <f t="shared" si="5"/>
        <v>8083333.3333333191</v>
      </c>
      <c r="Q17" s="8">
        <f t="shared" si="6"/>
        <v>8083333.3333333191</v>
      </c>
      <c r="R17" s="50">
        <f t="shared" si="7"/>
        <v>0</v>
      </c>
      <c r="S17" s="50"/>
      <c r="T17" s="9">
        <f t="shared" si="0"/>
        <v>240</v>
      </c>
      <c r="U17" s="9">
        <f t="shared" si="10"/>
        <v>143</v>
      </c>
      <c r="V17">
        <f t="shared" si="1"/>
        <v>97</v>
      </c>
      <c r="W17" s="166">
        <f t="shared" si="8"/>
        <v>83333.333333333328</v>
      </c>
      <c r="Y17" s="167">
        <f t="shared" si="9"/>
        <v>11916666.666666666</v>
      </c>
    </row>
    <row r="18" spans="1:25" ht="12" customHeight="1" x14ac:dyDescent="0.25">
      <c r="A18" s="51">
        <v>12</v>
      </c>
      <c r="B18" s="52" t="s">
        <v>95</v>
      </c>
      <c r="C18" s="52"/>
      <c r="D18" s="33" t="e">
        <f>VLOOKUP(B18,[2]Item!$A$1:$B$2217,2,)</f>
        <v>#N/A</v>
      </c>
      <c r="E18" s="52" t="s">
        <v>62</v>
      </c>
      <c r="F18" s="52"/>
      <c r="G18" s="34">
        <v>40</v>
      </c>
      <c r="H18" s="35">
        <v>0.05</v>
      </c>
      <c r="I18" s="36">
        <v>41666</v>
      </c>
      <c r="J18" s="46">
        <v>13640000</v>
      </c>
      <c r="K18" s="47">
        <f>'[1]Sep 23'!M24</f>
        <v>6649499.9999999907</v>
      </c>
      <c r="L18" s="48"/>
      <c r="M18" s="48">
        <f t="shared" si="2"/>
        <v>13640000</v>
      </c>
      <c r="N18" s="49">
        <f t="shared" si="3"/>
        <v>56833.333333333336</v>
      </c>
      <c r="O18" s="48">
        <f t="shared" si="4"/>
        <v>6706333.3333333237</v>
      </c>
      <c r="P18" s="48">
        <f t="shared" si="5"/>
        <v>6933666.6666666763</v>
      </c>
      <c r="Q18" s="8">
        <f t="shared" si="6"/>
        <v>6933666.6666666763</v>
      </c>
      <c r="R18" s="50">
        <f t="shared" si="7"/>
        <v>0</v>
      </c>
      <c r="S18" s="50"/>
      <c r="T18" s="9">
        <f t="shared" si="0"/>
        <v>240</v>
      </c>
      <c r="U18" s="9">
        <f t="shared" si="10"/>
        <v>118</v>
      </c>
      <c r="V18">
        <f t="shared" si="1"/>
        <v>122</v>
      </c>
      <c r="W18" s="166">
        <f t="shared" si="8"/>
        <v>56833.333333333336</v>
      </c>
      <c r="Y18" s="167">
        <f t="shared" si="9"/>
        <v>6706333.333333334</v>
      </c>
    </row>
    <row r="19" spans="1:25" ht="12" customHeight="1" x14ac:dyDescent="0.25">
      <c r="A19" s="51">
        <v>13</v>
      </c>
      <c r="B19" s="52" t="s">
        <v>96</v>
      </c>
      <c r="C19" s="52"/>
      <c r="D19" s="33" t="e">
        <f>VLOOKUP(B19,[2]Item!$A$1:$B$2217,2,)</f>
        <v>#N/A</v>
      </c>
      <c r="E19" s="52" t="s">
        <v>62</v>
      </c>
      <c r="F19" s="52"/>
      <c r="G19" s="34"/>
      <c r="H19" s="35">
        <v>0.05</v>
      </c>
      <c r="I19" s="36">
        <v>41673</v>
      </c>
      <c r="J19" s="46">
        <v>92754900</v>
      </c>
      <c r="K19" s="47">
        <f>'[1]Sep 23'!M25</f>
        <v>44831535</v>
      </c>
      <c r="L19" s="48"/>
      <c r="M19" s="48">
        <f t="shared" si="2"/>
        <v>92754900</v>
      </c>
      <c r="N19" s="49">
        <f t="shared" si="3"/>
        <v>386478.75</v>
      </c>
      <c r="O19" s="48">
        <f t="shared" si="4"/>
        <v>45218013.75</v>
      </c>
      <c r="P19" s="48">
        <f t="shared" si="5"/>
        <v>47536886.25</v>
      </c>
      <c r="Q19" s="8">
        <f t="shared" si="6"/>
        <v>47536886.25</v>
      </c>
      <c r="R19" s="50">
        <f t="shared" si="7"/>
        <v>0</v>
      </c>
      <c r="S19" s="50"/>
      <c r="T19" s="9">
        <f t="shared" si="0"/>
        <v>240</v>
      </c>
      <c r="U19" s="9">
        <f t="shared" si="10"/>
        <v>117</v>
      </c>
      <c r="V19">
        <f t="shared" si="1"/>
        <v>123</v>
      </c>
      <c r="W19" s="166">
        <f t="shared" si="8"/>
        <v>386478.75</v>
      </c>
      <c r="Y19" s="167">
        <f t="shared" si="9"/>
        <v>45218013.75</v>
      </c>
    </row>
    <row r="20" spans="1:25" ht="12" customHeight="1" x14ac:dyDescent="0.25">
      <c r="A20" s="51">
        <v>14</v>
      </c>
      <c r="B20" s="52" t="s">
        <v>97</v>
      </c>
      <c r="C20" s="52"/>
      <c r="D20" s="33" t="e">
        <f>VLOOKUP(B20,[2]Item!$A$1:$B$2217,2,)</f>
        <v>#N/A</v>
      </c>
      <c r="E20" s="52" t="s">
        <v>62</v>
      </c>
      <c r="F20" s="52"/>
      <c r="G20" s="34"/>
      <c r="H20" s="35">
        <v>0.05</v>
      </c>
      <c r="I20" s="36">
        <v>43069</v>
      </c>
      <c r="J20" s="46">
        <v>56166412397</v>
      </c>
      <c r="K20" s="47">
        <f>'[1]Sep 23'!M26</f>
        <v>16615897000.77916</v>
      </c>
      <c r="L20" s="48"/>
      <c r="M20" s="48">
        <f t="shared" si="2"/>
        <v>56166412397</v>
      </c>
      <c r="N20" s="49">
        <f t="shared" si="3"/>
        <v>234026718.32083336</v>
      </c>
      <c r="O20" s="48">
        <f t="shared" si="4"/>
        <v>16849923719.099993</v>
      </c>
      <c r="P20" s="48">
        <f t="shared" si="5"/>
        <v>39316488677.900009</v>
      </c>
      <c r="Q20" s="8">
        <f t="shared" si="6"/>
        <v>39316488677.900009</v>
      </c>
      <c r="R20" s="50">
        <f t="shared" si="7"/>
        <v>0</v>
      </c>
      <c r="S20" s="50"/>
      <c r="T20" s="9">
        <f t="shared" si="0"/>
        <v>240</v>
      </c>
      <c r="U20" s="9">
        <f t="shared" si="10"/>
        <v>72</v>
      </c>
      <c r="V20">
        <f t="shared" si="1"/>
        <v>168</v>
      </c>
      <c r="W20" s="166">
        <f t="shared" si="8"/>
        <v>234026718.32083333</v>
      </c>
      <c r="Y20" s="167">
        <f t="shared" si="9"/>
        <v>16849923719.099998</v>
      </c>
    </row>
    <row r="21" spans="1:25" ht="12" customHeight="1" x14ac:dyDescent="0.25">
      <c r="A21" s="51">
        <v>15</v>
      </c>
      <c r="B21" s="52" t="s">
        <v>98</v>
      </c>
      <c r="C21" s="52"/>
      <c r="D21" s="33" t="e">
        <f>VLOOKUP(B21,[2]Item!$A$1:$B$2217,2,)</f>
        <v>#N/A</v>
      </c>
      <c r="E21" s="52" t="s">
        <v>62</v>
      </c>
      <c r="F21" s="52"/>
      <c r="G21" s="34"/>
      <c r="H21" s="35">
        <v>0.05</v>
      </c>
      <c r="I21" s="36">
        <v>43100</v>
      </c>
      <c r="J21" s="46">
        <v>66825000</v>
      </c>
      <c r="K21" s="47">
        <f>'[1]Sep 23'!M27</f>
        <v>19490625</v>
      </c>
      <c r="L21" s="48"/>
      <c r="M21" s="48">
        <f t="shared" si="2"/>
        <v>66825000</v>
      </c>
      <c r="N21" s="49">
        <f t="shared" si="3"/>
        <v>278437.5</v>
      </c>
      <c r="O21" s="48">
        <f t="shared" si="4"/>
        <v>19769062.5</v>
      </c>
      <c r="P21" s="48">
        <f t="shared" si="5"/>
        <v>47055937.5</v>
      </c>
      <c r="Q21" s="8">
        <f t="shared" si="6"/>
        <v>47055937.5</v>
      </c>
      <c r="R21" s="50">
        <f t="shared" si="7"/>
        <v>0</v>
      </c>
      <c r="S21" s="50"/>
      <c r="T21" s="9">
        <f t="shared" si="0"/>
        <v>240</v>
      </c>
      <c r="U21" s="9">
        <f t="shared" si="10"/>
        <v>71</v>
      </c>
      <c r="V21">
        <f t="shared" si="1"/>
        <v>169</v>
      </c>
      <c r="W21" s="166">
        <f t="shared" si="8"/>
        <v>278437.5</v>
      </c>
      <c r="Y21" s="167">
        <f t="shared" si="9"/>
        <v>19769062.5</v>
      </c>
    </row>
    <row r="22" spans="1:25" ht="12" customHeight="1" x14ac:dyDescent="0.25">
      <c r="A22" s="51">
        <v>16</v>
      </c>
      <c r="B22" s="52" t="s">
        <v>99</v>
      </c>
      <c r="C22" s="52"/>
      <c r="D22" s="33" t="e">
        <f>VLOOKUP(B22,[2]Item!$A$1:$B$2217,2,)</f>
        <v>#N/A</v>
      </c>
      <c r="E22" s="52" t="s">
        <v>62</v>
      </c>
      <c r="F22" s="52"/>
      <c r="G22" s="34"/>
      <c r="H22" s="35">
        <v>0.05</v>
      </c>
      <c r="I22" s="36">
        <v>43074</v>
      </c>
      <c r="J22" s="46">
        <v>1900000</v>
      </c>
      <c r="K22" s="47">
        <f>'[1]Sep 23'!M28</f>
        <v>554166.66666666709</v>
      </c>
      <c r="L22" s="48"/>
      <c r="M22" s="48">
        <f t="shared" si="2"/>
        <v>1900000</v>
      </c>
      <c r="N22" s="49">
        <f t="shared" si="3"/>
        <v>7916.666666666667</v>
      </c>
      <c r="O22" s="48">
        <f t="shared" si="4"/>
        <v>562083.33333333372</v>
      </c>
      <c r="P22" s="48">
        <f t="shared" si="5"/>
        <v>1337916.6666666663</v>
      </c>
      <c r="Q22" s="8">
        <f t="shared" si="6"/>
        <v>1337916.6666666663</v>
      </c>
      <c r="R22" s="50">
        <f t="shared" si="7"/>
        <v>0</v>
      </c>
      <c r="S22" s="50"/>
      <c r="T22" s="9">
        <f t="shared" si="0"/>
        <v>240</v>
      </c>
      <c r="U22" s="9">
        <f t="shared" si="10"/>
        <v>71</v>
      </c>
      <c r="V22">
        <f t="shared" si="1"/>
        <v>169</v>
      </c>
      <c r="W22" s="166">
        <f t="shared" si="8"/>
        <v>7916.666666666667</v>
      </c>
      <c r="Y22" s="167">
        <f t="shared" si="9"/>
        <v>562083.33333333337</v>
      </c>
    </row>
    <row r="23" spans="1:25" ht="12" customHeight="1" x14ac:dyDescent="0.25">
      <c r="A23" s="51">
        <v>17</v>
      </c>
      <c r="B23" s="52" t="s">
        <v>100</v>
      </c>
      <c r="C23" s="52"/>
      <c r="D23" s="33" t="e">
        <f>VLOOKUP(B23,[2]Item!$A$1:$B$2217,2,)</f>
        <v>#N/A</v>
      </c>
      <c r="E23" s="52" t="s">
        <v>62</v>
      </c>
      <c r="F23" s="52"/>
      <c r="G23" s="34"/>
      <c r="H23" s="35">
        <v>0.05</v>
      </c>
      <c r="I23" s="36">
        <v>43074</v>
      </c>
      <c r="J23" s="46">
        <v>44317200</v>
      </c>
      <c r="K23" s="47">
        <f>'[1]Sep 23'!M29</f>
        <v>12925850</v>
      </c>
      <c r="L23" s="48"/>
      <c r="M23" s="48">
        <f t="shared" si="2"/>
        <v>44317200</v>
      </c>
      <c r="N23" s="49">
        <f t="shared" si="3"/>
        <v>184655</v>
      </c>
      <c r="O23" s="48">
        <f t="shared" si="4"/>
        <v>13110505</v>
      </c>
      <c r="P23" s="48">
        <f t="shared" si="5"/>
        <v>31206695</v>
      </c>
      <c r="Q23" s="8">
        <f t="shared" si="6"/>
        <v>31206695</v>
      </c>
      <c r="R23" s="50">
        <f t="shared" si="7"/>
        <v>0</v>
      </c>
      <c r="S23" s="50"/>
      <c r="T23" s="9">
        <f t="shared" si="0"/>
        <v>240</v>
      </c>
      <c r="U23" s="9">
        <f t="shared" si="10"/>
        <v>71</v>
      </c>
      <c r="V23">
        <f t="shared" si="1"/>
        <v>169</v>
      </c>
      <c r="W23" s="166">
        <f t="shared" si="8"/>
        <v>184655</v>
      </c>
      <c r="Y23" s="167">
        <f t="shared" si="9"/>
        <v>13110505</v>
      </c>
    </row>
    <row r="24" spans="1:25" ht="12" customHeight="1" x14ac:dyDescent="0.25">
      <c r="A24" s="51">
        <v>18</v>
      </c>
      <c r="B24" s="52" t="s">
        <v>101</v>
      </c>
      <c r="C24" s="52"/>
      <c r="D24" s="33" t="e">
        <f>VLOOKUP(B24,[2]Item!$A$1:$B$2217,2,)</f>
        <v>#N/A</v>
      </c>
      <c r="E24" s="52" t="s">
        <v>62</v>
      </c>
      <c r="F24" s="52"/>
      <c r="G24" s="34"/>
      <c r="H24" s="35">
        <v>0.05</v>
      </c>
      <c r="I24" s="36">
        <v>43076</v>
      </c>
      <c r="J24" s="46">
        <v>13019100</v>
      </c>
      <c r="K24" s="47">
        <f>'[1]Sep 23'!M30</f>
        <v>3797237.5</v>
      </c>
      <c r="L24" s="48"/>
      <c r="M24" s="48">
        <f t="shared" si="2"/>
        <v>13019100</v>
      </c>
      <c r="N24" s="49">
        <f t="shared" si="3"/>
        <v>54246.25</v>
      </c>
      <c r="O24" s="48">
        <f t="shared" si="4"/>
        <v>3851483.75</v>
      </c>
      <c r="P24" s="48">
        <f t="shared" si="5"/>
        <v>9167616.25</v>
      </c>
      <c r="Q24" s="8">
        <f t="shared" si="6"/>
        <v>9167616.25</v>
      </c>
      <c r="R24" s="50">
        <f t="shared" si="7"/>
        <v>0</v>
      </c>
      <c r="S24" s="50"/>
      <c r="T24" s="9">
        <f t="shared" si="0"/>
        <v>240</v>
      </c>
      <c r="U24" s="9">
        <f t="shared" si="10"/>
        <v>71</v>
      </c>
      <c r="V24">
        <f t="shared" si="1"/>
        <v>169</v>
      </c>
      <c r="W24" s="166">
        <f t="shared" si="8"/>
        <v>54246.25</v>
      </c>
      <c r="Y24" s="167">
        <f t="shared" si="9"/>
        <v>3851483.75</v>
      </c>
    </row>
    <row r="25" spans="1:25" ht="12" customHeight="1" x14ac:dyDescent="0.25">
      <c r="A25" s="51">
        <v>19</v>
      </c>
      <c r="B25" s="52" t="s">
        <v>102</v>
      </c>
      <c r="C25" s="52"/>
      <c r="D25" s="33" t="e">
        <f>VLOOKUP(B25,[2]Item!$A$1:$B$2217,2,)</f>
        <v>#N/A</v>
      </c>
      <c r="E25" s="52" t="s">
        <v>62</v>
      </c>
      <c r="F25" s="52"/>
      <c r="G25" s="34"/>
      <c r="H25" s="35">
        <v>0.05</v>
      </c>
      <c r="I25" s="36">
        <v>43074</v>
      </c>
      <c r="J25" s="46">
        <v>66825000</v>
      </c>
      <c r="K25" s="47">
        <f>'[1]Sep 23'!M31</f>
        <v>19490625</v>
      </c>
      <c r="L25" s="48"/>
      <c r="M25" s="48">
        <f t="shared" si="2"/>
        <v>66825000</v>
      </c>
      <c r="N25" s="49">
        <f t="shared" si="3"/>
        <v>278437.5</v>
      </c>
      <c r="O25" s="48">
        <f t="shared" si="4"/>
        <v>19769062.5</v>
      </c>
      <c r="P25" s="48">
        <f t="shared" si="5"/>
        <v>47055937.5</v>
      </c>
      <c r="Q25" s="8">
        <f t="shared" si="6"/>
        <v>47055937.5</v>
      </c>
      <c r="R25" s="50">
        <f t="shared" si="7"/>
        <v>0</v>
      </c>
      <c r="S25" s="50"/>
      <c r="T25" s="9">
        <f t="shared" si="0"/>
        <v>240</v>
      </c>
      <c r="U25" s="9">
        <f t="shared" si="10"/>
        <v>71</v>
      </c>
      <c r="V25">
        <f t="shared" si="1"/>
        <v>169</v>
      </c>
      <c r="W25" s="166">
        <f t="shared" si="8"/>
        <v>278437.5</v>
      </c>
      <c r="Y25" s="167">
        <f t="shared" si="9"/>
        <v>19769062.5</v>
      </c>
    </row>
    <row r="26" spans="1:25" ht="12" customHeight="1" x14ac:dyDescent="0.25">
      <c r="A26" s="51">
        <v>20</v>
      </c>
      <c r="B26" s="52" t="s">
        <v>103</v>
      </c>
      <c r="C26" s="52"/>
      <c r="D26" s="33" t="e">
        <f>VLOOKUP(B26,[2]Item!$A$1:$B$2217,2,)</f>
        <v>#N/A</v>
      </c>
      <c r="E26" s="52" t="s">
        <v>62</v>
      </c>
      <c r="F26" s="52"/>
      <c r="G26" s="34"/>
      <c r="H26" s="35">
        <v>0.05</v>
      </c>
      <c r="I26" s="36">
        <v>43083</v>
      </c>
      <c r="J26" s="46">
        <v>11220000</v>
      </c>
      <c r="K26" s="47">
        <f>'[1]Sep 23'!M32</f>
        <v>3272500</v>
      </c>
      <c r="L26" s="48"/>
      <c r="M26" s="48">
        <f t="shared" si="2"/>
        <v>11220000</v>
      </c>
      <c r="N26" s="49">
        <f t="shared" si="3"/>
        <v>46750</v>
      </c>
      <c r="O26" s="48">
        <f t="shared" si="4"/>
        <v>3319250</v>
      </c>
      <c r="P26" s="48">
        <f t="shared" si="5"/>
        <v>7900750</v>
      </c>
      <c r="Q26" s="8">
        <f t="shared" si="6"/>
        <v>7900750</v>
      </c>
      <c r="R26" s="50">
        <f t="shared" si="7"/>
        <v>0</v>
      </c>
      <c r="S26" s="50"/>
      <c r="T26" s="9">
        <f t="shared" si="0"/>
        <v>240</v>
      </c>
      <c r="U26" s="9">
        <f t="shared" si="10"/>
        <v>71</v>
      </c>
      <c r="V26">
        <f t="shared" si="1"/>
        <v>169</v>
      </c>
      <c r="W26" s="166">
        <f t="shared" si="8"/>
        <v>46750</v>
      </c>
      <c r="Y26" s="167">
        <f t="shared" si="9"/>
        <v>3319250</v>
      </c>
    </row>
    <row r="27" spans="1:25" ht="12" customHeight="1" x14ac:dyDescent="0.25">
      <c r="A27" s="51">
        <v>21</v>
      </c>
      <c r="B27" s="52" t="s">
        <v>104</v>
      </c>
      <c r="C27" s="52"/>
      <c r="D27" s="33" t="e">
        <f>VLOOKUP(B27,[2]Item!$A$1:$B$2217,2,)</f>
        <v>#N/A</v>
      </c>
      <c r="E27" s="52" t="s">
        <v>62</v>
      </c>
      <c r="F27" s="52"/>
      <c r="G27" s="34"/>
      <c r="H27" s="35">
        <v>0.05</v>
      </c>
      <c r="I27" s="36">
        <v>43109</v>
      </c>
      <c r="J27" s="46">
        <v>69525000</v>
      </c>
      <c r="K27" s="47">
        <f>'[1]Sep 23'!M33</f>
        <v>19988437.5</v>
      </c>
      <c r="L27" s="48"/>
      <c r="M27" s="48">
        <f t="shared" si="2"/>
        <v>69525000</v>
      </c>
      <c r="N27" s="49">
        <f t="shared" si="3"/>
        <v>289687.5</v>
      </c>
      <c r="O27" s="48">
        <f t="shared" si="4"/>
        <v>20278125</v>
      </c>
      <c r="P27" s="48">
        <f t="shared" si="5"/>
        <v>49246875</v>
      </c>
      <c r="Q27" s="8">
        <f t="shared" si="6"/>
        <v>49246875</v>
      </c>
      <c r="R27" s="50">
        <f t="shared" si="7"/>
        <v>0</v>
      </c>
      <c r="S27" s="50"/>
      <c r="T27" s="9">
        <f t="shared" si="0"/>
        <v>240</v>
      </c>
      <c r="U27" s="9">
        <f t="shared" si="10"/>
        <v>70</v>
      </c>
      <c r="V27">
        <f t="shared" si="1"/>
        <v>170</v>
      </c>
      <c r="W27" s="166">
        <f t="shared" si="8"/>
        <v>289687.5</v>
      </c>
      <c r="Y27" s="167">
        <f t="shared" si="9"/>
        <v>20278125</v>
      </c>
    </row>
    <row r="28" spans="1:25" ht="12" customHeight="1" x14ac:dyDescent="0.25">
      <c r="A28" s="51">
        <v>22</v>
      </c>
      <c r="B28" s="52" t="s">
        <v>105</v>
      </c>
      <c r="C28" s="52"/>
      <c r="D28" s="33" t="e">
        <f>VLOOKUP(B28,[2]Item!$A$1:$B$2217,2,)</f>
        <v>#N/A</v>
      </c>
      <c r="E28" s="52" t="s">
        <v>62</v>
      </c>
      <c r="F28" s="52"/>
      <c r="G28" s="34"/>
      <c r="H28" s="35">
        <v>0.05</v>
      </c>
      <c r="I28" s="36">
        <v>43119</v>
      </c>
      <c r="J28" s="46">
        <v>10000000</v>
      </c>
      <c r="K28" s="47">
        <f>'[1]Sep 23'!M34</f>
        <v>2875000.003333332</v>
      </c>
      <c r="L28" s="48"/>
      <c r="M28" s="48">
        <f t="shared" si="2"/>
        <v>10000000</v>
      </c>
      <c r="N28" s="49">
        <f t="shared" si="3"/>
        <v>41666.666666666664</v>
      </c>
      <c r="O28" s="48">
        <f t="shared" si="4"/>
        <v>2916666.6699999985</v>
      </c>
      <c r="P28" s="48">
        <f t="shared" si="5"/>
        <v>7083333.3300000019</v>
      </c>
      <c r="Q28" s="8">
        <f t="shared" si="6"/>
        <v>7083333.3300000019</v>
      </c>
      <c r="R28" s="50">
        <f t="shared" si="7"/>
        <v>0</v>
      </c>
      <c r="S28" s="50"/>
      <c r="T28" s="9">
        <f t="shared" si="0"/>
        <v>240</v>
      </c>
      <c r="U28" s="9">
        <f t="shared" si="10"/>
        <v>70</v>
      </c>
      <c r="V28">
        <f t="shared" si="1"/>
        <v>170</v>
      </c>
      <c r="W28" s="166">
        <f t="shared" si="8"/>
        <v>41666.666666666664</v>
      </c>
      <c r="Y28" s="167">
        <f t="shared" si="9"/>
        <v>2916666.6666666665</v>
      </c>
    </row>
    <row r="29" spans="1:25" ht="12" customHeight="1" x14ac:dyDescent="0.25">
      <c r="A29" s="51">
        <v>23</v>
      </c>
      <c r="B29" s="52" t="s">
        <v>105</v>
      </c>
      <c r="C29" s="52"/>
      <c r="D29" s="33" t="e">
        <f>VLOOKUP(B29,[2]Item!$A$1:$B$2217,2,)</f>
        <v>#N/A</v>
      </c>
      <c r="E29" s="52" t="s">
        <v>62</v>
      </c>
      <c r="F29" s="52"/>
      <c r="G29" s="34"/>
      <c r="H29" s="35">
        <v>0.05</v>
      </c>
      <c r="I29" s="36">
        <v>43119</v>
      </c>
      <c r="J29" s="46">
        <v>16000000</v>
      </c>
      <c r="K29" s="47">
        <f>'[1]Sep 23'!M35</f>
        <v>4600000.003333332</v>
      </c>
      <c r="L29" s="48"/>
      <c r="M29" s="48">
        <f t="shared" si="2"/>
        <v>16000000</v>
      </c>
      <c r="N29" s="49">
        <f t="shared" si="3"/>
        <v>66666.666666666672</v>
      </c>
      <c r="O29" s="48">
        <f t="shared" si="4"/>
        <v>4666666.669999999</v>
      </c>
      <c r="P29" s="48">
        <f t="shared" si="5"/>
        <v>11333333.330000002</v>
      </c>
      <c r="Q29" s="8">
        <f t="shared" si="6"/>
        <v>11333333.330000002</v>
      </c>
      <c r="R29" s="50">
        <f t="shared" si="7"/>
        <v>0</v>
      </c>
      <c r="S29" s="50"/>
      <c r="T29" s="9">
        <f t="shared" si="0"/>
        <v>240</v>
      </c>
      <c r="U29" s="9">
        <f t="shared" si="10"/>
        <v>70</v>
      </c>
      <c r="V29">
        <f t="shared" si="1"/>
        <v>170</v>
      </c>
      <c r="W29" s="166">
        <f t="shared" si="8"/>
        <v>66666.666666666672</v>
      </c>
      <c r="Y29" s="167">
        <f t="shared" si="9"/>
        <v>4666666.666666667</v>
      </c>
    </row>
    <row r="30" spans="1:25" ht="12" customHeight="1" x14ac:dyDescent="0.25">
      <c r="A30" s="51">
        <v>24</v>
      </c>
      <c r="B30" s="52" t="s">
        <v>106</v>
      </c>
      <c r="C30" s="52"/>
      <c r="D30" s="33" t="e">
        <f>VLOOKUP(B30,[2]Item!$A$1:$B$2217,2,)</f>
        <v>#N/A</v>
      </c>
      <c r="E30" s="52" t="s">
        <v>62</v>
      </c>
      <c r="F30" s="52"/>
      <c r="G30" s="34"/>
      <c r="H30" s="35">
        <v>0.05</v>
      </c>
      <c r="I30" s="36">
        <v>43112</v>
      </c>
      <c r="J30" s="46">
        <v>34270300</v>
      </c>
      <c r="K30" s="47">
        <f>'[1]Sep 23'!M36</f>
        <v>9852711.25</v>
      </c>
      <c r="L30" s="48"/>
      <c r="M30" s="48">
        <f t="shared" si="2"/>
        <v>34270300</v>
      </c>
      <c r="N30" s="49">
        <f t="shared" si="3"/>
        <v>142792.91666666666</v>
      </c>
      <c r="O30" s="48">
        <f t="shared" si="4"/>
        <v>9995504.166666666</v>
      </c>
      <c r="P30" s="48">
        <f t="shared" si="5"/>
        <v>24274795.833333336</v>
      </c>
      <c r="Q30" s="8">
        <f t="shared" si="6"/>
        <v>24274795.833333336</v>
      </c>
      <c r="R30" s="50">
        <f t="shared" si="7"/>
        <v>0</v>
      </c>
      <c r="S30" s="50"/>
      <c r="T30" s="9">
        <f t="shared" si="0"/>
        <v>240</v>
      </c>
      <c r="U30" s="9">
        <f t="shared" si="10"/>
        <v>70</v>
      </c>
      <c r="V30">
        <f t="shared" si="1"/>
        <v>170</v>
      </c>
      <c r="W30" s="166">
        <f t="shared" si="8"/>
        <v>142792.91666666666</v>
      </c>
      <c r="Y30" s="167">
        <f t="shared" si="9"/>
        <v>9995504.166666666</v>
      </c>
    </row>
    <row r="31" spans="1:25" ht="12" customHeight="1" x14ac:dyDescent="0.25">
      <c r="A31" s="51">
        <v>25</v>
      </c>
      <c r="B31" s="52" t="s">
        <v>107</v>
      </c>
      <c r="C31" s="52"/>
      <c r="D31" s="33" t="e">
        <f>VLOOKUP(B31,[2]Item!$A$1:$B$2217,2,)</f>
        <v>#N/A</v>
      </c>
      <c r="E31" s="52" t="s">
        <v>62</v>
      </c>
      <c r="F31" s="52"/>
      <c r="G31" s="34"/>
      <c r="H31" s="35">
        <v>0.05</v>
      </c>
      <c r="I31" s="36">
        <v>43138</v>
      </c>
      <c r="J31" s="46">
        <f>50000000+7661275</f>
        <v>57661275</v>
      </c>
      <c r="K31" s="47">
        <f>'[1]Sep 23'!M37</f>
        <v>16337361.25</v>
      </c>
      <c r="L31" s="48"/>
      <c r="M31" s="48">
        <f t="shared" si="2"/>
        <v>57661275</v>
      </c>
      <c r="N31" s="49">
        <f t="shared" si="3"/>
        <v>240255.3125</v>
      </c>
      <c r="O31" s="48">
        <f t="shared" si="4"/>
        <v>16577616.5625</v>
      </c>
      <c r="P31" s="48">
        <f t="shared" si="5"/>
        <v>41083658.4375</v>
      </c>
      <c r="Q31" s="8">
        <f t="shared" si="6"/>
        <v>41083658.4375</v>
      </c>
      <c r="R31" s="50">
        <f t="shared" si="7"/>
        <v>0</v>
      </c>
      <c r="S31" s="50"/>
      <c r="T31" s="9">
        <f t="shared" si="0"/>
        <v>240</v>
      </c>
      <c r="U31" s="9">
        <f t="shared" si="10"/>
        <v>69</v>
      </c>
      <c r="V31">
        <f t="shared" si="1"/>
        <v>171</v>
      </c>
      <c r="W31" s="166">
        <f t="shared" si="8"/>
        <v>240255.3125</v>
      </c>
      <c r="Y31" s="167">
        <f t="shared" si="9"/>
        <v>16577616.5625</v>
      </c>
    </row>
    <row r="32" spans="1:25" ht="12" hidden="1" customHeight="1" x14ac:dyDescent="0.25">
      <c r="A32" s="51">
        <v>26</v>
      </c>
      <c r="B32" s="52" t="s">
        <v>108</v>
      </c>
      <c r="C32" s="52"/>
      <c r="D32" s="33" t="e">
        <f>VLOOKUP(B32,[2]Item!$A$1:$B$2217,2,)</f>
        <v>#N/A</v>
      </c>
      <c r="E32" s="52" t="s">
        <v>62</v>
      </c>
      <c r="F32" s="52"/>
      <c r="G32" s="34"/>
      <c r="H32" s="35">
        <v>0.05</v>
      </c>
      <c r="I32" s="36">
        <v>43137</v>
      </c>
      <c r="J32" s="46">
        <v>3960000</v>
      </c>
      <c r="K32" s="47">
        <f>'[1]Sep 23'!M38</f>
        <v>1122000</v>
      </c>
      <c r="L32" s="48"/>
      <c r="M32" s="48">
        <f t="shared" si="2"/>
        <v>3960000</v>
      </c>
      <c r="N32" s="49">
        <f t="shared" si="3"/>
        <v>16500</v>
      </c>
      <c r="O32" s="48">
        <f t="shared" si="4"/>
        <v>1138500</v>
      </c>
      <c r="P32" s="48">
        <f t="shared" si="5"/>
        <v>2821500</v>
      </c>
      <c r="Q32" s="8">
        <f t="shared" si="6"/>
        <v>2821500</v>
      </c>
      <c r="R32" s="50">
        <f t="shared" si="7"/>
        <v>0</v>
      </c>
      <c r="S32" s="50"/>
      <c r="T32" s="9">
        <f t="shared" si="0"/>
        <v>240</v>
      </c>
      <c r="U32" s="9">
        <f t="shared" si="10"/>
        <v>69</v>
      </c>
      <c r="V32">
        <f t="shared" si="1"/>
        <v>171</v>
      </c>
      <c r="W32" s="166">
        <f t="shared" si="8"/>
        <v>16500</v>
      </c>
      <c r="Y32" s="167">
        <f t="shared" si="9"/>
        <v>1138500</v>
      </c>
    </row>
    <row r="33" spans="1:25" ht="12" hidden="1" customHeight="1" x14ac:dyDescent="0.25">
      <c r="A33" s="51">
        <v>27</v>
      </c>
      <c r="B33" s="52" t="s">
        <v>109</v>
      </c>
      <c r="C33" s="52"/>
      <c r="D33" s="33" t="e">
        <f>VLOOKUP(B33,[2]Item!$A$1:$B$2217,2,)</f>
        <v>#N/A</v>
      </c>
      <c r="E33" s="52" t="s">
        <v>62</v>
      </c>
      <c r="F33" s="52"/>
      <c r="G33" s="34"/>
      <c r="H33" s="35">
        <v>0.05</v>
      </c>
      <c r="I33" s="36">
        <v>43145</v>
      </c>
      <c r="J33" s="46">
        <f>22538700+18655400</f>
        <v>41194100</v>
      </c>
      <c r="K33" s="47">
        <f>'[1]Sep 23'!M39</f>
        <v>11671661.666666673</v>
      </c>
      <c r="L33" s="48"/>
      <c r="M33" s="48">
        <f t="shared" si="2"/>
        <v>41194100</v>
      </c>
      <c r="N33" s="49">
        <f t="shared" si="3"/>
        <v>171642.08333333334</v>
      </c>
      <c r="O33" s="48">
        <f t="shared" si="4"/>
        <v>11843303.750000007</v>
      </c>
      <c r="P33" s="48">
        <f t="shared" si="5"/>
        <v>29350796.249999993</v>
      </c>
      <c r="Q33" s="8">
        <f t="shared" si="6"/>
        <v>29350796.249999993</v>
      </c>
      <c r="R33" s="50">
        <f t="shared" si="7"/>
        <v>0</v>
      </c>
      <c r="S33" s="50"/>
      <c r="T33" s="9">
        <f t="shared" si="0"/>
        <v>240</v>
      </c>
      <c r="U33" s="9">
        <f t="shared" si="10"/>
        <v>69</v>
      </c>
      <c r="V33">
        <f t="shared" si="1"/>
        <v>171</v>
      </c>
      <c r="W33" s="166">
        <f t="shared" si="8"/>
        <v>171642.08333333334</v>
      </c>
      <c r="Y33" s="167">
        <f t="shared" si="9"/>
        <v>11843303.75</v>
      </c>
    </row>
    <row r="34" spans="1:25" ht="12" hidden="1" customHeight="1" x14ac:dyDescent="0.25">
      <c r="A34" s="51">
        <v>28</v>
      </c>
      <c r="B34" s="52" t="s">
        <v>110</v>
      </c>
      <c r="C34" s="52"/>
      <c r="D34" s="33" t="e">
        <f>VLOOKUP(B34,[2]Item!$A$1:$B$2217,2,)</f>
        <v>#N/A</v>
      </c>
      <c r="E34" s="52" t="s">
        <v>62</v>
      </c>
      <c r="F34" s="52"/>
      <c r="G34" s="34"/>
      <c r="H34" s="35">
        <v>0.05</v>
      </c>
      <c r="I34" s="36">
        <v>43139</v>
      </c>
      <c r="J34" s="46">
        <f>100000000</f>
        <v>100000000</v>
      </c>
      <c r="K34" s="47">
        <f>'[1]Sep 23'!M40</f>
        <v>28333333.333333358</v>
      </c>
      <c r="L34" s="48"/>
      <c r="M34" s="48">
        <f t="shared" si="2"/>
        <v>100000000</v>
      </c>
      <c r="N34" s="49">
        <f t="shared" si="3"/>
        <v>416666.66666666669</v>
      </c>
      <c r="O34" s="48">
        <f t="shared" si="4"/>
        <v>28750000.000000026</v>
      </c>
      <c r="P34" s="48">
        <f t="shared" si="5"/>
        <v>71249999.99999997</v>
      </c>
      <c r="Q34" s="8">
        <f t="shared" si="6"/>
        <v>71249999.99999997</v>
      </c>
      <c r="R34" s="50">
        <f t="shared" si="7"/>
        <v>0</v>
      </c>
      <c r="S34" s="50"/>
      <c r="T34" s="9">
        <f t="shared" si="0"/>
        <v>240</v>
      </c>
      <c r="U34" s="9">
        <f t="shared" si="10"/>
        <v>69</v>
      </c>
      <c r="V34">
        <f t="shared" si="1"/>
        <v>171</v>
      </c>
      <c r="W34" s="166">
        <f t="shared" si="8"/>
        <v>416666.66666666669</v>
      </c>
      <c r="Y34" s="167">
        <f t="shared" si="9"/>
        <v>28750000</v>
      </c>
    </row>
    <row r="35" spans="1:25" ht="12" hidden="1" customHeight="1" x14ac:dyDescent="0.25">
      <c r="A35" s="51">
        <v>29</v>
      </c>
      <c r="B35" s="52" t="s">
        <v>111</v>
      </c>
      <c r="C35" s="52"/>
      <c r="D35" s="33" t="e">
        <f>VLOOKUP(B35,[2]Item!$A$1:$B$2217,2,)</f>
        <v>#N/A</v>
      </c>
      <c r="E35" s="52" t="s">
        <v>62</v>
      </c>
      <c r="F35" s="52"/>
      <c r="G35" s="34"/>
      <c r="H35" s="35">
        <v>0.05</v>
      </c>
      <c r="I35" s="36">
        <v>43202</v>
      </c>
      <c r="J35" s="46">
        <v>144600000</v>
      </c>
      <c r="K35" s="47">
        <f>'[1]Sep 23'!M41</f>
        <v>39765000</v>
      </c>
      <c r="L35" s="48"/>
      <c r="M35" s="48">
        <f t="shared" si="2"/>
        <v>144600000</v>
      </c>
      <c r="N35" s="49">
        <f t="shared" si="3"/>
        <v>602500</v>
      </c>
      <c r="O35" s="48">
        <f t="shared" si="4"/>
        <v>40367500</v>
      </c>
      <c r="P35" s="48">
        <f t="shared" si="5"/>
        <v>104232500</v>
      </c>
      <c r="Q35" s="8">
        <f t="shared" si="6"/>
        <v>104232500</v>
      </c>
      <c r="R35" s="50">
        <f t="shared" si="7"/>
        <v>0</v>
      </c>
      <c r="S35" s="50"/>
      <c r="T35" s="9">
        <f t="shared" si="0"/>
        <v>240</v>
      </c>
      <c r="U35" s="9">
        <f t="shared" si="10"/>
        <v>67</v>
      </c>
      <c r="V35">
        <f t="shared" si="1"/>
        <v>173</v>
      </c>
      <c r="W35" s="166">
        <f t="shared" si="8"/>
        <v>602500</v>
      </c>
      <c r="Y35" s="167">
        <f t="shared" si="9"/>
        <v>40367500</v>
      </c>
    </row>
    <row r="36" spans="1:25" ht="12" hidden="1" customHeight="1" x14ac:dyDescent="0.25">
      <c r="A36" s="51">
        <v>30</v>
      </c>
      <c r="B36" s="52" t="s">
        <v>112</v>
      </c>
      <c r="C36" s="52"/>
      <c r="D36" s="33" t="e">
        <f>VLOOKUP(B36,[2]Item!$A$1:$B$2217,2,)</f>
        <v>#N/A</v>
      </c>
      <c r="E36" s="52" t="s">
        <v>62</v>
      </c>
      <c r="F36" s="52"/>
      <c r="G36" s="34"/>
      <c r="H36" s="35">
        <v>0.05</v>
      </c>
      <c r="I36" s="36">
        <v>43215</v>
      </c>
      <c r="J36" s="46">
        <v>64937849</v>
      </c>
      <c r="K36" s="47">
        <f>'[1]Sep 23'!M42</f>
        <v>17857908.475000013</v>
      </c>
      <c r="L36" s="48"/>
      <c r="M36" s="48">
        <f t="shared" si="2"/>
        <v>64937849</v>
      </c>
      <c r="N36" s="49">
        <f t="shared" si="3"/>
        <v>270574.37083333335</v>
      </c>
      <c r="O36" s="48">
        <f t="shared" si="4"/>
        <v>18128482.845833346</v>
      </c>
      <c r="P36" s="48">
        <f t="shared" si="5"/>
        <v>46809366.154166654</v>
      </c>
      <c r="Q36" s="8">
        <f t="shared" si="6"/>
        <v>46809366.154166654</v>
      </c>
      <c r="R36" s="50">
        <f t="shared" si="7"/>
        <v>0</v>
      </c>
      <c r="S36" s="50"/>
      <c r="T36" s="9">
        <f t="shared" si="0"/>
        <v>240</v>
      </c>
      <c r="U36" s="9">
        <f t="shared" si="10"/>
        <v>67</v>
      </c>
      <c r="V36">
        <f t="shared" si="1"/>
        <v>173</v>
      </c>
      <c r="W36" s="166">
        <f t="shared" si="8"/>
        <v>270574.37083333335</v>
      </c>
      <c r="Y36" s="167">
        <f t="shared" si="9"/>
        <v>18128482.845833335</v>
      </c>
    </row>
    <row r="37" spans="1:25" ht="12" hidden="1" customHeight="1" x14ac:dyDescent="0.25">
      <c r="A37" s="51">
        <v>31</v>
      </c>
      <c r="B37" s="52" t="s">
        <v>113</v>
      </c>
      <c r="C37" s="52"/>
      <c r="D37" s="33" t="e">
        <f>VLOOKUP(B37,[2]Item!$A$1:$B$2217,2,)</f>
        <v>#N/A</v>
      </c>
      <c r="E37" s="52" t="s">
        <v>62</v>
      </c>
      <c r="F37" s="52"/>
      <c r="G37" s="34"/>
      <c r="H37" s="35">
        <v>0.05</v>
      </c>
      <c r="I37" s="36">
        <v>43220</v>
      </c>
      <c r="J37" s="46">
        <v>452689698</v>
      </c>
      <c r="K37" s="47">
        <f>'[1]Sep 23'!M43</f>
        <v>124489666.95000014</v>
      </c>
      <c r="L37" s="48"/>
      <c r="M37" s="48">
        <f t="shared" si="2"/>
        <v>452689698</v>
      </c>
      <c r="N37" s="49">
        <f t="shared" si="3"/>
        <v>1886207.0750000002</v>
      </c>
      <c r="O37" s="48">
        <f t="shared" si="4"/>
        <v>126375874.02500014</v>
      </c>
      <c r="P37" s="48">
        <f t="shared" si="5"/>
        <v>326313823.97499985</v>
      </c>
      <c r="Q37" s="8">
        <f t="shared" si="6"/>
        <v>326313823.97499985</v>
      </c>
      <c r="R37" s="50">
        <f t="shared" si="7"/>
        <v>0</v>
      </c>
      <c r="S37" s="50"/>
      <c r="T37" s="9">
        <f t="shared" si="0"/>
        <v>240</v>
      </c>
      <c r="U37" s="9">
        <f t="shared" si="10"/>
        <v>67</v>
      </c>
      <c r="V37">
        <f t="shared" si="1"/>
        <v>173</v>
      </c>
      <c r="W37" s="166">
        <f t="shared" si="8"/>
        <v>1886207.075</v>
      </c>
      <c r="Y37" s="167">
        <f t="shared" si="9"/>
        <v>126375874.02499999</v>
      </c>
    </row>
    <row r="38" spans="1:25" ht="12" hidden="1" customHeight="1" x14ac:dyDescent="0.25">
      <c r="A38" s="51">
        <v>32</v>
      </c>
      <c r="B38" s="52" t="s">
        <v>114</v>
      </c>
      <c r="C38" s="52"/>
      <c r="D38" s="33" t="e">
        <f>VLOOKUP(B38,[2]Item!$A$1:$B$2217,2,)</f>
        <v>#N/A</v>
      </c>
      <c r="E38" s="52" t="s">
        <v>62</v>
      </c>
      <c r="F38" s="52"/>
      <c r="G38" s="34"/>
      <c r="H38" s="35">
        <v>0.05</v>
      </c>
      <c r="I38" s="36">
        <v>43318</v>
      </c>
      <c r="J38" s="46">
        <v>637200000</v>
      </c>
      <c r="K38" s="47">
        <f>'[1]Sep 23'!M44</f>
        <v>164610000</v>
      </c>
      <c r="L38" s="48"/>
      <c r="M38" s="48">
        <f t="shared" si="2"/>
        <v>637200000</v>
      </c>
      <c r="N38" s="49">
        <f t="shared" si="3"/>
        <v>2655000</v>
      </c>
      <c r="O38" s="48">
        <f t="shared" si="4"/>
        <v>167265000</v>
      </c>
      <c r="P38" s="48">
        <f t="shared" ref="P38:P92" si="11">M38-O38</f>
        <v>469935000</v>
      </c>
      <c r="Q38" s="8">
        <f t="shared" si="6"/>
        <v>469935000</v>
      </c>
      <c r="R38" s="50">
        <f t="shared" si="7"/>
        <v>0</v>
      </c>
      <c r="S38" s="50"/>
      <c r="T38" s="9">
        <f t="shared" si="0"/>
        <v>240</v>
      </c>
      <c r="U38" s="9">
        <f t="shared" si="10"/>
        <v>63</v>
      </c>
      <c r="V38">
        <f t="shared" si="1"/>
        <v>177</v>
      </c>
      <c r="W38" s="166">
        <f t="shared" si="8"/>
        <v>2655000</v>
      </c>
      <c r="Y38" s="167">
        <f t="shared" si="9"/>
        <v>167265000</v>
      </c>
    </row>
    <row r="39" spans="1:25" ht="12" hidden="1" customHeight="1" x14ac:dyDescent="0.25">
      <c r="A39" s="51">
        <v>33</v>
      </c>
      <c r="B39" s="52" t="s">
        <v>115</v>
      </c>
      <c r="C39" s="52"/>
      <c r="D39" s="33" t="e">
        <f>VLOOKUP(B39,[2]Item!$A$1:$B$2217,2,)</f>
        <v>#N/A</v>
      </c>
      <c r="E39" s="52" t="s">
        <v>62</v>
      </c>
      <c r="F39" s="52"/>
      <c r="G39" s="34"/>
      <c r="H39" s="35">
        <v>0.05</v>
      </c>
      <c r="I39" s="36">
        <v>43371</v>
      </c>
      <c r="J39" s="46">
        <v>49816350</v>
      </c>
      <c r="K39" s="47">
        <f>'[1]Sep 23'!M45</f>
        <v>12661655.625</v>
      </c>
      <c r="L39" s="48"/>
      <c r="M39" s="48">
        <f t="shared" si="2"/>
        <v>49816350</v>
      </c>
      <c r="N39" s="49">
        <f t="shared" si="3"/>
        <v>207568.125</v>
      </c>
      <c r="O39" s="48">
        <f t="shared" si="4"/>
        <v>12869223.75</v>
      </c>
      <c r="P39" s="48">
        <f t="shared" si="11"/>
        <v>36947126.25</v>
      </c>
      <c r="Q39" s="8">
        <f t="shared" si="6"/>
        <v>36947126.25</v>
      </c>
      <c r="R39" s="50">
        <f t="shared" si="7"/>
        <v>0</v>
      </c>
      <c r="S39" s="50"/>
      <c r="T39" s="9">
        <f t="shared" si="0"/>
        <v>240</v>
      </c>
      <c r="U39" s="9">
        <f t="shared" si="10"/>
        <v>62</v>
      </c>
      <c r="V39">
        <f t="shared" si="1"/>
        <v>178</v>
      </c>
      <c r="W39" s="166">
        <f t="shared" si="8"/>
        <v>207568.125</v>
      </c>
      <c r="Y39" s="167">
        <f t="shared" si="9"/>
        <v>12869223.75</v>
      </c>
    </row>
    <row r="40" spans="1:25" ht="12" hidden="1" customHeight="1" x14ac:dyDescent="0.25">
      <c r="A40" s="51">
        <v>34</v>
      </c>
      <c r="B40" s="52" t="s">
        <v>116</v>
      </c>
      <c r="C40" s="52"/>
      <c r="D40" s="33" t="e">
        <f>VLOOKUP(B40,[2]Item!$A$1:$B$2217,2,)</f>
        <v>#N/A</v>
      </c>
      <c r="E40" s="52" t="s">
        <v>62</v>
      </c>
      <c r="F40" s="52"/>
      <c r="G40" s="34"/>
      <c r="H40" s="35">
        <v>0.05</v>
      </c>
      <c r="I40" s="36">
        <v>43409</v>
      </c>
      <c r="J40" s="46">
        <v>31900000</v>
      </c>
      <c r="K40" s="47">
        <f>'[1]Sep 23'!M46</f>
        <v>7842083.3333333395</v>
      </c>
      <c r="L40" s="48"/>
      <c r="M40" s="48">
        <f t="shared" si="2"/>
        <v>31900000</v>
      </c>
      <c r="N40" s="49">
        <f t="shared" si="3"/>
        <v>132916.66666666666</v>
      </c>
      <c r="O40" s="48">
        <f t="shared" si="4"/>
        <v>7975000.0000000065</v>
      </c>
      <c r="P40" s="48">
        <f t="shared" si="11"/>
        <v>23924999.999999993</v>
      </c>
      <c r="Q40" s="8">
        <f t="shared" si="6"/>
        <v>23924999.999999993</v>
      </c>
      <c r="R40" s="50">
        <f t="shared" si="7"/>
        <v>0</v>
      </c>
      <c r="S40" s="50"/>
      <c r="T40" s="9">
        <f t="shared" si="0"/>
        <v>240</v>
      </c>
      <c r="U40" s="9">
        <f t="shared" si="10"/>
        <v>60</v>
      </c>
      <c r="V40">
        <f t="shared" si="1"/>
        <v>180</v>
      </c>
      <c r="W40" s="166">
        <f t="shared" si="8"/>
        <v>132916.66666666666</v>
      </c>
      <c r="Y40" s="167">
        <f t="shared" si="9"/>
        <v>7974999.9999999991</v>
      </c>
    </row>
    <row r="41" spans="1:25" ht="12" hidden="1" customHeight="1" x14ac:dyDescent="0.25">
      <c r="A41" s="51">
        <v>35</v>
      </c>
      <c r="B41" s="52" t="s">
        <v>117</v>
      </c>
      <c r="C41" s="52"/>
      <c r="D41" s="33" t="e">
        <f>VLOOKUP(B41,[2]Item!$A$1:$B$2217,2,)</f>
        <v>#N/A</v>
      </c>
      <c r="E41" s="52" t="s">
        <v>62</v>
      </c>
      <c r="F41" s="52"/>
      <c r="G41" s="34"/>
      <c r="H41" s="35">
        <v>0.05</v>
      </c>
      <c r="I41" s="36">
        <v>43409</v>
      </c>
      <c r="J41" s="46">
        <v>23650000</v>
      </c>
      <c r="K41" s="47">
        <f>'[1]Sep 23'!M47</f>
        <v>5813958.3333333358</v>
      </c>
      <c r="L41" s="48"/>
      <c r="M41" s="48">
        <f t="shared" si="2"/>
        <v>23650000</v>
      </c>
      <c r="N41" s="49">
        <f t="shared" si="3"/>
        <v>98541.666666666672</v>
      </c>
      <c r="O41" s="48">
        <f t="shared" si="4"/>
        <v>5912500.0000000028</v>
      </c>
      <c r="P41" s="48">
        <f t="shared" si="11"/>
        <v>17737499.999999996</v>
      </c>
      <c r="Q41" s="8">
        <f t="shared" si="6"/>
        <v>17737499.999999996</v>
      </c>
      <c r="R41" s="50">
        <f t="shared" si="7"/>
        <v>0</v>
      </c>
      <c r="S41" s="50"/>
      <c r="T41" s="9">
        <f t="shared" si="0"/>
        <v>240</v>
      </c>
      <c r="U41" s="9">
        <f t="shared" si="10"/>
        <v>60</v>
      </c>
      <c r="V41">
        <f t="shared" si="1"/>
        <v>180</v>
      </c>
      <c r="W41" s="166">
        <f t="shared" si="8"/>
        <v>98541.666666666672</v>
      </c>
      <c r="Y41" s="167">
        <f t="shared" si="9"/>
        <v>5912500</v>
      </c>
    </row>
    <row r="42" spans="1:25" ht="12" hidden="1" customHeight="1" x14ac:dyDescent="0.25">
      <c r="A42" s="53">
        <v>36</v>
      </c>
      <c r="B42" s="54" t="s">
        <v>118</v>
      </c>
      <c r="C42" s="54">
        <v>711530016.75</v>
      </c>
      <c r="D42" s="33" t="e">
        <f>VLOOKUP(B42,[2]Item!$A$1:$B$2217,2,)</f>
        <v>#N/A</v>
      </c>
      <c r="E42" s="54" t="s">
        <v>62</v>
      </c>
      <c r="F42" s="52"/>
      <c r="G42" s="34"/>
      <c r="H42" s="35">
        <v>0.05</v>
      </c>
      <c r="I42" s="36">
        <v>43441</v>
      </c>
      <c r="J42" s="46">
        <v>692124685</v>
      </c>
      <c r="K42" s="47">
        <f>'[1]Sep 23'!M48</f>
        <v>167263465.54166666</v>
      </c>
      <c r="L42" s="48"/>
      <c r="M42" s="48">
        <f t="shared" si="2"/>
        <v>692124685</v>
      </c>
      <c r="N42" s="49">
        <f t="shared" si="3"/>
        <v>2883852.8541666665</v>
      </c>
      <c r="O42" s="48">
        <f t="shared" si="4"/>
        <v>170147318.39583331</v>
      </c>
      <c r="P42" s="48">
        <f t="shared" si="11"/>
        <v>521977366.60416669</v>
      </c>
      <c r="Q42" s="8">
        <f t="shared" si="6"/>
        <v>521977366.60416669</v>
      </c>
      <c r="R42" s="50">
        <f t="shared" si="7"/>
        <v>0</v>
      </c>
      <c r="S42" s="50"/>
      <c r="T42" s="9">
        <f t="shared" si="0"/>
        <v>240</v>
      </c>
      <c r="U42" s="9">
        <f t="shared" si="10"/>
        <v>59</v>
      </c>
      <c r="V42">
        <f t="shared" si="1"/>
        <v>181</v>
      </c>
      <c r="W42" s="166">
        <f t="shared" si="8"/>
        <v>2883852.8541666665</v>
      </c>
      <c r="Y42" s="167">
        <f t="shared" si="9"/>
        <v>170147318.39583331</v>
      </c>
    </row>
    <row r="43" spans="1:25" ht="12" hidden="1" customHeight="1" x14ac:dyDescent="0.25">
      <c r="A43" s="53">
        <v>37</v>
      </c>
      <c r="B43" s="55" t="s">
        <v>119</v>
      </c>
      <c r="C43" s="55">
        <v>385000000</v>
      </c>
      <c r="D43" s="33" t="e">
        <f>VLOOKUP(B43,[2]Item!$A$1:$B$2217,2,)</f>
        <v>#N/A</v>
      </c>
      <c r="E43" s="55" t="s">
        <v>62</v>
      </c>
      <c r="F43" s="52"/>
      <c r="G43" s="34"/>
      <c r="H43" s="35">
        <v>0.05</v>
      </c>
      <c r="I43" s="36">
        <v>43441</v>
      </c>
      <c r="J43" s="46">
        <v>374500000</v>
      </c>
      <c r="K43" s="47">
        <f>'[1]Sep 23'!M49</f>
        <v>90504166.666666701</v>
      </c>
      <c r="L43" s="48"/>
      <c r="M43" s="48">
        <f t="shared" si="2"/>
        <v>374500000</v>
      </c>
      <c r="N43" s="49">
        <f t="shared" si="3"/>
        <v>1560416.6666666667</v>
      </c>
      <c r="O43" s="48">
        <f t="shared" si="4"/>
        <v>92064583.333333373</v>
      </c>
      <c r="P43" s="48">
        <f t="shared" si="11"/>
        <v>282435416.66666663</v>
      </c>
      <c r="Q43" s="8">
        <f t="shared" si="6"/>
        <v>282435416.66666663</v>
      </c>
      <c r="R43" s="50">
        <f t="shared" si="7"/>
        <v>0</v>
      </c>
      <c r="S43" s="50"/>
      <c r="T43" s="9">
        <f t="shared" si="0"/>
        <v>240</v>
      </c>
      <c r="U43" s="9">
        <f t="shared" si="10"/>
        <v>59</v>
      </c>
      <c r="V43">
        <f t="shared" si="1"/>
        <v>181</v>
      </c>
      <c r="W43" s="166">
        <f t="shared" si="8"/>
        <v>1560416.6666666667</v>
      </c>
      <c r="Y43" s="167">
        <f t="shared" si="9"/>
        <v>92064583.333333343</v>
      </c>
    </row>
    <row r="44" spans="1:25" ht="12" hidden="1" customHeight="1" x14ac:dyDescent="0.25">
      <c r="A44" s="53">
        <v>38</v>
      </c>
      <c r="B44" s="55" t="s">
        <v>120</v>
      </c>
      <c r="C44" s="55">
        <v>194040000</v>
      </c>
      <c r="D44" s="33" t="e">
        <f>VLOOKUP(B44,[2]Item!$A$1:$B$2217,2,)</f>
        <v>#N/A</v>
      </c>
      <c r="E44" s="55" t="s">
        <v>62</v>
      </c>
      <c r="F44" s="52"/>
      <c r="G44" s="34"/>
      <c r="H44" s="35">
        <v>0.05</v>
      </c>
      <c r="I44" s="36">
        <v>43441</v>
      </c>
      <c r="J44" s="46">
        <v>188748000</v>
      </c>
      <c r="K44" s="47">
        <f>'[1]Sep 23'!M50</f>
        <v>45614100</v>
      </c>
      <c r="L44" s="48"/>
      <c r="M44" s="48">
        <f t="shared" si="2"/>
        <v>188748000</v>
      </c>
      <c r="N44" s="49">
        <f t="shared" si="3"/>
        <v>786450</v>
      </c>
      <c r="O44" s="48">
        <f t="shared" si="4"/>
        <v>46400550</v>
      </c>
      <c r="P44" s="48">
        <f t="shared" si="11"/>
        <v>142347450</v>
      </c>
      <c r="Q44" s="8">
        <f t="shared" si="6"/>
        <v>142347450</v>
      </c>
      <c r="R44" s="50">
        <f t="shared" si="7"/>
        <v>0</v>
      </c>
      <c r="S44" s="50"/>
      <c r="T44" s="9">
        <f t="shared" si="0"/>
        <v>240</v>
      </c>
      <c r="U44" s="9">
        <f t="shared" si="10"/>
        <v>59</v>
      </c>
      <c r="V44">
        <f t="shared" si="1"/>
        <v>181</v>
      </c>
      <c r="W44" s="166">
        <f t="shared" si="8"/>
        <v>786450</v>
      </c>
      <c r="Y44" s="167">
        <f t="shared" si="9"/>
        <v>46400550</v>
      </c>
    </row>
    <row r="45" spans="1:25" ht="12" hidden="1" customHeight="1" x14ac:dyDescent="0.25">
      <c r="A45" s="53">
        <v>39</v>
      </c>
      <c r="B45" s="55" t="s">
        <v>121</v>
      </c>
      <c r="C45" s="55">
        <v>776160000</v>
      </c>
      <c r="D45" s="33" t="e">
        <f>VLOOKUP(B45,[2]Item!$A$1:$B$2217,2,)</f>
        <v>#N/A</v>
      </c>
      <c r="E45" s="55" t="s">
        <v>62</v>
      </c>
      <c r="F45" s="52"/>
      <c r="G45" s="34"/>
      <c r="H45" s="35">
        <v>0.05</v>
      </c>
      <c r="I45" s="36">
        <v>43441</v>
      </c>
      <c r="J45" s="46">
        <v>754992000</v>
      </c>
      <c r="K45" s="47">
        <f>'[1]Sep 23'!M51</f>
        <v>182456400</v>
      </c>
      <c r="L45" s="48"/>
      <c r="M45" s="48">
        <f t="shared" si="2"/>
        <v>754992000</v>
      </c>
      <c r="N45" s="49">
        <f t="shared" si="3"/>
        <v>3145800</v>
      </c>
      <c r="O45" s="48">
        <f t="shared" si="4"/>
        <v>185602200</v>
      </c>
      <c r="P45" s="48">
        <f t="shared" si="11"/>
        <v>569389800</v>
      </c>
      <c r="Q45" s="8">
        <f t="shared" si="6"/>
        <v>569389800</v>
      </c>
      <c r="R45" s="50">
        <f t="shared" si="7"/>
        <v>0</v>
      </c>
      <c r="S45" s="50"/>
      <c r="T45" s="9">
        <f t="shared" si="0"/>
        <v>240</v>
      </c>
      <c r="U45" s="9">
        <f t="shared" si="10"/>
        <v>59</v>
      </c>
      <c r="V45">
        <f t="shared" si="1"/>
        <v>181</v>
      </c>
      <c r="W45" s="166">
        <f t="shared" si="8"/>
        <v>3145800</v>
      </c>
      <c r="Y45" s="167">
        <f t="shared" si="9"/>
        <v>185602200</v>
      </c>
    </row>
    <row r="46" spans="1:25" ht="12" hidden="1" customHeight="1" x14ac:dyDescent="0.25">
      <c r="A46" s="53">
        <v>40</v>
      </c>
      <c r="B46" s="55" t="s">
        <v>122</v>
      </c>
      <c r="C46" s="55">
        <v>1627670000</v>
      </c>
      <c r="D46" s="33" t="e">
        <f>VLOOKUP(B46,[2]Item!$A$1:$B$2217,2,)</f>
        <v>#N/A</v>
      </c>
      <c r="E46" s="55" t="s">
        <v>62</v>
      </c>
      <c r="F46" s="52"/>
      <c r="G46" s="34"/>
      <c r="H46" s="35">
        <v>0.05</v>
      </c>
      <c r="I46" s="36">
        <v>43441</v>
      </c>
      <c r="J46" s="46">
        <v>1627670000</v>
      </c>
      <c r="K46" s="47">
        <f>'[1]Sep 23'!M52</f>
        <v>393353583.33333313</v>
      </c>
      <c r="L46" s="48"/>
      <c r="M46" s="48">
        <f t="shared" si="2"/>
        <v>1627670000</v>
      </c>
      <c r="N46" s="49">
        <f t="shared" si="3"/>
        <v>6781958.333333333</v>
      </c>
      <c r="O46" s="48">
        <f t="shared" si="4"/>
        <v>400135541.66666645</v>
      </c>
      <c r="P46" s="48">
        <f t="shared" si="11"/>
        <v>1227534458.3333335</v>
      </c>
      <c r="Q46" s="8">
        <f t="shared" si="6"/>
        <v>1227534458.3333335</v>
      </c>
      <c r="R46" s="50">
        <f t="shared" si="7"/>
        <v>0</v>
      </c>
      <c r="S46" s="50"/>
      <c r="T46" s="9">
        <f t="shared" si="0"/>
        <v>240</v>
      </c>
      <c r="U46" s="9">
        <f t="shared" si="10"/>
        <v>59</v>
      </c>
      <c r="V46">
        <f t="shared" si="1"/>
        <v>181</v>
      </c>
      <c r="W46" s="166">
        <f t="shared" si="8"/>
        <v>6781958.333333333</v>
      </c>
      <c r="Y46" s="167">
        <f t="shared" si="9"/>
        <v>400135541.66666663</v>
      </c>
    </row>
    <row r="47" spans="1:25" ht="12" hidden="1" customHeight="1" x14ac:dyDescent="0.25">
      <c r="A47" s="53">
        <v>41</v>
      </c>
      <c r="B47" s="55" t="s">
        <v>123</v>
      </c>
      <c r="C47" s="55">
        <v>107942472</v>
      </c>
      <c r="D47" s="33" t="e">
        <f>VLOOKUP(B47,[2]Item!$A$1:$B$2217,2,)</f>
        <v>#N/A</v>
      </c>
      <c r="E47" s="55" t="s">
        <v>62</v>
      </c>
      <c r="F47" s="52"/>
      <c r="G47" s="34"/>
      <c r="H47" s="35">
        <v>0.05</v>
      </c>
      <c r="I47" s="36">
        <v>43441</v>
      </c>
      <c r="J47" s="46">
        <v>104998586</v>
      </c>
      <c r="K47" s="47">
        <f>'[1]Sep 23'!M53</f>
        <v>25374658.283333372</v>
      </c>
      <c r="L47" s="48"/>
      <c r="M47" s="48">
        <f t="shared" si="2"/>
        <v>104998586</v>
      </c>
      <c r="N47" s="49">
        <f t="shared" si="3"/>
        <v>437494.1083333334</v>
      </c>
      <c r="O47" s="48">
        <f t="shared" si="4"/>
        <v>25812152.391666707</v>
      </c>
      <c r="P47" s="48">
        <f t="shared" si="11"/>
        <v>79186433.60833329</v>
      </c>
      <c r="Q47" s="8">
        <f t="shared" si="6"/>
        <v>79186433.60833329</v>
      </c>
      <c r="R47" s="50">
        <f t="shared" si="7"/>
        <v>0</v>
      </c>
      <c r="S47" s="50"/>
      <c r="T47" s="9">
        <f t="shared" si="0"/>
        <v>240</v>
      </c>
      <c r="U47" s="9">
        <f t="shared" si="10"/>
        <v>59</v>
      </c>
      <c r="V47">
        <f t="shared" si="1"/>
        <v>181</v>
      </c>
      <c r="W47" s="166">
        <f t="shared" si="8"/>
        <v>437494.10833333334</v>
      </c>
      <c r="Y47" s="167">
        <f t="shared" si="9"/>
        <v>25812152.391666666</v>
      </c>
    </row>
    <row r="48" spans="1:25" ht="12" hidden="1" customHeight="1" x14ac:dyDescent="0.25">
      <c r="A48" s="53">
        <v>42</v>
      </c>
      <c r="B48" s="55" t="s">
        <v>123</v>
      </c>
      <c r="C48" s="55">
        <v>249444085</v>
      </c>
      <c r="D48" s="33" t="e">
        <f>VLOOKUP(B48,[2]Item!$A$1:$B$2217,2,)</f>
        <v>#N/A</v>
      </c>
      <c r="E48" s="55" t="s">
        <v>62</v>
      </c>
      <c r="F48" s="52"/>
      <c r="G48" s="34"/>
      <c r="H48" s="35">
        <v>0.05</v>
      </c>
      <c r="I48" s="36">
        <v>43441</v>
      </c>
      <c r="J48" s="46">
        <v>242641065</v>
      </c>
      <c r="K48" s="47">
        <f>'[1]Sep 23'!M54</f>
        <v>58638257.375</v>
      </c>
      <c r="L48" s="48"/>
      <c r="M48" s="48">
        <f t="shared" si="2"/>
        <v>242641065</v>
      </c>
      <c r="N48" s="49">
        <f t="shared" si="3"/>
        <v>1011004.4375</v>
      </c>
      <c r="O48" s="48">
        <f t="shared" si="4"/>
        <v>59649261.8125</v>
      </c>
      <c r="P48" s="48">
        <f t="shared" si="11"/>
        <v>182991803.1875</v>
      </c>
      <c r="Q48" s="8">
        <f t="shared" si="6"/>
        <v>182991803.1875</v>
      </c>
      <c r="R48" s="50">
        <f t="shared" si="7"/>
        <v>0</v>
      </c>
      <c r="S48" s="50"/>
      <c r="T48" s="9">
        <f t="shared" si="0"/>
        <v>240</v>
      </c>
      <c r="U48" s="9">
        <f t="shared" si="10"/>
        <v>59</v>
      </c>
      <c r="V48">
        <f t="shared" si="1"/>
        <v>181</v>
      </c>
      <c r="W48" s="166">
        <f t="shared" si="8"/>
        <v>1011004.4375</v>
      </c>
      <c r="Y48" s="167">
        <f t="shared" si="9"/>
        <v>59649261.8125</v>
      </c>
    </row>
    <row r="49" spans="1:25" ht="12" hidden="1" customHeight="1" x14ac:dyDescent="0.25">
      <c r="A49" s="53">
        <v>43</v>
      </c>
      <c r="B49" s="55" t="s">
        <v>123</v>
      </c>
      <c r="C49" s="55">
        <v>360867760</v>
      </c>
      <c r="D49" s="33" t="e">
        <f>VLOOKUP(B49,[2]Item!$A$1:$B$2217,2,)</f>
        <v>#N/A</v>
      </c>
      <c r="E49" s="55" t="s">
        <v>62</v>
      </c>
      <c r="F49" s="52"/>
      <c r="G49" s="34"/>
      <c r="H49" s="35">
        <v>0.05</v>
      </c>
      <c r="I49" s="36">
        <v>43446</v>
      </c>
      <c r="J49" s="46">
        <v>360867760</v>
      </c>
      <c r="K49" s="47">
        <f>'[1]Sep 23'!M55</f>
        <v>87209708.666666687</v>
      </c>
      <c r="L49" s="48"/>
      <c r="M49" s="48">
        <f t="shared" si="2"/>
        <v>360867760</v>
      </c>
      <c r="N49" s="49">
        <f t="shared" si="3"/>
        <v>1503615.6666666667</v>
      </c>
      <c r="O49" s="48">
        <f t="shared" si="4"/>
        <v>88713324.333333358</v>
      </c>
      <c r="P49" s="48">
        <f t="shared" si="11"/>
        <v>272154435.66666663</v>
      </c>
      <c r="Q49" s="8">
        <f t="shared" si="6"/>
        <v>272154435.66666663</v>
      </c>
      <c r="R49" s="50">
        <f t="shared" si="7"/>
        <v>0</v>
      </c>
      <c r="S49" s="50"/>
      <c r="T49" s="9">
        <f t="shared" si="0"/>
        <v>240</v>
      </c>
      <c r="U49" s="9">
        <f t="shared" si="10"/>
        <v>59</v>
      </c>
      <c r="V49">
        <f t="shared" si="1"/>
        <v>181</v>
      </c>
      <c r="W49" s="166">
        <f t="shared" si="8"/>
        <v>1503615.6666666667</v>
      </c>
      <c r="Y49" s="167">
        <f t="shared" si="9"/>
        <v>88713324.333333343</v>
      </c>
    </row>
    <row r="50" spans="1:25" ht="12" hidden="1" customHeight="1" x14ac:dyDescent="0.25">
      <c r="A50" s="53">
        <v>44</v>
      </c>
      <c r="B50" s="55" t="s">
        <v>124</v>
      </c>
      <c r="C50" s="55"/>
      <c r="D50" s="33" t="e">
        <f>VLOOKUP(B50,[2]Item!$A$1:$B$2217,2,)</f>
        <v>#N/A</v>
      </c>
      <c r="E50" s="55" t="s">
        <v>62</v>
      </c>
      <c r="F50" s="52"/>
      <c r="G50" s="34"/>
      <c r="H50" s="35">
        <v>0.05</v>
      </c>
      <c r="I50" s="36">
        <v>43481</v>
      </c>
      <c r="J50" s="46">
        <v>8443540</v>
      </c>
      <c r="K50" s="47">
        <f>'[1]Sep 23'!M56</f>
        <v>2005340.7500000016</v>
      </c>
      <c r="L50" s="48"/>
      <c r="M50" s="48">
        <f t="shared" si="2"/>
        <v>8443540</v>
      </c>
      <c r="N50" s="49">
        <f t="shared" si="3"/>
        <v>35181.416666666664</v>
      </c>
      <c r="O50" s="48">
        <f t="shared" si="4"/>
        <v>2040522.1666666684</v>
      </c>
      <c r="P50" s="48">
        <f t="shared" si="11"/>
        <v>6403017.8333333321</v>
      </c>
      <c r="Q50" s="8">
        <f t="shared" si="6"/>
        <v>6403017.8333333321</v>
      </c>
      <c r="R50" s="50">
        <f t="shared" si="7"/>
        <v>0</v>
      </c>
      <c r="S50" s="50"/>
      <c r="T50" s="9">
        <f t="shared" si="0"/>
        <v>240</v>
      </c>
      <c r="U50" s="9">
        <f t="shared" si="10"/>
        <v>58</v>
      </c>
      <c r="V50">
        <f t="shared" si="1"/>
        <v>182</v>
      </c>
      <c r="W50" s="166">
        <f t="shared" si="8"/>
        <v>35181.416666666664</v>
      </c>
      <c r="Y50" s="167">
        <f t="shared" si="9"/>
        <v>2040522.1666666665</v>
      </c>
    </row>
    <row r="51" spans="1:25" ht="12" hidden="1" customHeight="1" x14ac:dyDescent="0.25">
      <c r="A51" s="53">
        <v>45</v>
      </c>
      <c r="B51" s="55" t="s">
        <v>125</v>
      </c>
      <c r="C51" s="55"/>
      <c r="D51" s="33" t="e">
        <f>VLOOKUP(B51,[2]Item!$A$1:$B$2217,2,)</f>
        <v>#N/A</v>
      </c>
      <c r="E51" s="55" t="s">
        <v>62</v>
      </c>
      <c r="F51" s="55"/>
      <c r="G51" s="34"/>
      <c r="H51" s="35">
        <v>0.05</v>
      </c>
      <c r="I51" s="36">
        <v>43481</v>
      </c>
      <c r="J51" s="46">
        <v>74019640</v>
      </c>
      <c r="K51" s="47">
        <f>'[1]Sep 23'!M57</f>
        <v>17579664.499999989</v>
      </c>
      <c r="L51" s="48"/>
      <c r="M51" s="48">
        <f t="shared" si="2"/>
        <v>74019640</v>
      </c>
      <c r="N51" s="49">
        <f t="shared" si="3"/>
        <v>308415.16666666669</v>
      </c>
      <c r="O51" s="48">
        <f t="shared" si="4"/>
        <v>17888079.666666657</v>
      </c>
      <c r="P51" s="48">
        <f t="shared" si="11"/>
        <v>56131560.333333343</v>
      </c>
      <c r="Q51" s="8">
        <f t="shared" si="6"/>
        <v>56131560.333333343</v>
      </c>
      <c r="R51" s="50">
        <f t="shared" si="7"/>
        <v>0</v>
      </c>
      <c r="S51" s="50"/>
      <c r="T51" s="9">
        <f t="shared" si="0"/>
        <v>240</v>
      </c>
      <c r="U51" s="9">
        <f t="shared" si="10"/>
        <v>58</v>
      </c>
      <c r="V51">
        <f t="shared" si="1"/>
        <v>182</v>
      </c>
      <c r="W51" s="166">
        <f t="shared" si="8"/>
        <v>308415.16666666669</v>
      </c>
      <c r="Y51" s="167">
        <f t="shared" si="9"/>
        <v>17888079.666666668</v>
      </c>
    </row>
    <row r="52" spans="1:25" ht="12" hidden="1" customHeight="1" x14ac:dyDescent="0.25">
      <c r="A52" s="53">
        <v>46</v>
      </c>
      <c r="B52" s="55" t="s">
        <v>126</v>
      </c>
      <c r="C52" s="55"/>
      <c r="D52" s="33" t="e">
        <f>VLOOKUP(B52,[2]Item!$A$1:$B$2217,2,)</f>
        <v>#N/A</v>
      </c>
      <c r="E52" s="55" t="s">
        <v>62</v>
      </c>
      <c r="F52" s="55"/>
      <c r="G52" s="34"/>
      <c r="H52" s="35">
        <v>0.05</v>
      </c>
      <c r="I52" s="36">
        <v>43481</v>
      </c>
      <c r="J52" s="46">
        <v>7812000</v>
      </c>
      <c r="K52" s="47">
        <f>'[1]Sep 23'!M58</f>
        <v>1855350</v>
      </c>
      <c r="L52" s="48"/>
      <c r="M52" s="48">
        <f t="shared" si="2"/>
        <v>7812000</v>
      </c>
      <c r="N52" s="49">
        <f t="shared" si="3"/>
        <v>32550</v>
      </c>
      <c r="O52" s="48">
        <f t="shared" si="4"/>
        <v>1887900</v>
      </c>
      <c r="P52" s="48">
        <f t="shared" si="11"/>
        <v>5924100</v>
      </c>
      <c r="Q52" s="8">
        <f t="shared" si="6"/>
        <v>5924100</v>
      </c>
      <c r="R52" s="50">
        <f t="shared" si="7"/>
        <v>0</v>
      </c>
      <c r="S52" s="50"/>
      <c r="T52" s="9">
        <f t="shared" si="0"/>
        <v>240</v>
      </c>
      <c r="U52" s="9">
        <f t="shared" si="10"/>
        <v>58</v>
      </c>
      <c r="V52">
        <f t="shared" si="1"/>
        <v>182</v>
      </c>
      <c r="W52" s="166">
        <f t="shared" si="8"/>
        <v>32550</v>
      </c>
      <c r="Y52" s="167">
        <f t="shared" si="9"/>
        <v>1887900</v>
      </c>
    </row>
    <row r="53" spans="1:25" ht="12" hidden="1" customHeight="1" x14ac:dyDescent="0.25">
      <c r="A53" s="53">
        <v>47</v>
      </c>
      <c r="B53" s="56" t="s">
        <v>127</v>
      </c>
      <c r="C53" s="56"/>
      <c r="D53" s="33" t="e">
        <f>VLOOKUP(B53,[2]Item!$A$1:$B$2217,2,)</f>
        <v>#N/A</v>
      </c>
      <c r="E53" s="56" t="s">
        <v>62</v>
      </c>
      <c r="F53" s="56"/>
      <c r="G53" s="34"/>
      <c r="H53" s="35">
        <v>0.05</v>
      </c>
      <c r="I53" s="36">
        <v>43496</v>
      </c>
      <c r="J53" s="46">
        <v>175000000</v>
      </c>
      <c r="K53" s="47">
        <f>'[1]Sep 23'!M59</f>
        <v>41562500</v>
      </c>
      <c r="L53" s="48"/>
      <c r="M53" s="48">
        <f t="shared" si="2"/>
        <v>175000000</v>
      </c>
      <c r="N53" s="49">
        <f t="shared" si="3"/>
        <v>729166.66666666663</v>
      </c>
      <c r="O53" s="48">
        <f t="shared" si="4"/>
        <v>42291666.666666664</v>
      </c>
      <c r="P53" s="48">
        <f>M53-O53</f>
        <v>132708333.33333334</v>
      </c>
      <c r="Q53" s="8">
        <f t="shared" si="6"/>
        <v>132708333.33333334</v>
      </c>
      <c r="R53" s="50">
        <f t="shared" si="7"/>
        <v>0</v>
      </c>
      <c r="S53" s="50"/>
      <c r="T53" s="9">
        <f t="shared" si="0"/>
        <v>240</v>
      </c>
      <c r="U53" s="9">
        <f t="shared" si="10"/>
        <v>58</v>
      </c>
      <c r="V53">
        <f t="shared" si="1"/>
        <v>182</v>
      </c>
      <c r="W53" s="166">
        <f t="shared" si="8"/>
        <v>729166.66666666663</v>
      </c>
      <c r="Y53" s="167">
        <f t="shared" si="9"/>
        <v>42291666.666666664</v>
      </c>
    </row>
    <row r="54" spans="1:25" ht="12" hidden="1" customHeight="1" x14ac:dyDescent="0.25">
      <c r="A54" s="51">
        <v>48</v>
      </c>
      <c r="B54" s="57" t="s">
        <v>128</v>
      </c>
      <c r="C54" s="57"/>
      <c r="D54" s="33" t="e">
        <f>VLOOKUP(B54,[2]Item!$A$1:$B$2217,2,)</f>
        <v>#N/A</v>
      </c>
      <c r="E54" s="57" t="s">
        <v>62</v>
      </c>
      <c r="F54" s="57"/>
      <c r="G54" s="34"/>
      <c r="H54" s="35">
        <v>0.05</v>
      </c>
      <c r="I54" s="36">
        <v>43496</v>
      </c>
      <c r="J54" s="46">
        <v>105000000</v>
      </c>
      <c r="K54" s="47">
        <f>'[1]Sep 23'!M60</f>
        <v>24937500</v>
      </c>
      <c r="L54" s="48"/>
      <c r="M54" s="48">
        <f t="shared" si="2"/>
        <v>105000000</v>
      </c>
      <c r="N54" s="49">
        <f t="shared" si="3"/>
        <v>437500</v>
      </c>
      <c r="O54" s="48">
        <f t="shared" si="4"/>
        <v>25375000</v>
      </c>
      <c r="P54" s="48">
        <f>M54-O54</f>
        <v>79625000</v>
      </c>
      <c r="Q54" s="8">
        <f t="shared" si="6"/>
        <v>79625000</v>
      </c>
      <c r="R54" s="50">
        <f t="shared" si="7"/>
        <v>0</v>
      </c>
      <c r="S54" s="50"/>
      <c r="T54" s="9">
        <f t="shared" si="0"/>
        <v>240</v>
      </c>
      <c r="U54" s="9">
        <f t="shared" si="10"/>
        <v>58</v>
      </c>
      <c r="V54">
        <f t="shared" si="1"/>
        <v>182</v>
      </c>
      <c r="W54" s="166">
        <f t="shared" si="8"/>
        <v>437500</v>
      </c>
      <c r="Y54" s="167">
        <f t="shared" si="9"/>
        <v>25375000</v>
      </c>
    </row>
    <row r="55" spans="1:25" ht="12" hidden="1" customHeight="1" x14ac:dyDescent="0.25">
      <c r="A55" s="51">
        <v>49</v>
      </c>
      <c r="B55" s="58" t="s">
        <v>129</v>
      </c>
      <c r="C55" s="59"/>
      <c r="D55" s="33" t="e">
        <f>VLOOKUP(B55,[2]Item!$A$1:$B$2217,2,)</f>
        <v>#N/A</v>
      </c>
      <c r="E55" s="59" t="s">
        <v>62</v>
      </c>
      <c r="F55" s="55"/>
      <c r="G55" s="34"/>
      <c r="H55" s="35">
        <v>0.05</v>
      </c>
      <c r="I55" s="36">
        <v>43533</v>
      </c>
      <c r="J55" s="60">
        <v>973422882</v>
      </c>
      <c r="K55" s="47">
        <f>'[1]Sep 23'!M61</f>
        <v>223076077.12500018</v>
      </c>
      <c r="L55" s="48"/>
      <c r="M55" s="48">
        <f t="shared" si="2"/>
        <v>973422882</v>
      </c>
      <c r="N55" s="49">
        <f t="shared" si="3"/>
        <v>4055928.6750000003</v>
      </c>
      <c r="O55" s="48">
        <f t="shared" si="4"/>
        <v>227132005.80000019</v>
      </c>
      <c r="P55" s="48">
        <f t="shared" si="11"/>
        <v>746290876.19999981</v>
      </c>
      <c r="Q55" s="8">
        <f t="shared" si="6"/>
        <v>746290876.19999981</v>
      </c>
      <c r="R55" s="50">
        <f t="shared" si="7"/>
        <v>0</v>
      </c>
      <c r="S55" s="50"/>
      <c r="T55" s="9">
        <f t="shared" si="0"/>
        <v>240</v>
      </c>
      <c r="U55" s="9">
        <f t="shared" si="10"/>
        <v>56</v>
      </c>
      <c r="V55">
        <f t="shared" si="1"/>
        <v>184</v>
      </c>
      <c r="W55" s="166">
        <f t="shared" si="8"/>
        <v>4055928.6749999998</v>
      </c>
      <c r="Y55" s="167">
        <f t="shared" si="9"/>
        <v>227132005.79999998</v>
      </c>
    </row>
    <row r="56" spans="1:25" ht="12" hidden="1" customHeight="1" x14ac:dyDescent="0.25">
      <c r="A56" s="51">
        <v>50</v>
      </c>
      <c r="B56" s="58" t="s">
        <v>130</v>
      </c>
      <c r="C56" s="59"/>
      <c r="D56" s="33" t="e">
        <f>VLOOKUP(B56,[2]Item!$A$1:$B$2217,2,)</f>
        <v>#N/A</v>
      </c>
      <c r="E56" s="59" t="s">
        <v>62</v>
      </c>
      <c r="F56" s="55"/>
      <c r="G56" s="34"/>
      <c r="H56" s="35">
        <v>0.05</v>
      </c>
      <c r="I56" s="61">
        <v>43563</v>
      </c>
      <c r="J56" s="60">
        <v>4101450</v>
      </c>
      <c r="K56" s="47">
        <f>'[1]Sep 23'!M62</f>
        <v>922826.25</v>
      </c>
      <c r="L56" s="48"/>
      <c r="M56" s="48">
        <f t="shared" si="2"/>
        <v>4101450</v>
      </c>
      <c r="N56" s="49">
        <f t="shared" si="3"/>
        <v>17089.375</v>
      </c>
      <c r="O56" s="48">
        <f t="shared" si="4"/>
        <v>939915.625</v>
      </c>
      <c r="P56" s="48">
        <f t="shared" si="11"/>
        <v>3161534.375</v>
      </c>
      <c r="Q56" s="8">
        <f t="shared" si="6"/>
        <v>3161534.375</v>
      </c>
      <c r="R56" s="50">
        <f t="shared" si="7"/>
        <v>0</v>
      </c>
      <c r="S56" s="50"/>
      <c r="T56" s="9">
        <f t="shared" si="0"/>
        <v>240</v>
      </c>
      <c r="U56" s="9">
        <f t="shared" si="10"/>
        <v>55</v>
      </c>
      <c r="V56">
        <f t="shared" si="1"/>
        <v>185</v>
      </c>
      <c r="W56" s="166">
        <f t="shared" si="8"/>
        <v>17089.375</v>
      </c>
      <c r="Y56" s="167">
        <f t="shared" si="9"/>
        <v>939915.625</v>
      </c>
    </row>
    <row r="57" spans="1:25" ht="12" hidden="1" customHeight="1" x14ac:dyDescent="0.25">
      <c r="A57" s="51">
        <v>51</v>
      </c>
      <c r="B57" s="58" t="s">
        <v>131</v>
      </c>
      <c r="C57" s="59"/>
      <c r="D57" s="33" t="e">
        <f>VLOOKUP(B57,[2]Item!$A$1:$B$2217,2,)</f>
        <v>#N/A</v>
      </c>
      <c r="E57" s="59" t="s">
        <v>62</v>
      </c>
      <c r="F57" s="55"/>
      <c r="G57" s="34"/>
      <c r="H57" s="35">
        <v>0.05</v>
      </c>
      <c r="I57" s="61">
        <v>43563</v>
      </c>
      <c r="J57" s="60">
        <v>22851000</v>
      </c>
      <c r="K57" s="47">
        <f>'[1]Sep 23'!M63</f>
        <v>5141475</v>
      </c>
      <c r="L57" s="48"/>
      <c r="M57" s="48">
        <f t="shared" si="2"/>
        <v>22851000</v>
      </c>
      <c r="N57" s="49">
        <f t="shared" si="3"/>
        <v>95212.5</v>
      </c>
      <c r="O57" s="48">
        <f t="shared" si="4"/>
        <v>5236687.5</v>
      </c>
      <c r="P57" s="48">
        <f t="shared" si="11"/>
        <v>17614312.5</v>
      </c>
      <c r="Q57" s="8">
        <f t="shared" si="6"/>
        <v>17614312.5</v>
      </c>
      <c r="R57" s="50">
        <f t="shared" si="7"/>
        <v>0</v>
      </c>
      <c r="S57" s="50"/>
      <c r="T57" s="9">
        <f t="shared" si="0"/>
        <v>240</v>
      </c>
      <c r="U57" s="9">
        <f t="shared" si="10"/>
        <v>55</v>
      </c>
      <c r="V57">
        <f t="shared" si="1"/>
        <v>185</v>
      </c>
      <c r="W57" s="166">
        <f t="shared" si="8"/>
        <v>95212.5</v>
      </c>
      <c r="Y57" s="167">
        <f t="shared" si="9"/>
        <v>5236687.5</v>
      </c>
    </row>
    <row r="58" spans="1:25" ht="12" hidden="1" customHeight="1" x14ac:dyDescent="0.25">
      <c r="A58" s="51">
        <v>52</v>
      </c>
      <c r="B58" s="58" t="s">
        <v>132</v>
      </c>
      <c r="C58" s="59"/>
      <c r="D58" s="33" t="e">
        <f>VLOOKUP(B58,[2]Item!$A$1:$B$2217,2,)</f>
        <v>#N/A</v>
      </c>
      <c r="E58" s="59" t="s">
        <v>62</v>
      </c>
      <c r="F58" s="55"/>
      <c r="G58" s="34"/>
      <c r="H58" s="35">
        <v>0.05</v>
      </c>
      <c r="I58" s="61">
        <v>43563</v>
      </c>
      <c r="J58" s="60">
        <v>1196200</v>
      </c>
      <c r="K58" s="47">
        <f>'[1]Sep 23'!M64</f>
        <v>269144.99999999983</v>
      </c>
      <c r="L58" s="48"/>
      <c r="M58" s="48">
        <f t="shared" si="2"/>
        <v>1196200</v>
      </c>
      <c r="N58" s="49">
        <f t="shared" si="3"/>
        <v>4984.166666666667</v>
      </c>
      <c r="O58" s="48">
        <f t="shared" si="4"/>
        <v>274129.16666666651</v>
      </c>
      <c r="P58" s="48">
        <f t="shared" si="11"/>
        <v>922070.83333333349</v>
      </c>
      <c r="Q58" s="8">
        <f t="shared" si="6"/>
        <v>922070.83333333349</v>
      </c>
      <c r="R58" s="50">
        <f t="shared" si="7"/>
        <v>0</v>
      </c>
      <c r="S58" s="50"/>
      <c r="T58" s="9">
        <f t="shared" si="0"/>
        <v>240</v>
      </c>
      <c r="U58" s="9">
        <f t="shared" si="10"/>
        <v>55</v>
      </c>
      <c r="V58">
        <f t="shared" si="1"/>
        <v>185</v>
      </c>
      <c r="W58" s="166">
        <f t="shared" si="8"/>
        <v>4984.166666666667</v>
      </c>
      <c r="Y58" s="167">
        <f t="shared" si="9"/>
        <v>274129.16666666669</v>
      </c>
    </row>
    <row r="59" spans="1:25" ht="12" hidden="1" customHeight="1" x14ac:dyDescent="0.25">
      <c r="A59" s="51">
        <v>53</v>
      </c>
      <c r="B59" s="58" t="s">
        <v>133</v>
      </c>
      <c r="C59" s="59"/>
      <c r="D59" s="33" t="e">
        <f>VLOOKUP(B59,[2]Item!$A$1:$B$2217,2,)</f>
        <v>#N/A</v>
      </c>
      <c r="E59" s="59" t="s">
        <v>62</v>
      </c>
      <c r="F59" s="55"/>
      <c r="G59" s="34"/>
      <c r="H59" s="35">
        <v>0.05</v>
      </c>
      <c r="I59" s="61">
        <v>43563</v>
      </c>
      <c r="J59" s="60">
        <v>5706500</v>
      </c>
      <c r="K59" s="47">
        <f>'[1]Sep 23'!M65</f>
        <v>1283962.5</v>
      </c>
      <c r="L59" s="48"/>
      <c r="M59" s="48">
        <f t="shared" si="2"/>
        <v>5706500</v>
      </c>
      <c r="N59" s="49">
        <f t="shared" si="3"/>
        <v>23777.083333333332</v>
      </c>
      <c r="O59" s="48">
        <f t="shared" si="4"/>
        <v>1307739.5833333333</v>
      </c>
      <c r="P59" s="48">
        <f t="shared" si="11"/>
        <v>4398760.416666667</v>
      </c>
      <c r="Q59" s="8">
        <f t="shared" si="6"/>
        <v>4398760.416666667</v>
      </c>
      <c r="R59" s="50">
        <f t="shared" si="7"/>
        <v>0</v>
      </c>
      <c r="S59" s="50"/>
      <c r="T59" s="9">
        <f t="shared" si="0"/>
        <v>240</v>
      </c>
      <c r="U59" s="9">
        <f t="shared" si="10"/>
        <v>55</v>
      </c>
      <c r="V59">
        <f t="shared" si="1"/>
        <v>185</v>
      </c>
      <c r="W59" s="166">
        <f t="shared" si="8"/>
        <v>23777.083333333332</v>
      </c>
      <c r="Y59" s="167">
        <f t="shared" si="9"/>
        <v>1307739.5833333333</v>
      </c>
    </row>
    <row r="60" spans="1:25" ht="12" hidden="1" customHeight="1" x14ac:dyDescent="0.25">
      <c r="A60" s="51">
        <v>54</v>
      </c>
      <c r="B60" s="62" t="s">
        <v>134</v>
      </c>
      <c r="C60" s="59"/>
      <c r="D60" s="33" t="e">
        <f>VLOOKUP(B60,[2]Item!$A$1:$B$2217,2,)</f>
        <v>#N/A</v>
      </c>
      <c r="E60" s="59" t="s">
        <v>62</v>
      </c>
      <c r="F60" s="59"/>
      <c r="G60" s="34"/>
      <c r="H60" s="35">
        <v>0.05</v>
      </c>
      <c r="I60" s="61">
        <v>43563</v>
      </c>
      <c r="J60" s="60">
        <v>1041600</v>
      </c>
      <c r="K60" s="47">
        <f>'[1]Sep 23'!M66</f>
        <v>234360</v>
      </c>
      <c r="L60" s="48"/>
      <c r="M60" s="48">
        <f t="shared" si="2"/>
        <v>1041600</v>
      </c>
      <c r="N60" s="49">
        <f t="shared" si="3"/>
        <v>4340</v>
      </c>
      <c r="O60" s="48">
        <f t="shared" si="4"/>
        <v>238700</v>
      </c>
      <c r="P60" s="48">
        <f t="shared" si="11"/>
        <v>802900</v>
      </c>
      <c r="Q60" s="8">
        <f t="shared" si="6"/>
        <v>802900</v>
      </c>
      <c r="R60" s="50">
        <f t="shared" si="7"/>
        <v>0</v>
      </c>
      <c r="S60" s="50"/>
      <c r="T60" s="9">
        <f t="shared" si="0"/>
        <v>240</v>
      </c>
      <c r="U60" s="9">
        <f t="shared" si="10"/>
        <v>55</v>
      </c>
      <c r="V60">
        <f t="shared" si="1"/>
        <v>185</v>
      </c>
      <c r="W60" s="166">
        <f t="shared" si="8"/>
        <v>4340</v>
      </c>
      <c r="Y60" s="167">
        <f t="shared" si="9"/>
        <v>238700</v>
      </c>
    </row>
    <row r="61" spans="1:25" ht="12" hidden="1" customHeight="1" x14ac:dyDescent="0.25">
      <c r="A61" s="51">
        <v>55</v>
      </c>
      <c r="B61" s="55" t="s">
        <v>135</v>
      </c>
      <c r="C61" s="63"/>
      <c r="D61" s="33" t="e">
        <f>VLOOKUP(B61,[2]Item!$A$1:$B$2217,2,)</f>
        <v>#N/A</v>
      </c>
      <c r="E61" s="63" t="s">
        <v>62</v>
      </c>
      <c r="F61" s="63"/>
      <c r="G61" s="64"/>
      <c r="H61" s="35">
        <v>0.05</v>
      </c>
      <c r="I61" s="36">
        <v>43605</v>
      </c>
      <c r="J61" s="60">
        <v>14974100</v>
      </c>
      <c r="K61" s="47">
        <f>'[1]Sep 23'!M67</f>
        <v>3306780.4166666688</v>
      </c>
      <c r="L61" s="48"/>
      <c r="M61" s="48">
        <f t="shared" si="2"/>
        <v>14974100</v>
      </c>
      <c r="N61" s="49">
        <f t="shared" si="3"/>
        <v>62392.083333333336</v>
      </c>
      <c r="O61" s="48">
        <f t="shared" si="4"/>
        <v>3369172.5000000023</v>
      </c>
      <c r="P61" s="48">
        <f t="shared" si="11"/>
        <v>11604927.499999998</v>
      </c>
      <c r="Q61" s="8">
        <f t="shared" si="6"/>
        <v>11604927.499999998</v>
      </c>
      <c r="R61" s="50">
        <f t="shared" si="7"/>
        <v>0</v>
      </c>
      <c r="S61" s="50"/>
      <c r="T61" s="9">
        <f t="shared" si="0"/>
        <v>240</v>
      </c>
      <c r="U61" s="9">
        <f t="shared" si="10"/>
        <v>54</v>
      </c>
      <c r="V61">
        <f t="shared" si="1"/>
        <v>186</v>
      </c>
      <c r="W61" s="166">
        <f t="shared" si="8"/>
        <v>62392.083333333336</v>
      </c>
      <c r="Y61" s="167">
        <f t="shared" si="9"/>
        <v>3369172.5</v>
      </c>
    </row>
    <row r="62" spans="1:25" ht="12" hidden="1" customHeight="1" x14ac:dyDescent="0.25">
      <c r="A62" s="53">
        <v>56</v>
      </c>
      <c r="B62" s="55" t="s">
        <v>136</v>
      </c>
      <c r="C62" s="63"/>
      <c r="D62" s="33" t="e">
        <f>VLOOKUP(B62,[2]Item!$A$1:$B$2217,2,)</f>
        <v>#N/A</v>
      </c>
      <c r="E62" s="63" t="s">
        <v>62</v>
      </c>
      <c r="F62" s="63"/>
      <c r="G62" s="65"/>
      <c r="H62" s="35">
        <v>0.1</v>
      </c>
      <c r="I62" s="36">
        <v>43614</v>
      </c>
      <c r="J62" s="46">
        <v>26339000</v>
      </c>
      <c r="K62" s="47">
        <f>'[1]Sep 23'!M68</f>
        <v>11633058.333333328</v>
      </c>
      <c r="L62" s="48"/>
      <c r="M62" s="48">
        <f t="shared" si="2"/>
        <v>26339000</v>
      </c>
      <c r="N62" s="49">
        <f t="shared" si="3"/>
        <v>219491.66666666666</v>
      </c>
      <c r="O62" s="48">
        <f t="shared" si="4"/>
        <v>11852549.999999994</v>
      </c>
      <c r="P62" s="48">
        <f t="shared" si="11"/>
        <v>14486450.000000006</v>
      </c>
      <c r="Q62" s="8">
        <f t="shared" si="6"/>
        <v>14486450.000000006</v>
      </c>
      <c r="R62" s="50">
        <f t="shared" si="7"/>
        <v>0</v>
      </c>
      <c r="S62" s="50"/>
      <c r="T62" s="9">
        <f t="shared" si="0"/>
        <v>120</v>
      </c>
      <c r="U62" s="9">
        <f t="shared" si="10"/>
        <v>54</v>
      </c>
      <c r="V62">
        <f t="shared" si="1"/>
        <v>66</v>
      </c>
      <c r="W62" s="166">
        <f t="shared" si="8"/>
        <v>219491.66666666666</v>
      </c>
      <c r="Y62" s="167">
        <f t="shared" si="9"/>
        <v>11852550</v>
      </c>
    </row>
    <row r="63" spans="1:25" ht="12" hidden="1" customHeight="1" x14ac:dyDescent="0.25">
      <c r="A63" s="53">
        <v>57</v>
      </c>
      <c r="B63" s="55" t="s">
        <v>136</v>
      </c>
      <c r="C63" s="63"/>
      <c r="D63" s="33" t="e">
        <f>VLOOKUP(B63,[2]Item!$A$1:$B$2217,2,)</f>
        <v>#N/A</v>
      </c>
      <c r="E63" s="63" t="s">
        <v>62</v>
      </c>
      <c r="F63" s="63"/>
      <c r="G63" s="64"/>
      <c r="H63" s="35">
        <v>0.1</v>
      </c>
      <c r="I63" s="36">
        <v>43740</v>
      </c>
      <c r="J63" s="46">
        <v>6800000</v>
      </c>
      <c r="K63" s="47">
        <f>'[1]Sep 23'!M69</f>
        <v>2719999.9999999995</v>
      </c>
      <c r="L63" s="48"/>
      <c r="M63" s="48">
        <f t="shared" si="2"/>
        <v>6800000</v>
      </c>
      <c r="N63" s="49">
        <f t="shared" si="3"/>
        <v>56666.666666666664</v>
      </c>
      <c r="O63" s="48">
        <f t="shared" si="4"/>
        <v>2776666.666666666</v>
      </c>
      <c r="P63" s="48">
        <f t="shared" si="11"/>
        <v>4023333.333333334</v>
      </c>
      <c r="Q63" s="8">
        <f t="shared" si="6"/>
        <v>4023333.333333334</v>
      </c>
      <c r="R63" s="50">
        <f t="shared" si="7"/>
        <v>0</v>
      </c>
      <c r="S63" s="50"/>
      <c r="T63" s="9">
        <f t="shared" si="0"/>
        <v>120</v>
      </c>
      <c r="U63" s="9">
        <f t="shared" si="10"/>
        <v>49</v>
      </c>
      <c r="V63">
        <f t="shared" si="1"/>
        <v>71</v>
      </c>
      <c r="W63" s="166">
        <f t="shared" si="8"/>
        <v>56666.666666666664</v>
      </c>
      <c r="Y63" s="167">
        <f t="shared" si="9"/>
        <v>2776666.6666666665</v>
      </c>
    </row>
    <row r="64" spans="1:25" ht="12" hidden="1" customHeight="1" x14ac:dyDescent="0.25">
      <c r="A64" s="53">
        <v>58</v>
      </c>
      <c r="B64" s="55" t="s">
        <v>136</v>
      </c>
      <c r="C64" s="63"/>
      <c r="D64" s="33" t="e">
        <f>VLOOKUP(B64,[2]Item!$A$1:$B$2217,2,)</f>
        <v>#N/A</v>
      </c>
      <c r="E64" s="63" t="s">
        <v>62</v>
      </c>
      <c r="F64" s="63"/>
      <c r="G64" s="64"/>
      <c r="H64" s="35">
        <v>0.1</v>
      </c>
      <c r="I64" s="36">
        <v>43784</v>
      </c>
      <c r="J64" s="46">
        <v>4000000</v>
      </c>
      <c r="K64" s="47">
        <f>'[1]Sep 23'!M70</f>
        <v>1533333.3333333328</v>
      </c>
      <c r="L64" s="48"/>
      <c r="M64" s="48">
        <f t="shared" si="2"/>
        <v>4000000</v>
      </c>
      <c r="N64" s="49">
        <f t="shared" si="3"/>
        <v>33333.333333333336</v>
      </c>
      <c r="O64" s="48">
        <f t="shared" si="4"/>
        <v>1566666.666666666</v>
      </c>
      <c r="P64" s="48">
        <f t="shared" si="11"/>
        <v>2433333.333333334</v>
      </c>
      <c r="Q64" s="8">
        <f t="shared" si="6"/>
        <v>2433333.333333334</v>
      </c>
      <c r="R64" s="50">
        <f t="shared" si="7"/>
        <v>0</v>
      </c>
      <c r="S64" s="50"/>
      <c r="T64" s="9">
        <f t="shared" si="0"/>
        <v>120</v>
      </c>
      <c r="U64" s="9">
        <f t="shared" si="10"/>
        <v>48</v>
      </c>
      <c r="V64">
        <f t="shared" si="1"/>
        <v>72</v>
      </c>
      <c r="W64" s="166">
        <f t="shared" si="8"/>
        <v>33333.333333333336</v>
      </c>
      <c r="Y64" s="167">
        <f t="shared" si="9"/>
        <v>1600000</v>
      </c>
    </row>
    <row r="65" spans="1:25" ht="12" hidden="1" customHeight="1" x14ac:dyDescent="0.25">
      <c r="A65" s="53">
        <v>59</v>
      </c>
      <c r="B65" s="55" t="s">
        <v>137</v>
      </c>
      <c r="C65" s="63"/>
      <c r="D65" s="33" t="e">
        <f>VLOOKUP(B65,[2]Item!$A$1:$B$2217,2,)</f>
        <v>#N/A</v>
      </c>
      <c r="E65" s="63" t="s">
        <v>62</v>
      </c>
      <c r="F65" s="63"/>
      <c r="G65" s="64"/>
      <c r="H65" s="35">
        <v>0.05</v>
      </c>
      <c r="I65" s="36">
        <v>43826</v>
      </c>
      <c r="J65" s="46">
        <v>20000000</v>
      </c>
      <c r="K65" s="47">
        <f>'[1]Sep 23'!M71</f>
        <v>3833333.3333333358</v>
      </c>
      <c r="L65" s="48"/>
      <c r="M65" s="48">
        <f t="shared" si="2"/>
        <v>20000000</v>
      </c>
      <c r="N65" s="49">
        <f t="shared" si="3"/>
        <v>83333.333333333328</v>
      </c>
      <c r="O65" s="48">
        <f t="shared" si="4"/>
        <v>3916666.6666666693</v>
      </c>
      <c r="P65" s="48">
        <f t="shared" si="11"/>
        <v>16083333.33333333</v>
      </c>
      <c r="Q65" s="8">
        <f t="shared" si="6"/>
        <v>16083333.33333333</v>
      </c>
      <c r="R65" s="50">
        <f t="shared" si="7"/>
        <v>0</v>
      </c>
      <c r="S65" s="50"/>
      <c r="T65" s="9">
        <f t="shared" si="0"/>
        <v>240</v>
      </c>
      <c r="U65" s="9">
        <f t="shared" si="10"/>
        <v>47</v>
      </c>
      <c r="V65">
        <f t="shared" si="1"/>
        <v>193</v>
      </c>
      <c r="W65" s="166">
        <f t="shared" si="8"/>
        <v>83333.333333333328</v>
      </c>
      <c r="Y65" s="167">
        <f t="shared" si="9"/>
        <v>3916666.6666666665</v>
      </c>
    </row>
    <row r="66" spans="1:25" ht="12" hidden="1" customHeight="1" x14ac:dyDescent="0.25">
      <c r="A66" s="53">
        <v>60</v>
      </c>
      <c r="B66" s="55" t="s">
        <v>138</v>
      </c>
      <c r="C66" s="63"/>
      <c r="D66" s="33" t="e">
        <f>VLOOKUP(B66,[2]Item!$A$1:$B$2217,2,)</f>
        <v>#N/A</v>
      </c>
      <c r="E66" s="63" t="s">
        <v>62</v>
      </c>
      <c r="F66" s="63"/>
      <c r="G66" s="64"/>
      <c r="H66" s="35">
        <v>0.05</v>
      </c>
      <c r="I66" s="36">
        <v>43903</v>
      </c>
      <c r="J66" s="46">
        <v>1000000</v>
      </c>
      <c r="K66" s="47">
        <f>'[1]Sep 23'!M72</f>
        <v>179166.66999999995</v>
      </c>
      <c r="L66" s="48"/>
      <c r="M66" s="48">
        <f t="shared" si="2"/>
        <v>1000000</v>
      </c>
      <c r="N66" s="49">
        <f t="shared" si="3"/>
        <v>4166.666666666667</v>
      </c>
      <c r="O66" s="48">
        <f t="shared" si="4"/>
        <v>183333.33666666661</v>
      </c>
      <c r="P66" s="48">
        <f t="shared" si="11"/>
        <v>816666.66333333333</v>
      </c>
      <c r="Q66" s="8">
        <f t="shared" si="6"/>
        <v>816666.66333333333</v>
      </c>
      <c r="R66" s="50">
        <f t="shared" si="7"/>
        <v>0</v>
      </c>
      <c r="S66" s="50"/>
      <c r="T66" s="9">
        <f t="shared" si="0"/>
        <v>240</v>
      </c>
      <c r="U66" s="9">
        <f t="shared" si="10"/>
        <v>44</v>
      </c>
      <c r="V66">
        <f t="shared" si="1"/>
        <v>196</v>
      </c>
      <c r="W66" s="166">
        <f t="shared" si="8"/>
        <v>4166.666666666667</v>
      </c>
      <c r="Y66" s="167">
        <f t="shared" si="9"/>
        <v>183333.33333333334</v>
      </c>
    </row>
    <row r="67" spans="1:25" ht="12" hidden="1" customHeight="1" x14ac:dyDescent="0.25">
      <c r="A67" s="53">
        <v>61</v>
      </c>
      <c r="B67" s="55" t="s">
        <v>138</v>
      </c>
      <c r="C67" s="63"/>
      <c r="D67" s="33" t="e">
        <f>VLOOKUP(B67,[2]Item!$A$1:$B$2217,2,)</f>
        <v>#N/A</v>
      </c>
      <c r="E67" s="63" t="s">
        <v>62</v>
      </c>
      <c r="F67" s="63"/>
      <c r="G67" s="64"/>
      <c r="H67" s="35">
        <v>0.05</v>
      </c>
      <c r="I67" s="36">
        <v>44015</v>
      </c>
      <c r="J67" s="46">
        <v>2000000</v>
      </c>
      <c r="K67" s="47">
        <f>'[1]Sep 23'!M73</f>
        <v>325000</v>
      </c>
      <c r="L67" s="48"/>
      <c r="M67" s="48">
        <f t="shared" si="2"/>
        <v>2000000</v>
      </c>
      <c r="N67" s="49">
        <f t="shared" si="3"/>
        <v>8333.3333333333339</v>
      </c>
      <c r="O67" s="48">
        <f t="shared" si="4"/>
        <v>333333.33333333331</v>
      </c>
      <c r="P67" s="48">
        <f t="shared" si="11"/>
        <v>1666666.6666666667</v>
      </c>
      <c r="Q67" s="8">
        <f t="shared" si="6"/>
        <v>1666666.6666666667</v>
      </c>
      <c r="R67" s="50">
        <f t="shared" si="7"/>
        <v>0</v>
      </c>
      <c r="S67" s="50"/>
      <c r="T67" s="9">
        <f t="shared" si="0"/>
        <v>240</v>
      </c>
      <c r="U67" s="9">
        <f t="shared" si="10"/>
        <v>40</v>
      </c>
      <c r="V67">
        <f t="shared" si="1"/>
        <v>200</v>
      </c>
      <c r="W67" s="166">
        <f t="shared" si="8"/>
        <v>8333.3333333333339</v>
      </c>
      <c r="Y67" s="167">
        <f t="shared" si="9"/>
        <v>333333.33333333337</v>
      </c>
    </row>
    <row r="68" spans="1:25" ht="12" hidden="1" customHeight="1" x14ac:dyDescent="0.25">
      <c r="A68" s="53">
        <v>62</v>
      </c>
      <c r="B68" s="66" t="s">
        <v>139</v>
      </c>
      <c r="C68" s="59"/>
      <c r="D68" s="33" t="e">
        <f>VLOOKUP(B68,[2]Item!$A$1:$B$2217,2,)</f>
        <v>#N/A</v>
      </c>
      <c r="E68" s="59" t="s">
        <v>62</v>
      </c>
      <c r="F68" s="63"/>
      <c r="G68" s="64"/>
      <c r="H68" s="35">
        <v>0.05</v>
      </c>
      <c r="I68" s="36">
        <v>44043</v>
      </c>
      <c r="J68" s="46">
        <v>200000000</v>
      </c>
      <c r="K68" s="47">
        <f>'[1]Sep 23'!M74</f>
        <v>32499999.999999981</v>
      </c>
      <c r="L68" s="48"/>
      <c r="M68" s="48">
        <f>J68+L68</f>
        <v>200000000</v>
      </c>
      <c r="N68" s="49">
        <f>IF(J68=K68,0,J68*H68/12)</f>
        <v>833333.33333333337</v>
      </c>
      <c r="O68" s="48">
        <f t="shared" si="4"/>
        <v>33333333.333333313</v>
      </c>
      <c r="P68" s="48">
        <f t="shared" si="11"/>
        <v>166666666.66666669</v>
      </c>
      <c r="Q68" s="8">
        <f t="shared" si="6"/>
        <v>166666666.66666669</v>
      </c>
      <c r="R68" s="50">
        <f t="shared" si="7"/>
        <v>0</v>
      </c>
      <c r="S68" s="50"/>
      <c r="T68" s="9">
        <f t="shared" ref="T68:T131" si="12">IF(H68=0,"",IF(H68="","",12*(100%/H68)))</f>
        <v>240</v>
      </c>
      <c r="U68" s="9">
        <f t="shared" si="10"/>
        <v>40</v>
      </c>
      <c r="V68">
        <f t="shared" ref="V68:V131" si="13">IFERROR(IF(T68-U68&gt;0,T68-U68,0),"")</f>
        <v>200</v>
      </c>
      <c r="W68" s="166">
        <f t="shared" si="8"/>
        <v>833333.33333333337</v>
      </c>
      <c r="Y68" s="167">
        <f t="shared" si="9"/>
        <v>33333333.333333336</v>
      </c>
    </row>
    <row r="69" spans="1:25" ht="12" customHeight="1" x14ac:dyDescent="0.25">
      <c r="A69" s="53">
        <v>63</v>
      </c>
      <c r="B69" s="55" t="s">
        <v>140</v>
      </c>
      <c r="C69" s="63"/>
      <c r="D69" s="33" t="e">
        <f>VLOOKUP(B69,[2]Item!$A$1:$B$2217,2,)</f>
        <v>#N/A</v>
      </c>
      <c r="E69" s="63" t="s">
        <v>62</v>
      </c>
      <c r="F69" s="63"/>
      <c r="G69" s="64"/>
      <c r="H69" s="35">
        <v>0.05</v>
      </c>
      <c r="I69" s="36">
        <v>44102</v>
      </c>
      <c r="J69" s="46">
        <v>48283560</v>
      </c>
      <c r="K69" s="47">
        <f>'[1]Sep 23'!M75</f>
        <v>7443715.5</v>
      </c>
      <c r="L69" s="48"/>
      <c r="M69" s="48">
        <f>J69+L69</f>
        <v>48283560</v>
      </c>
      <c r="N69" s="49">
        <f>IF(J69=K69,0,J69*H69/12)</f>
        <v>201181.5</v>
      </c>
      <c r="O69" s="48">
        <f t="shared" si="4"/>
        <v>7644897</v>
      </c>
      <c r="P69" s="48">
        <f t="shared" si="11"/>
        <v>40638663</v>
      </c>
      <c r="Q69" s="8">
        <f t="shared" si="6"/>
        <v>40638663</v>
      </c>
      <c r="R69" s="50">
        <f t="shared" si="7"/>
        <v>0</v>
      </c>
      <c r="S69" s="50"/>
      <c r="T69" s="9">
        <f t="shared" si="12"/>
        <v>240</v>
      </c>
      <c r="U69" s="9">
        <f t="shared" si="10"/>
        <v>38</v>
      </c>
      <c r="V69">
        <f t="shared" si="13"/>
        <v>202</v>
      </c>
      <c r="W69" s="166">
        <f t="shared" si="8"/>
        <v>201181.5</v>
      </c>
      <c r="Y69" s="167">
        <f t="shared" si="9"/>
        <v>7644897</v>
      </c>
    </row>
    <row r="70" spans="1:25" ht="12" hidden="1" customHeight="1" x14ac:dyDescent="0.25">
      <c r="A70" s="53">
        <v>64</v>
      </c>
      <c r="B70" s="66" t="s">
        <v>141</v>
      </c>
      <c r="C70" s="59"/>
      <c r="D70" s="33" t="e">
        <f>VLOOKUP(B70,[2]Item!$A$1:$B$2217,2,)</f>
        <v>#N/A</v>
      </c>
      <c r="E70" s="59" t="s">
        <v>62</v>
      </c>
      <c r="F70" s="63"/>
      <c r="G70" s="64"/>
      <c r="H70" s="35">
        <v>0.05</v>
      </c>
      <c r="I70" s="36">
        <v>44166</v>
      </c>
      <c r="J70" s="46">
        <v>25000000</v>
      </c>
      <c r="K70" s="47">
        <f>'[1]Sep 23'!M76</f>
        <v>3541666.6666666651</v>
      </c>
      <c r="L70" s="48"/>
      <c r="M70" s="48">
        <f>J70+L70</f>
        <v>25000000</v>
      </c>
      <c r="N70" s="49">
        <f>IF(J70=K70,0,J70*H70/12)</f>
        <v>104166.66666666667</v>
      </c>
      <c r="O70" s="48">
        <f t="shared" ref="O70:O92" si="14">K70+N70</f>
        <v>3645833.3333333316</v>
      </c>
      <c r="P70" s="48">
        <f t="shared" si="11"/>
        <v>21354166.666666668</v>
      </c>
      <c r="Q70" s="8">
        <f t="shared" si="6"/>
        <v>21354166.666666668</v>
      </c>
      <c r="R70" s="50">
        <f t="shared" si="7"/>
        <v>0</v>
      </c>
      <c r="S70" s="50"/>
      <c r="T70" s="9">
        <f t="shared" si="12"/>
        <v>240</v>
      </c>
      <c r="U70" s="9">
        <f t="shared" ref="U70:U133" si="15">IF(I70="","",IF(((YEAR($U$2)-YEAR(I70))*12)+MONTH($U$2)-MONTH(I70)+1&gt;T70,T70,((YEAR($U$2)-YEAR(I70))*12)+MONTH($U$2)-MONTH(I70)+1))</f>
        <v>35</v>
      </c>
      <c r="V70">
        <f t="shared" si="13"/>
        <v>205</v>
      </c>
      <c r="W70" s="166">
        <f t="shared" si="8"/>
        <v>104166.66666666667</v>
      </c>
      <c r="Y70" s="167">
        <f t="shared" si="9"/>
        <v>3645833.3333333335</v>
      </c>
    </row>
    <row r="71" spans="1:25" ht="12" hidden="1" customHeight="1" x14ac:dyDescent="0.25">
      <c r="A71" s="53">
        <v>65</v>
      </c>
      <c r="B71" s="66" t="s">
        <v>142</v>
      </c>
      <c r="C71" s="59"/>
      <c r="D71" s="33" t="e">
        <f>VLOOKUP(B71,[2]Item!$A$1:$B$2217,2,)</f>
        <v>#N/A</v>
      </c>
      <c r="E71" s="59" t="s">
        <v>62</v>
      </c>
      <c r="F71" s="63"/>
      <c r="G71" s="64"/>
      <c r="H71" s="35">
        <v>0.05</v>
      </c>
      <c r="I71" s="36">
        <v>44202</v>
      </c>
      <c r="J71" s="46">
        <v>4788000</v>
      </c>
      <c r="K71" s="47">
        <f>'[1]Sep 23'!M77</f>
        <v>658350</v>
      </c>
      <c r="L71" s="48"/>
      <c r="M71" s="48">
        <f>J71+L71</f>
        <v>4788000</v>
      </c>
      <c r="N71" s="49">
        <f>IF(J71=K71,0,J71*H71/12)</f>
        <v>19950</v>
      </c>
      <c r="O71" s="48">
        <f t="shared" si="14"/>
        <v>678300</v>
      </c>
      <c r="P71" s="48">
        <f t="shared" si="11"/>
        <v>4109700</v>
      </c>
      <c r="Q71" s="8">
        <f t="shared" ref="Q71:Q142" si="16">M71-O71</f>
        <v>4109700</v>
      </c>
      <c r="R71" s="50">
        <f t="shared" ref="R71:R142" si="17">P71-Q71</f>
        <v>0</v>
      </c>
      <c r="S71" s="50"/>
      <c r="T71" s="9">
        <f t="shared" si="12"/>
        <v>240</v>
      </c>
      <c r="U71" s="9">
        <f t="shared" si="15"/>
        <v>34</v>
      </c>
      <c r="V71">
        <f t="shared" si="13"/>
        <v>206</v>
      </c>
      <c r="W71" s="166">
        <f t="shared" ref="W71:W134" si="18">M71/T71</f>
        <v>19950</v>
      </c>
      <c r="Y71" s="167">
        <f t="shared" ref="Y71:Y134" si="19">U71*W71</f>
        <v>678300</v>
      </c>
    </row>
    <row r="72" spans="1:25" ht="12" hidden="1" customHeight="1" x14ac:dyDescent="0.25">
      <c r="A72" s="53">
        <v>66</v>
      </c>
      <c r="B72" s="59" t="s">
        <v>143</v>
      </c>
      <c r="C72" s="59"/>
      <c r="D72" s="33" t="e">
        <f>VLOOKUP(B72,[2]Item!$A$1:$B$2217,2,)</f>
        <v>#N/A</v>
      </c>
      <c r="E72" s="59" t="s">
        <v>62</v>
      </c>
      <c r="F72" s="63"/>
      <c r="G72" s="64"/>
      <c r="H72" s="35">
        <v>0.05</v>
      </c>
      <c r="I72" s="36">
        <v>44323</v>
      </c>
      <c r="J72" s="46">
        <v>338040000</v>
      </c>
      <c r="K72" s="47">
        <f>'[1]Sep 23'!M78</f>
        <v>40846500</v>
      </c>
      <c r="L72" s="48"/>
      <c r="M72" s="48">
        <v>338040000</v>
      </c>
      <c r="N72" s="49">
        <v>1408500</v>
      </c>
      <c r="O72" s="48">
        <f t="shared" si="14"/>
        <v>42255000</v>
      </c>
      <c r="P72" s="48">
        <f t="shared" si="11"/>
        <v>295785000</v>
      </c>
      <c r="Q72" s="8">
        <f t="shared" si="16"/>
        <v>295785000</v>
      </c>
      <c r="R72" s="50">
        <f t="shared" si="17"/>
        <v>0</v>
      </c>
      <c r="S72" s="50"/>
      <c r="T72" s="9">
        <f t="shared" si="12"/>
        <v>240</v>
      </c>
      <c r="U72" s="9">
        <f t="shared" si="15"/>
        <v>30</v>
      </c>
      <c r="V72">
        <f t="shared" si="13"/>
        <v>210</v>
      </c>
      <c r="W72" s="166">
        <f t="shared" si="18"/>
        <v>1408500</v>
      </c>
      <c r="Y72" s="167">
        <f t="shared" si="19"/>
        <v>42255000</v>
      </c>
    </row>
    <row r="73" spans="1:25" ht="12" hidden="1" customHeight="1" x14ac:dyDescent="0.25">
      <c r="A73" s="53">
        <v>67</v>
      </c>
      <c r="B73" s="55" t="s">
        <v>144</v>
      </c>
      <c r="C73" s="63"/>
      <c r="D73" s="33" t="e">
        <f>VLOOKUP(B73,[2]Item!$A$1:$B$2217,2,)</f>
        <v>#N/A</v>
      </c>
      <c r="E73" s="63" t="s">
        <v>62</v>
      </c>
      <c r="F73" s="63"/>
      <c r="G73" s="64"/>
      <c r="H73" s="35">
        <v>0.1</v>
      </c>
      <c r="I73" s="36">
        <v>44398</v>
      </c>
      <c r="J73" s="48">
        <v>3050000</v>
      </c>
      <c r="K73" s="47">
        <f>'[1]Sep 23'!M79</f>
        <v>686249.99999999988</v>
      </c>
      <c r="L73" s="48"/>
      <c r="M73" s="48">
        <f t="shared" ref="M73:M92" si="20">J73+L73</f>
        <v>3050000</v>
      </c>
      <c r="N73" s="49">
        <f>IF(J73=K73,0,J73*H73/12)</f>
        <v>25416.666666666668</v>
      </c>
      <c r="O73" s="48">
        <f t="shared" si="14"/>
        <v>711666.66666666651</v>
      </c>
      <c r="P73" s="48">
        <f t="shared" si="11"/>
        <v>2338333.3333333335</v>
      </c>
      <c r="Q73" s="8">
        <f t="shared" si="16"/>
        <v>2338333.3333333335</v>
      </c>
      <c r="R73" s="50">
        <f t="shared" si="17"/>
        <v>0</v>
      </c>
      <c r="S73" s="50"/>
      <c r="T73" s="9">
        <f t="shared" si="12"/>
        <v>120</v>
      </c>
      <c r="U73" s="9">
        <f t="shared" si="15"/>
        <v>28</v>
      </c>
      <c r="V73">
        <f t="shared" si="13"/>
        <v>92</v>
      </c>
      <c r="W73" s="166">
        <f t="shared" si="18"/>
        <v>25416.666666666668</v>
      </c>
      <c r="Y73" s="167">
        <f t="shared" si="19"/>
        <v>711666.66666666674</v>
      </c>
    </row>
    <row r="74" spans="1:25" ht="12" customHeight="1" x14ac:dyDescent="0.25">
      <c r="A74" s="53">
        <v>68</v>
      </c>
      <c r="B74" s="55" t="s">
        <v>144</v>
      </c>
      <c r="C74" s="63"/>
      <c r="D74" s="33" t="e">
        <f>VLOOKUP(B74,[2]Item!$A$1:$B$2217,2,)</f>
        <v>#N/A</v>
      </c>
      <c r="E74" s="63" t="s">
        <v>62</v>
      </c>
      <c r="F74" s="63"/>
      <c r="G74" s="64"/>
      <c r="H74" s="35">
        <v>0.1</v>
      </c>
      <c r="I74" s="36">
        <v>44399</v>
      </c>
      <c r="J74" s="48">
        <v>10735000</v>
      </c>
      <c r="K74" s="47">
        <f>'[1]Sep 23'!M80</f>
        <v>2415375</v>
      </c>
      <c r="L74" s="48"/>
      <c r="M74" s="48">
        <f t="shared" si="20"/>
        <v>10735000</v>
      </c>
      <c r="N74" s="49">
        <f>IF(J74=K74,0,J74*H74/12)</f>
        <v>89458.333333333328</v>
      </c>
      <c r="O74" s="48">
        <f t="shared" si="14"/>
        <v>2504833.3333333335</v>
      </c>
      <c r="P74" s="48">
        <f t="shared" si="11"/>
        <v>8230166.666666666</v>
      </c>
      <c r="Q74" s="8">
        <f t="shared" si="16"/>
        <v>8230166.666666666</v>
      </c>
      <c r="R74" s="50">
        <f t="shared" si="17"/>
        <v>0</v>
      </c>
      <c r="S74" s="50"/>
      <c r="T74" s="9">
        <f t="shared" si="12"/>
        <v>120</v>
      </c>
      <c r="U74" s="9">
        <f t="shared" si="15"/>
        <v>28</v>
      </c>
      <c r="V74">
        <f t="shared" si="13"/>
        <v>92</v>
      </c>
      <c r="W74" s="166">
        <f t="shared" si="18"/>
        <v>89458.333333333328</v>
      </c>
      <c r="Y74" s="167">
        <f t="shared" si="19"/>
        <v>2504833.333333333</v>
      </c>
    </row>
    <row r="75" spans="1:25" ht="12" customHeight="1" x14ac:dyDescent="0.25">
      <c r="A75" s="53">
        <v>69</v>
      </c>
      <c r="B75" s="55" t="s">
        <v>145</v>
      </c>
      <c r="C75" s="63"/>
      <c r="D75" s="33" t="e">
        <f>VLOOKUP(B75,[2]Item!$A$1:$B$2217,2,)</f>
        <v>#N/A</v>
      </c>
      <c r="E75" s="63" t="s">
        <v>62</v>
      </c>
      <c r="F75" s="63"/>
      <c r="G75" s="64"/>
      <c r="H75" s="35">
        <v>0.05</v>
      </c>
      <c r="I75" s="36">
        <v>44421</v>
      </c>
      <c r="J75" s="48">
        <v>4487275</v>
      </c>
      <c r="K75" s="47">
        <f>'[1]Sep 23'!M81</f>
        <v>467424.4791666668</v>
      </c>
      <c r="L75" s="48"/>
      <c r="M75" s="48">
        <f t="shared" si="20"/>
        <v>4487275</v>
      </c>
      <c r="N75" s="49">
        <f t="shared" ref="N75:N91" si="21">IF(M75=K75,0,M75*H75/12)</f>
        <v>18696.979166666668</v>
      </c>
      <c r="O75" s="48">
        <f t="shared" si="14"/>
        <v>486121.45833333349</v>
      </c>
      <c r="P75" s="48">
        <f t="shared" si="11"/>
        <v>4001153.5416666665</v>
      </c>
      <c r="Q75" s="8">
        <f t="shared" si="16"/>
        <v>4001153.5416666665</v>
      </c>
      <c r="R75" s="50">
        <f t="shared" si="17"/>
        <v>0</v>
      </c>
      <c r="S75" s="50"/>
      <c r="T75" s="9">
        <f t="shared" si="12"/>
        <v>240</v>
      </c>
      <c r="U75" s="9">
        <f t="shared" si="15"/>
        <v>27</v>
      </c>
      <c r="V75">
        <f t="shared" si="13"/>
        <v>213</v>
      </c>
      <c r="W75" s="166">
        <f t="shared" si="18"/>
        <v>18696.979166666668</v>
      </c>
      <c r="Y75" s="167">
        <f t="shared" si="19"/>
        <v>504818.43750000006</v>
      </c>
    </row>
    <row r="76" spans="1:25" ht="12" customHeight="1" x14ac:dyDescent="0.25">
      <c r="A76" s="53">
        <v>70</v>
      </c>
      <c r="B76" s="55" t="s">
        <v>146</v>
      </c>
      <c r="C76" s="63"/>
      <c r="D76" s="33" t="e">
        <f>VLOOKUP(B76,[2]Item!$A$1:$B$2217,2,)</f>
        <v>#N/A</v>
      </c>
      <c r="E76" s="63" t="s">
        <v>62</v>
      </c>
      <c r="F76" s="63"/>
      <c r="G76" s="64"/>
      <c r="H76" s="35">
        <v>0.1</v>
      </c>
      <c r="I76" s="36">
        <v>44491</v>
      </c>
      <c r="J76" s="46">
        <v>1975000</v>
      </c>
      <c r="K76" s="47">
        <f>'[1]Sep 23'!M82</f>
        <v>394999.99999999988</v>
      </c>
      <c r="L76" s="48"/>
      <c r="M76" s="48">
        <f t="shared" si="20"/>
        <v>1975000</v>
      </c>
      <c r="N76" s="49">
        <f t="shared" si="21"/>
        <v>16458.333333333332</v>
      </c>
      <c r="O76" s="48">
        <f t="shared" si="14"/>
        <v>411458.3333333332</v>
      </c>
      <c r="P76" s="48">
        <f t="shared" si="11"/>
        <v>1563541.6666666667</v>
      </c>
      <c r="Q76" s="8">
        <f t="shared" si="16"/>
        <v>1563541.6666666667</v>
      </c>
      <c r="R76" s="50">
        <f t="shared" si="17"/>
        <v>0</v>
      </c>
      <c r="S76" s="50"/>
      <c r="T76" s="9">
        <f t="shared" si="12"/>
        <v>120</v>
      </c>
      <c r="U76" s="9">
        <f t="shared" si="15"/>
        <v>25</v>
      </c>
      <c r="V76">
        <f t="shared" si="13"/>
        <v>95</v>
      </c>
      <c r="W76" s="166">
        <f t="shared" si="18"/>
        <v>16458.333333333332</v>
      </c>
      <c r="Y76" s="167">
        <f t="shared" si="19"/>
        <v>411458.33333333331</v>
      </c>
    </row>
    <row r="77" spans="1:25" ht="12" customHeight="1" x14ac:dyDescent="0.25">
      <c r="A77" s="53">
        <v>71</v>
      </c>
      <c r="B77" s="55" t="s">
        <v>147</v>
      </c>
      <c r="C77" s="63"/>
      <c r="D77" s="33" t="e">
        <f>VLOOKUP(B77,[2]Item!$A$1:$B$2217,2,)</f>
        <v>#N/A</v>
      </c>
      <c r="E77" s="63" t="s">
        <v>62</v>
      </c>
      <c r="F77" s="63"/>
      <c r="G77" s="64"/>
      <c r="H77" s="35">
        <v>0.1</v>
      </c>
      <c r="I77" s="36">
        <v>44491</v>
      </c>
      <c r="J77" s="46">
        <v>1000000</v>
      </c>
      <c r="K77" s="47">
        <f>'[1]Sep 23'!M83</f>
        <v>200000.00000000006</v>
      </c>
      <c r="L77" s="48"/>
      <c r="M77" s="48">
        <f t="shared" si="20"/>
        <v>1000000</v>
      </c>
      <c r="N77" s="49">
        <f t="shared" si="21"/>
        <v>8333.3333333333339</v>
      </c>
      <c r="O77" s="48">
        <f t="shared" si="14"/>
        <v>208333.3333333334</v>
      </c>
      <c r="P77" s="48">
        <f t="shared" si="11"/>
        <v>791666.66666666663</v>
      </c>
      <c r="Q77" s="8">
        <f t="shared" si="16"/>
        <v>791666.66666666663</v>
      </c>
      <c r="R77" s="50">
        <f t="shared" si="17"/>
        <v>0</v>
      </c>
      <c r="S77" s="50"/>
      <c r="T77" s="9">
        <f t="shared" si="12"/>
        <v>120</v>
      </c>
      <c r="U77" s="9">
        <f t="shared" si="15"/>
        <v>25</v>
      </c>
      <c r="V77">
        <f t="shared" si="13"/>
        <v>95</v>
      </c>
      <c r="W77" s="166">
        <f t="shared" si="18"/>
        <v>8333.3333333333339</v>
      </c>
      <c r="Y77" s="167">
        <f t="shared" si="19"/>
        <v>208333.33333333334</v>
      </c>
    </row>
    <row r="78" spans="1:25" ht="12" customHeight="1" x14ac:dyDescent="0.25">
      <c r="A78" s="53">
        <v>72</v>
      </c>
      <c r="B78" s="55" t="s">
        <v>148</v>
      </c>
      <c r="C78" s="63"/>
      <c r="D78" s="33" t="e">
        <f>VLOOKUP(B78,[2]Item!$A$1:$B$2217,2,)</f>
        <v>#N/A</v>
      </c>
      <c r="E78" s="63" t="s">
        <v>62</v>
      </c>
      <c r="F78" s="63"/>
      <c r="G78" s="64"/>
      <c r="H78" s="35">
        <v>0.05</v>
      </c>
      <c r="I78" s="36">
        <v>44631</v>
      </c>
      <c r="J78" s="48">
        <v>53064000</v>
      </c>
      <c r="K78" s="47">
        <f>'[1]Sep 23'!M84</f>
        <v>4200900</v>
      </c>
      <c r="L78" s="48"/>
      <c r="M78" s="48">
        <f t="shared" si="20"/>
        <v>53064000</v>
      </c>
      <c r="N78" s="49">
        <f t="shared" si="21"/>
        <v>221100</v>
      </c>
      <c r="O78" s="48">
        <f t="shared" si="14"/>
        <v>4422000</v>
      </c>
      <c r="P78" s="48">
        <f t="shared" si="11"/>
        <v>48642000</v>
      </c>
      <c r="Q78" s="8">
        <f t="shared" si="16"/>
        <v>48642000</v>
      </c>
      <c r="R78" s="50">
        <f t="shared" si="17"/>
        <v>0</v>
      </c>
      <c r="S78" s="50"/>
      <c r="T78" s="9">
        <f t="shared" si="12"/>
        <v>240</v>
      </c>
      <c r="U78" s="9">
        <f t="shared" si="15"/>
        <v>20</v>
      </c>
      <c r="V78">
        <f t="shared" si="13"/>
        <v>220</v>
      </c>
      <c r="W78" s="166">
        <f t="shared" si="18"/>
        <v>221100</v>
      </c>
      <c r="Y78" s="167">
        <f t="shared" si="19"/>
        <v>4422000</v>
      </c>
    </row>
    <row r="79" spans="1:25" ht="12" customHeight="1" x14ac:dyDescent="0.25">
      <c r="A79" s="53">
        <v>73</v>
      </c>
      <c r="B79" s="55" t="s">
        <v>149</v>
      </c>
      <c r="C79" s="63"/>
      <c r="D79" s="33" t="e">
        <f>VLOOKUP(B79,[2]Item!$A$1:$B$2217,2,)</f>
        <v>#N/A</v>
      </c>
      <c r="E79" s="63" t="s">
        <v>62</v>
      </c>
      <c r="F79" s="63"/>
      <c r="G79" s="64"/>
      <c r="H79" s="35">
        <v>0.05</v>
      </c>
      <c r="I79" s="36">
        <v>44631</v>
      </c>
      <c r="J79" s="48">
        <v>3276000</v>
      </c>
      <c r="K79" s="47">
        <f>'[1]Sep 23'!M85</f>
        <v>259350</v>
      </c>
      <c r="L79" s="48"/>
      <c r="M79" s="48">
        <f t="shared" si="20"/>
        <v>3276000</v>
      </c>
      <c r="N79" s="49">
        <f t="shared" si="21"/>
        <v>13650</v>
      </c>
      <c r="O79" s="48">
        <f t="shared" si="14"/>
        <v>273000</v>
      </c>
      <c r="P79" s="48">
        <f t="shared" si="11"/>
        <v>3003000</v>
      </c>
      <c r="Q79" s="8">
        <f t="shared" si="16"/>
        <v>3003000</v>
      </c>
      <c r="R79" s="50">
        <f t="shared" si="17"/>
        <v>0</v>
      </c>
      <c r="S79" s="50"/>
      <c r="T79" s="9">
        <f t="shared" si="12"/>
        <v>240</v>
      </c>
      <c r="U79" s="9">
        <f t="shared" si="15"/>
        <v>20</v>
      </c>
      <c r="V79">
        <f t="shared" si="13"/>
        <v>220</v>
      </c>
      <c r="W79" s="166">
        <f t="shared" si="18"/>
        <v>13650</v>
      </c>
      <c r="Y79" s="167">
        <f t="shared" si="19"/>
        <v>273000</v>
      </c>
    </row>
    <row r="80" spans="1:25" ht="12" customHeight="1" x14ac:dyDescent="0.25">
      <c r="A80" s="53">
        <v>74</v>
      </c>
      <c r="B80" s="55" t="s">
        <v>150</v>
      </c>
      <c r="C80" s="63"/>
      <c r="D80" s="33" t="e">
        <f>VLOOKUP(B80,[2]Item!$A$1:$B$2217,2,)</f>
        <v>#N/A</v>
      </c>
      <c r="E80" s="63" t="s">
        <v>62</v>
      </c>
      <c r="F80" s="63"/>
      <c r="G80" s="64"/>
      <c r="H80" s="35">
        <v>0.05</v>
      </c>
      <c r="I80" s="36">
        <v>44652</v>
      </c>
      <c r="J80" s="46">
        <v>50000000</v>
      </c>
      <c r="K80" s="47">
        <f>'[1]Sep 23'!M86</f>
        <v>3750000.0000000009</v>
      </c>
      <c r="L80" s="48"/>
      <c r="M80" s="48">
        <f t="shared" si="20"/>
        <v>50000000</v>
      </c>
      <c r="N80" s="49">
        <f t="shared" si="21"/>
        <v>208333.33333333334</v>
      </c>
      <c r="O80" s="48">
        <f t="shared" si="14"/>
        <v>3958333.3333333344</v>
      </c>
      <c r="P80" s="48">
        <f t="shared" si="11"/>
        <v>46041666.666666664</v>
      </c>
      <c r="Q80" s="8">
        <f t="shared" si="16"/>
        <v>46041666.666666664</v>
      </c>
      <c r="R80" s="50">
        <f t="shared" si="17"/>
        <v>0</v>
      </c>
      <c r="S80" s="50"/>
      <c r="T80" s="9">
        <f t="shared" si="12"/>
        <v>240</v>
      </c>
      <c r="U80" s="9">
        <f t="shared" si="15"/>
        <v>19</v>
      </c>
      <c r="V80">
        <f t="shared" si="13"/>
        <v>221</v>
      </c>
      <c r="W80" s="166">
        <f t="shared" si="18"/>
        <v>208333.33333333334</v>
      </c>
      <c r="Y80" s="167">
        <f t="shared" si="19"/>
        <v>3958333.3333333335</v>
      </c>
    </row>
    <row r="81" spans="1:25" ht="12" customHeight="1" x14ac:dyDescent="0.25">
      <c r="A81" s="53">
        <v>75</v>
      </c>
      <c r="B81" s="55" t="s">
        <v>151</v>
      </c>
      <c r="C81" s="63"/>
      <c r="D81" s="33" t="e">
        <f>VLOOKUP(B81,[2]Item!$A$1:$B$2217,2,)</f>
        <v>#N/A</v>
      </c>
      <c r="E81" s="63" t="s">
        <v>62</v>
      </c>
      <c r="F81" s="63"/>
      <c r="G81" s="64"/>
      <c r="H81" s="35">
        <v>0.05</v>
      </c>
      <c r="I81" s="36">
        <v>44865</v>
      </c>
      <c r="J81" s="48">
        <v>160650000</v>
      </c>
      <c r="K81" s="47">
        <f>'[1]Sep 23'!M87</f>
        <v>8032500</v>
      </c>
      <c r="L81" s="48"/>
      <c r="M81" s="48">
        <f t="shared" si="20"/>
        <v>160650000</v>
      </c>
      <c r="N81" s="49">
        <f t="shared" si="21"/>
        <v>669375</v>
      </c>
      <c r="O81" s="48">
        <f t="shared" si="14"/>
        <v>8701875</v>
      </c>
      <c r="P81" s="48">
        <f t="shared" si="11"/>
        <v>151948125</v>
      </c>
      <c r="Q81" s="8">
        <f t="shared" si="16"/>
        <v>151948125</v>
      </c>
      <c r="R81" s="50">
        <f t="shared" si="17"/>
        <v>0</v>
      </c>
      <c r="S81" s="50"/>
      <c r="T81" s="9">
        <f t="shared" si="12"/>
        <v>240</v>
      </c>
      <c r="U81" s="9">
        <f t="shared" si="15"/>
        <v>13</v>
      </c>
      <c r="V81">
        <f t="shared" si="13"/>
        <v>227</v>
      </c>
      <c r="W81" s="166">
        <f t="shared" si="18"/>
        <v>669375</v>
      </c>
      <c r="Y81" s="167">
        <f t="shared" si="19"/>
        <v>8701875</v>
      </c>
    </row>
    <row r="82" spans="1:25" s="7" customFormat="1" ht="12" customHeight="1" x14ac:dyDescent="0.25">
      <c r="A82" s="177">
        <v>76</v>
      </c>
      <c r="B82" s="178"/>
      <c r="C82" s="147"/>
      <c r="D82" s="169" t="e">
        <f>VLOOKUP(B82,[2]Item!$A$1:$B$2217,2,)</f>
        <v>#N/A</v>
      </c>
      <c r="E82" s="147"/>
      <c r="F82" s="147"/>
      <c r="G82" s="179"/>
      <c r="H82" s="149"/>
      <c r="I82" s="170"/>
      <c r="J82" s="158"/>
      <c r="K82" s="175"/>
      <c r="L82" s="151"/>
      <c r="M82" s="151">
        <f t="shared" si="20"/>
        <v>0</v>
      </c>
      <c r="N82" s="152">
        <f t="shared" si="21"/>
        <v>0</v>
      </c>
      <c r="O82" s="151">
        <f t="shared" si="14"/>
        <v>0</v>
      </c>
      <c r="P82" s="151">
        <f t="shared" si="11"/>
        <v>0</v>
      </c>
      <c r="Q82" s="153">
        <f t="shared" si="16"/>
        <v>0</v>
      </c>
      <c r="R82" s="91">
        <f t="shared" si="17"/>
        <v>0</v>
      </c>
      <c r="S82" s="91"/>
      <c r="T82" s="92" t="str">
        <f t="shared" si="12"/>
        <v/>
      </c>
      <c r="U82" s="92" t="str">
        <f t="shared" si="15"/>
        <v/>
      </c>
      <c r="V82" s="7" t="str">
        <f t="shared" si="13"/>
        <v/>
      </c>
      <c r="W82" s="176" t="e">
        <f t="shared" si="18"/>
        <v>#VALUE!</v>
      </c>
      <c r="Y82" s="174" t="e">
        <f t="shared" si="19"/>
        <v>#VALUE!</v>
      </c>
    </row>
    <row r="83" spans="1:25" s="7" customFormat="1" ht="12" hidden="1" customHeight="1" x14ac:dyDescent="0.25">
      <c r="A83" s="177">
        <v>77</v>
      </c>
      <c r="B83" s="178"/>
      <c r="C83" s="147"/>
      <c r="D83" s="169" t="e">
        <f>VLOOKUP(B83,[2]Item!$A$1:$B$2217,2,)</f>
        <v>#N/A</v>
      </c>
      <c r="E83" s="147"/>
      <c r="F83" s="147"/>
      <c r="G83" s="179"/>
      <c r="H83" s="149"/>
      <c r="I83" s="170"/>
      <c r="J83" s="158"/>
      <c r="K83" s="175"/>
      <c r="L83" s="151"/>
      <c r="M83" s="151">
        <f t="shared" si="20"/>
        <v>0</v>
      </c>
      <c r="N83" s="152">
        <f t="shared" si="21"/>
        <v>0</v>
      </c>
      <c r="O83" s="151">
        <f t="shared" si="14"/>
        <v>0</v>
      </c>
      <c r="P83" s="151">
        <f t="shared" si="11"/>
        <v>0</v>
      </c>
      <c r="Q83" s="153">
        <f t="shared" si="16"/>
        <v>0</v>
      </c>
      <c r="R83" s="91">
        <f t="shared" si="17"/>
        <v>0</v>
      </c>
      <c r="S83" s="91"/>
      <c r="T83" s="92" t="str">
        <f t="shared" si="12"/>
        <v/>
      </c>
      <c r="U83" s="92" t="str">
        <f t="shared" si="15"/>
        <v/>
      </c>
      <c r="V83" s="7" t="str">
        <f t="shared" si="13"/>
        <v/>
      </c>
      <c r="W83" s="176" t="e">
        <f t="shared" si="18"/>
        <v>#VALUE!</v>
      </c>
      <c r="Y83" s="174" t="e">
        <f t="shared" si="19"/>
        <v>#VALUE!</v>
      </c>
    </row>
    <row r="84" spans="1:25" s="7" customFormat="1" ht="12" hidden="1" customHeight="1" x14ac:dyDescent="0.25">
      <c r="A84" s="177">
        <v>78</v>
      </c>
      <c r="B84" s="178"/>
      <c r="C84" s="147"/>
      <c r="D84" s="169" t="e">
        <f>VLOOKUP(B84,[2]Item!$A$1:$B$2217,2,)</f>
        <v>#N/A</v>
      </c>
      <c r="E84" s="147"/>
      <c r="F84" s="147"/>
      <c r="G84" s="179"/>
      <c r="H84" s="149"/>
      <c r="I84" s="170"/>
      <c r="J84" s="158"/>
      <c r="K84" s="175"/>
      <c r="L84" s="151"/>
      <c r="M84" s="151">
        <f t="shared" si="20"/>
        <v>0</v>
      </c>
      <c r="N84" s="152">
        <f t="shared" si="21"/>
        <v>0</v>
      </c>
      <c r="O84" s="151">
        <f t="shared" si="14"/>
        <v>0</v>
      </c>
      <c r="P84" s="151">
        <f t="shared" si="11"/>
        <v>0</v>
      </c>
      <c r="Q84" s="153">
        <f t="shared" si="16"/>
        <v>0</v>
      </c>
      <c r="R84" s="91">
        <f t="shared" si="17"/>
        <v>0</v>
      </c>
      <c r="S84" s="91"/>
      <c r="T84" s="92" t="str">
        <f t="shared" si="12"/>
        <v/>
      </c>
      <c r="U84" s="92" t="str">
        <f t="shared" si="15"/>
        <v/>
      </c>
      <c r="V84" s="7" t="str">
        <f t="shared" si="13"/>
        <v/>
      </c>
      <c r="W84" s="176" t="e">
        <f t="shared" si="18"/>
        <v>#VALUE!</v>
      </c>
      <c r="Y84" s="174" t="e">
        <f t="shared" si="19"/>
        <v>#VALUE!</v>
      </c>
    </row>
    <row r="85" spans="1:25" s="7" customFormat="1" ht="12" hidden="1" customHeight="1" x14ac:dyDescent="0.25">
      <c r="A85" s="177">
        <v>79</v>
      </c>
      <c r="B85" s="178"/>
      <c r="C85" s="147"/>
      <c r="D85" s="169" t="e">
        <f>VLOOKUP(B85,[2]Item!$A$1:$B$2217,2,)</f>
        <v>#N/A</v>
      </c>
      <c r="E85" s="147"/>
      <c r="F85" s="147"/>
      <c r="G85" s="179"/>
      <c r="H85" s="149"/>
      <c r="I85" s="170"/>
      <c r="J85" s="158"/>
      <c r="K85" s="175"/>
      <c r="L85" s="151"/>
      <c r="M85" s="151">
        <f t="shared" si="20"/>
        <v>0</v>
      </c>
      <c r="N85" s="152">
        <f t="shared" si="21"/>
        <v>0</v>
      </c>
      <c r="O85" s="151">
        <f t="shared" si="14"/>
        <v>0</v>
      </c>
      <c r="P85" s="151">
        <f t="shared" si="11"/>
        <v>0</v>
      </c>
      <c r="Q85" s="153">
        <f t="shared" si="16"/>
        <v>0</v>
      </c>
      <c r="R85" s="91">
        <f t="shared" si="17"/>
        <v>0</v>
      </c>
      <c r="S85" s="91"/>
      <c r="T85" s="92" t="str">
        <f t="shared" si="12"/>
        <v/>
      </c>
      <c r="U85" s="92" t="str">
        <f t="shared" si="15"/>
        <v/>
      </c>
      <c r="V85" s="7" t="str">
        <f t="shared" si="13"/>
        <v/>
      </c>
      <c r="W85" s="176" t="e">
        <f t="shared" si="18"/>
        <v>#VALUE!</v>
      </c>
      <c r="Y85" s="174" t="e">
        <f t="shared" si="19"/>
        <v>#VALUE!</v>
      </c>
    </row>
    <row r="86" spans="1:25" s="7" customFormat="1" ht="12" hidden="1" customHeight="1" x14ac:dyDescent="0.25">
      <c r="A86" s="177">
        <v>80</v>
      </c>
      <c r="B86" s="178"/>
      <c r="C86" s="147"/>
      <c r="D86" s="169" t="e">
        <f>VLOOKUP(B86,[2]Item!$A$1:$B$2217,2,)</f>
        <v>#N/A</v>
      </c>
      <c r="E86" s="147"/>
      <c r="F86" s="147"/>
      <c r="G86" s="179"/>
      <c r="H86" s="149"/>
      <c r="I86" s="170"/>
      <c r="J86" s="158"/>
      <c r="K86" s="175"/>
      <c r="L86" s="151"/>
      <c r="M86" s="151">
        <f t="shared" si="20"/>
        <v>0</v>
      </c>
      <c r="N86" s="152">
        <f t="shared" si="21"/>
        <v>0</v>
      </c>
      <c r="O86" s="151">
        <f t="shared" si="14"/>
        <v>0</v>
      </c>
      <c r="P86" s="151">
        <f t="shared" si="11"/>
        <v>0</v>
      </c>
      <c r="Q86" s="153">
        <f t="shared" si="16"/>
        <v>0</v>
      </c>
      <c r="R86" s="91">
        <f t="shared" si="17"/>
        <v>0</v>
      </c>
      <c r="S86" s="91"/>
      <c r="T86" s="92" t="str">
        <f t="shared" si="12"/>
        <v/>
      </c>
      <c r="U86" s="92" t="str">
        <f t="shared" si="15"/>
        <v/>
      </c>
      <c r="V86" s="7" t="str">
        <f t="shared" si="13"/>
        <v/>
      </c>
      <c r="W86" s="176" t="e">
        <f t="shared" si="18"/>
        <v>#VALUE!</v>
      </c>
      <c r="Y86" s="174" t="e">
        <f t="shared" si="19"/>
        <v>#VALUE!</v>
      </c>
    </row>
    <row r="87" spans="1:25" s="7" customFormat="1" ht="12" hidden="1" customHeight="1" x14ac:dyDescent="0.25">
      <c r="A87" s="177">
        <v>81</v>
      </c>
      <c r="B87" s="178"/>
      <c r="C87" s="147"/>
      <c r="D87" s="169" t="e">
        <f>VLOOKUP(B87,[2]Item!$A$1:$B$2217,2,)</f>
        <v>#N/A</v>
      </c>
      <c r="E87" s="147"/>
      <c r="F87" s="147"/>
      <c r="G87" s="179"/>
      <c r="H87" s="149"/>
      <c r="I87" s="170"/>
      <c r="J87" s="158"/>
      <c r="K87" s="175"/>
      <c r="L87" s="151"/>
      <c r="M87" s="151">
        <f t="shared" si="20"/>
        <v>0</v>
      </c>
      <c r="N87" s="152">
        <f t="shared" si="21"/>
        <v>0</v>
      </c>
      <c r="O87" s="151">
        <f t="shared" si="14"/>
        <v>0</v>
      </c>
      <c r="P87" s="151">
        <f t="shared" si="11"/>
        <v>0</v>
      </c>
      <c r="Q87" s="153">
        <f t="shared" si="16"/>
        <v>0</v>
      </c>
      <c r="R87" s="91">
        <f t="shared" si="17"/>
        <v>0</v>
      </c>
      <c r="S87" s="91"/>
      <c r="T87" s="92" t="str">
        <f t="shared" si="12"/>
        <v/>
      </c>
      <c r="U87" s="92" t="str">
        <f t="shared" si="15"/>
        <v/>
      </c>
      <c r="V87" s="7" t="str">
        <f t="shared" si="13"/>
        <v/>
      </c>
      <c r="W87" s="176" t="e">
        <f t="shared" si="18"/>
        <v>#VALUE!</v>
      </c>
      <c r="Y87" s="174" t="e">
        <f t="shared" si="19"/>
        <v>#VALUE!</v>
      </c>
    </row>
    <row r="88" spans="1:25" s="7" customFormat="1" ht="12" hidden="1" customHeight="1" x14ac:dyDescent="0.25">
      <c r="A88" s="177">
        <v>82</v>
      </c>
      <c r="B88" s="178"/>
      <c r="C88" s="147"/>
      <c r="D88" s="169" t="e">
        <f>VLOOKUP(B88,[2]Item!$A$1:$B$2217,2,)</f>
        <v>#N/A</v>
      </c>
      <c r="E88" s="147"/>
      <c r="F88" s="147"/>
      <c r="G88" s="179"/>
      <c r="H88" s="149"/>
      <c r="I88" s="170"/>
      <c r="J88" s="158"/>
      <c r="K88" s="175"/>
      <c r="L88" s="151"/>
      <c r="M88" s="151">
        <f t="shared" si="20"/>
        <v>0</v>
      </c>
      <c r="N88" s="152">
        <f t="shared" si="21"/>
        <v>0</v>
      </c>
      <c r="O88" s="151">
        <f t="shared" si="14"/>
        <v>0</v>
      </c>
      <c r="P88" s="151">
        <f t="shared" si="11"/>
        <v>0</v>
      </c>
      <c r="Q88" s="153">
        <f t="shared" si="16"/>
        <v>0</v>
      </c>
      <c r="R88" s="91">
        <f t="shared" si="17"/>
        <v>0</v>
      </c>
      <c r="S88" s="91"/>
      <c r="T88" s="92" t="str">
        <f t="shared" si="12"/>
        <v/>
      </c>
      <c r="U88" s="92" t="str">
        <f t="shared" si="15"/>
        <v/>
      </c>
      <c r="V88" s="7" t="str">
        <f t="shared" si="13"/>
        <v/>
      </c>
      <c r="W88" s="176" t="e">
        <f t="shared" si="18"/>
        <v>#VALUE!</v>
      </c>
      <c r="Y88" s="174" t="e">
        <f t="shared" si="19"/>
        <v>#VALUE!</v>
      </c>
    </row>
    <row r="89" spans="1:25" s="7" customFormat="1" ht="12" hidden="1" customHeight="1" x14ac:dyDescent="0.25">
      <c r="A89" s="177">
        <v>83</v>
      </c>
      <c r="B89" s="178"/>
      <c r="C89" s="147"/>
      <c r="D89" s="169" t="e">
        <f>VLOOKUP(B89,[2]Item!$A$1:$B$2217,2,)</f>
        <v>#N/A</v>
      </c>
      <c r="E89" s="147"/>
      <c r="F89" s="147"/>
      <c r="G89" s="179"/>
      <c r="H89" s="149"/>
      <c r="I89" s="170"/>
      <c r="J89" s="158"/>
      <c r="K89" s="175"/>
      <c r="L89" s="151"/>
      <c r="M89" s="151">
        <f t="shared" si="20"/>
        <v>0</v>
      </c>
      <c r="N89" s="152">
        <f t="shared" si="21"/>
        <v>0</v>
      </c>
      <c r="O89" s="151">
        <f t="shared" si="14"/>
        <v>0</v>
      </c>
      <c r="P89" s="151">
        <f t="shared" si="11"/>
        <v>0</v>
      </c>
      <c r="Q89" s="153">
        <f t="shared" si="16"/>
        <v>0</v>
      </c>
      <c r="R89" s="91">
        <f t="shared" si="17"/>
        <v>0</v>
      </c>
      <c r="S89" s="91"/>
      <c r="T89" s="92" t="str">
        <f t="shared" si="12"/>
        <v/>
      </c>
      <c r="U89" s="92" t="str">
        <f t="shared" si="15"/>
        <v/>
      </c>
      <c r="V89" s="7" t="str">
        <f t="shared" si="13"/>
        <v/>
      </c>
      <c r="W89" s="176" t="e">
        <f t="shared" si="18"/>
        <v>#VALUE!</v>
      </c>
      <c r="Y89" s="174" t="e">
        <f t="shared" si="19"/>
        <v>#VALUE!</v>
      </c>
    </row>
    <row r="90" spans="1:25" s="7" customFormat="1" ht="12" hidden="1" customHeight="1" x14ac:dyDescent="0.25">
      <c r="A90" s="177">
        <v>84</v>
      </c>
      <c r="B90" s="178"/>
      <c r="C90" s="147"/>
      <c r="D90" s="169" t="e">
        <f>VLOOKUP(B90,[2]Item!$A$1:$B$2217,2,)</f>
        <v>#N/A</v>
      </c>
      <c r="E90" s="147"/>
      <c r="F90" s="147"/>
      <c r="G90" s="179"/>
      <c r="H90" s="149"/>
      <c r="I90" s="170"/>
      <c r="J90" s="158"/>
      <c r="K90" s="175"/>
      <c r="L90" s="151"/>
      <c r="M90" s="151">
        <f t="shared" si="20"/>
        <v>0</v>
      </c>
      <c r="N90" s="152">
        <f t="shared" si="21"/>
        <v>0</v>
      </c>
      <c r="O90" s="151">
        <f t="shared" si="14"/>
        <v>0</v>
      </c>
      <c r="P90" s="151">
        <f t="shared" si="11"/>
        <v>0</v>
      </c>
      <c r="Q90" s="153">
        <f t="shared" si="16"/>
        <v>0</v>
      </c>
      <c r="R90" s="91">
        <f t="shared" si="17"/>
        <v>0</v>
      </c>
      <c r="S90" s="91"/>
      <c r="T90" s="92" t="str">
        <f t="shared" si="12"/>
        <v/>
      </c>
      <c r="U90" s="92" t="str">
        <f t="shared" si="15"/>
        <v/>
      </c>
      <c r="V90" s="7" t="str">
        <f t="shared" si="13"/>
        <v/>
      </c>
      <c r="W90" s="176" t="e">
        <f t="shared" si="18"/>
        <v>#VALUE!</v>
      </c>
      <c r="Y90" s="174" t="e">
        <f t="shared" si="19"/>
        <v>#VALUE!</v>
      </c>
    </row>
    <row r="91" spans="1:25" s="7" customFormat="1" ht="12" hidden="1" customHeight="1" x14ac:dyDescent="0.25">
      <c r="A91" s="177">
        <v>85</v>
      </c>
      <c r="B91" s="178"/>
      <c r="C91" s="147"/>
      <c r="D91" s="169" t="e">
        <f>VLOOKUP(B91,[2]Item!$A$1:$B$2217,2,)</f>
        <v>#N/A</v>
      </c>
      <c r="E91" s="147"/>
      <c r="F91" s="147"/>
      <c r="G91" s="179"/>
      <c r="H91" s="149"/>
      <c r="I91" s="170"/>
      <c r="J91" s="158"/>
      <c r="K91" s="175"/>
      <c r="L91" s="151"/>
      <c r="M91" s="151">
        <f t="shared" si="20"/>
        <v>0</v>
      </c>
      <c r="N91" s="152">
        <f t="shared" si="21"/>
        <v>0</v>
      </c>
      <c r="O91" s="151">
        <f t="shared" si="14"/>
        <v>0</v>
      </c>
      <c r="P91" s="151">
        <f t="shared" si="11"/>
        <v>0</v>
      </c>
      <c r="Q91" s="153">
        <f t="shared" si="16"/>
        <v>0</v>
      </c>
      <c r="R91" s="91">
        <f t="shared" si="17"/>
        <v>0</v>
      </c>
      <c r="S91" s="91"/>
      <c r="T91" s="92" t="str">
        <f t="shared" si="12"/>
        <v/>
      </c>
      <c r="U91" s="92" t="str">
        <f t="shared" si="15"/>
        <v/>
      </c>
      <c r="V91" s="7" t="str">
        <f t="shared" si="13"/>
        <v/>
      </c>
      <c r="W91" s="176" t="e">
        <f t="shared" si="18"/>
        <v>#VALUE!</v>
      </c>
      <c r="Y91" s="174" t="e">
        <f t="shared" si="19"/>
        <v>#VALUE!</v>
      </c>
    </row>
    <row r="92" spans="1:25" s="7" customFormat="1" ht="12" hidden="1" customHeight="1" x14ac:dyDescent="0.25">
      <c r="A92" s="144"/>
      <c r="B92" s="180"/>
      <c r="C92" s="180"/>
      <c r="D92" s="169" t="e">
        <f>VLOOKUP(B92,[2]Item!$A$1:$B$2217,2,)</f>
        <v>#N/A</v>
      </c>
      <c r="E92" s="180"/>
      <c r="F92" s="180"/>
      <c r="G92" s="148"/>
      <c r="H92" s="149"/>
      <c r="I92" s="170"/>
      <c r="J92" s="158"/>
      <c r="K92" s="175">
        <f>'[1]Feb 21'!L79</f>
        <v>0</v>
      </c>
      <c r="L92" s="151"/>
      <c r="M92" s="151">
        <f t="shared" si="20"/>
        <v>0</v>
      </c>
      <c r="N92" s="152">
        <f>IF(J92=K92,0,J92*H92/12)</f>
        <v>0</v>
      </c>
      <c r="O92" s="151">
        <f t="shared" si="14"/>
        <v>0</v>
      </c>
      <c r="P92" s="151">
        <f t="shared" si="11"/>
        <v>0</v>
      </c>
      <c r="Q92" s="153">
        <f t="shared" si="16"/>
        <v>0</v>
      </c>
      <c r="R92" s="91">
        <f t="shared" si="17"/>
        <v>0</v>
      </c>
      <c r="S92" s="91"/>
      <c r="T92" s="92" t="str">
        <f t="shared" si="12"/>
        <v/>
      </c>
      <c r="U92" s="92" t="str">
        <f t="shared" si="15"/>
        <v/>
      </c>
      <c r="V92" s="7" t="str">
        <f t="shared" si="13"/>
        <v/>
      </c>
      <c r="W92" s="176" t="e">
        <f t="shared" si="18"/>
        <v>#VALUE!</v>
      </c>
      <c r="Y92" s="174" t="e">
        <f t="shared" si="19"/>
        <v>#VALUE!</v>
      </c>
    </row>
    <row r="93" spans="1:25" s="7" customFormat="1" ht="12" customHeight="1" x14ac:dyDescent="0.25">
      <c r="A93" s="144"/>
      <c r="B93" s="180"/>
      <c r="C93" s="180"/>
      <c r="D93" s="169" t="e">
        <f>VLOOKUP(B93,[2]Item!$A$1:$B$2217,2,)</f>
        <v>#N/A</v>
      </c>
      <c r="E93" s="180"/>
      <c r="F93" s="180"/>
      <c r="G93" s="148"/>
      <c r="H93" s="149"/>
      <c r="I93" s="170"/>
      <c r="J93" s="171">
        <f t="shared" ref="J93:P93" si="22">SUM(J6:J92)</f>
        <v>65381193512</v>
      </c>
      <c r="K93" s="172">
        <f t="shared" si="22"/>
        <v>19047646162.393322</v>
      </c>
      <c r="L93" s="67">
        <f t="shared" si="22"/>
        <v>0</v>
      </c>
      <c r="M93" s="67">
        <f t="shared" si="22"/>
        <v>65381193512</v>
      </c>
      <c r="N93" s="173">
        <f t="shared" si="22"/>
        <v>272646218.79999983</v>
      </c>
      <c r="O93" s="67">
        <f t="shared" si="22"/>
        <v>19320292381.193317</v>
      </c>
      <c r="P93" s="67">
        <f t="shared" si="22"/>
        <v>46060901130.806664</v>
      </c>
      <c r="Q93" s="153">
        <f t="shared" si="16"/>
        <v>46060901130.806686</v>
      </c>
      <c r="R93" s="91">
        <f t="shared" si="17"/>
        <v>0</v>
      </c>
      <c r="S93" s="91"/>
      <c r="T93" s="92" t="str">
        <f t="shared" si="12"/>
        <v/>
      </c>
      <c r="U93" s="92" t="str">
        <f t="shared" si="15"/>
        <v/>
      </c>
      <c r="V93" s="7" t="str">
        <f t="shared" si="13"/>
        <v/>
      </c>
      <c r="W93" s="176" t="e">
        <f t="shared" si="18"/>
        <v>#VALUE!</v>
      </c>
      <c r="Y93" s="174" t="e">
        <f t="shared" si="19"/>
        <v>#VALUE!</v>
      </c>
    </row>
    <row r="94" spans="1:25" s="7" customFormat="1" ht="12" customHeight="1" x14ac:dyDescent="0.25">
      <c r="A94" s="168" t="s">
        <v>152</v>
      </c>
      <c r="B94" s="169" t="s">
        <v>153</v>
      </c>
      <c r="C94" s="169"/>
      <c r="D94" s="169" t="e">
        <f>VLOOKUP(B94,[2]Item!$A$1:$B$2217,2,)</f>
        <v>#N/A</v>
      </c>
      <c r="E94" s="169"/>
      <c r="F94" s="169"/>
      <c r="G94" s="148"/>
      <c r="H94" s="149"/>
      <c r="I94" s="170"/>
      <c r="J94" s="158"/>
      <c r="K94" s="175">
        <f>'[1]Jan 21'!L81</f>
        <v>0</v>
      </c>
      <c r="L94" s="151"/>
      <c r="M94" s="151">
        <f>J94+L94</f>
        <v>0</v>
      </c>
      <c r="N94" s="152"/>
      <c r="O94" s="151"/>
      <c r="P94" s="151"/>
      <c r="Q94" s="153">
        <f t="shared" si="16"/>
        <v>0</v>
      </c>
      <c r="R94" s="91">
        <f t="shared" si="17"/>
        <v>0</v>
      </c>
      <c r="S94" s="91"/>
      <c r="T94" s="92" t="str">
        <f t="shared" si="12"/>
        <v/>
      </c>
      <c r="U94" s="92" t="str">
        <f t="shared" si="15"/>
        <v/>
      </c>
      <c r="V94" s="7" t="str">
        <f t="shared" si="13"/>
        <v/>
      </c>
      <c r="W94" s="176" t="e">
        <f t="shared" si="18"/>
        <v>#VALUE!</v>
      </c>
      <c r="Y94" s="174" t="e">
        <f t="shared" si="19"/>
        <v>#VALUE!</v>
      </c>
    </row>
    <row r="95" spans="1:25" s="7" customFormat="1" ht="12" customHeight="1" x14ac:dyDescent="0.25">
      <c r="A95" s="168" t="s">
        <v>154</v>
      </c>
      <c r="B95" s="169" t="s">
        <v>155</v>
      </c>
      <c r="C95" s="169"/>
      <c r="D95" s="169" t="e">
        <f>VLOOKUP(B95,[2]Item!$A$1:$B$2217,2,)</f>
        <v>#N/A</v>
      </c>
      <c r="E95" s="169"/>
      <c r="F95" s="169"/>
      <c r="G95" s="148"/>
      <c r="H95" s="149"/>
      <c r="I95" s="170"/>
      <c r="J95" s="158"/>
      <c r="K95" s="175">
        <f>'[1]Jan 21'!L82</f>
        <v>0</v>
      </c>
      <c r="L95" s="151"/>
      <c r="M95" s="151"/>
      <c r="N95" s="152"/>
      <c r="O95" s="151"/>
      <c r="P95" s="151"/>
      <c r="Q95" s="153">
        <f t="shared" si="16"/>
        <v>0</v>
      </c>
      <c r="R95" s="91">
        <f t="shared" si="17"/>
        <v>0</v>
      </c>
      <c r="S95" s="91"/>
      <c r="T95" s="92" t="str">
        <f t="shared" si="12"/>
        <v/>
      </c>
      <c r="U95" s="92" t="str">
        <f t="shared" si="15"/>
        <v/>
      </c>
      <c r="V95" s="7" t="str">
        <f t="shared" si="13"/>
        <v/>
      </c>
      <c r="W95" s="176" t="e">
        <f t="shared" si="18"/>
        <v>#VALUE!</v>
      </c>
      <c r="Y95" s="174" t="e">
        <f t="shared" si="19"/>
        <v>#VALUE!</v>
      </c>
    </row>
    <row r="96" spans="1:25" s="7" customFormat="1" ht="12" customHeight="1" x14ac:dyDescent="0.25">
      <c r="A96" s="144"/>
      <c r="B96" s="180"/>
      <c r="C96" s="180"/>
      <c r="D96" s="169" t="e">
        <f>VLOOKUP(B96,[2]Item!$A$1:$B$2217,2,)</f>
        <v>#N/A</v>
      </c>
      <c r="E96" s="180"/>
      <c r="F96" s="180"/>
      <c r="G96" s="148"/>
      <c r="H96" s="149"/>
      <c r="I96" s="170"/>
      <c r="J96" s="158"/>
      <c r="K96" s="175"/>
      <c r="L96" s="151"/>
      <c r="M96" s="151"/>
      <c r="N96" s="152"/>
      <c r="O96" s="151"/>
      <c r="P96" s="151"/>
      <c r="Q96" s="153"/>
      <c r="R96" s="91"/>
      <c r="S96" s="91"/>
      <c r="T96" s="92"/>
      <c r="U96" s="92"/>
      <c r="W96" s="176" t="e">
        <f t="shared" si="18"/>
        <v>#DIV/0!</v>
      </c>
      <c r="Y96" s="174" t="e">
        <f t="shared" si="19"/>
        <v>#DIV/0!</v>
      </c>
    </row>
    <row r="97" spans="1:25" ht="12" customHeight="1" x14ac:dyDescent="0.25">
      <c r="A97" s="51">
        <v>226</v>
      </c>
      <c r="B97" s="52" t="s">
        <v>156</v>
      </c>
      <c r="C97" s="52"/>
      <c r="D97" s="33" t="e">
        <f>VLOOKUP(B97,[2]Item!$A$1:$B$2217,2,)</f>
        <v>#N/A</v>
      </c>
      <c r="E97" s="52" t="s">
        <v>157</v>
      </c>
      <c r="F97" s="52" t="s">
        <v>158</v>
      </c>
      <c r="G97" s="34">
        <v>1</v>
      </c>
      <c r="H97" s="35">
        <v>0.25</v>
      </c>
      <c r="I97" s="36">
        <v>40996</v>
      </c>
      <c r="J97" s="46">
        <v>3850000</v>
      </c>
      <c r="K97" s="47">
        <f>'[1]Sep 23'!M103</f>
        <v>3850000.0000000023</v>
      </c>
      <c r="L97" s="48"/>
      <c r="M97" s="48">
        <f t="shared" ref="M97:M160" si="23">J97+L97</f>
        <v>3850000</v>
      </c>
      <c r="N97" s="49"/>
      <c r="O97" s="48">
        <f t="shared" ref="O97:O160" si="24">K97+N97</f>
        <v>3850000.0000000023</v>
      </c>
      <c r="P97" s="48">
        <f t="shared" ref="P97:P160" si="25">J97-O97</f>
        <v>0</v>
      </c>
      <c r="Q97" s="8">
        <f t="shared" si="16"/>
        <v>0</v>
      </c>
      <c r="R97" s="50">
        <f t="shared" si="17"/>
        <v>0</v>
      </c>
      <c r="S97" s="50"/>
      <c r="T97" s="9">
        <f t="shared" si="12"/>
        <v>48</v>
      </c>
      <c r="U97" s="9">
        <f t="shared" si="15"/>
        <v>48</v>
      </c>
      <c r="V97">
        <f t="shared" si="13"/>
        <v>0</v>
      </c>
      <c r="W97" s="166">
        <f t="shared" si="18"/>
        <v>80208.333333333328</v>
      </c>
      <c r="Y97" s="167">
        <f t="shared" si="19"/>
        <v>3850000</v>
      </c>
    </row>
    <row r="98" spans="1:25" ht="12" customHeight="1" x14ac:dyDescent="0.25">
      <c r="A98" s="51">
        <v>227</v>
      </c>
      <c r="B98" s="52" t="s">
        <v>159</v>
      </c>
      <c r="C98" s="52"/>
      <c r="D98" s="33" t="e">
        <f>VLOOKUP(B98,[2]Item!$A$1:$B$2217,2,)</f>
        <v>#N/A</v>
      </c>
      <c r="E98" s="52" t="s">
        <v>157</v>
      </c>
      <c r="F98" s="52" t="s">
        <v>160</v>
      </c>
      <c r="G98" s="34">
        <v>1</v>
      </c>
      <c r="H98" s="35">
        <v>0.25</v>
      </c>
      <c r="I98" s="36">
        <v>40996</v>
      </c>
      <c r="J98" s="46">
        <v>750000</v>
      </c>
      <c r="K98" s="47">
        <f>'[1]Sep 23'!M104</f>
        <v>750000</v>
      </c>
      <c r="L98" s="48"/>
      <c r="M98" s="48">
        <f t="shared" si="23"/>
        <v>750000</v>
      </c>
      <c r="N98" s="49"/>
      <c r="O98" s="48">
        <f t="shared" si="24"/>
        <v>750000</v>
      </c>
      <c r="P98" s="48">
        <f t="shared" si="25"/>
        <v>0</v>
      </c>
      <c r="Q98" s="8">
        <f t="shared" si="16"/>
        <v>0</v>
      </c>
      <c r="R98" s="50">
        <f t="shared" si="17"/>
        <v>0</v>
      </c>
      <c r="S98" s="50"/>
      <c r="T98" s="9">
        <f t="shared" si="12"/>
        <v>48</v>
      </c>
      <c r="U98" s="9">
        <f t="shared" si="15"/>
        <v>48</v>
      </c>
      <c r="V98">
        <f t="shared" si="13"/>
        <v>0</v>
      </c>
      <c r="W98" s="166">
        <f t="shared" si="18"/>
        <v>15625</v>
      </c>
      <c r="Y98" s="167">
        <f t="shared" si="19"/>
        <v>750000</v>
      </c>
    </row>
    <row r="99" spans="1:25" ht="12" customHeight="1" x14ac:dyDescent="0.25">
      <c r="A99" s="51">
        <v>228</v>
      </c>
      <c r="B99" s="52" t="s">
        <v>161</v>
      </c>
      <c r="C99" s="52"/>
      <c r="D99" s="33" t="e">
        <f>VLOOKUP(B99,[2]Item!$A$1:$B$2217,2,)</f>
        <v>#N/A</v>
      </c>
      <c r="E99" s="52" t="s">
        <v>157</v>
      </c>
      <c r="F99" s="52" t="s">
        <v>162</v>
      </c>
      <c r="G99" s="34">
        <v>1</v>
      </c>
      <c r="H99" s="35">
        <v>0.25</v>
      </c>
      <c r="I99" s="36">
        <v>41024</v>
      </c>
      <c r="J99" s="46">
        <v>750000</v>
      </c>
      <c r="K99" s="47">
        <f>'[1]Sep 23'!M105</f>
        <v>750000</v>
      </c>
      <c r="L99" s="48"/>
      <c r="M99" s="48">
        <f t="shared" si="23"/>
        <v>750000</v>
      </c>
      <c r="N99" s="49"/>
      <c r="O99" s="48">
        <f t="shared" si="24"/>
        <v>750000</v>
      </c>
      <c r="P99" s="48">
        <f t="shared" si="25"/>
        <v>0</v>
      </c>
      <c r="Q99" s="8">
        <f t="shared" si="16"/>
        <v>0</v>
      </c>
      <c r="R99" s="50">
        <f t="shared" si="17"/>
        <v>0</v>
      </c>
      <c r="S99" s="50"/>
      <c r="T99" s="9">
        <f t="shared" si="12"/>
        <v>48</v>
      </c>
      <c r="U99" s="9">
        <f t="shared" si="15"/>
        <v>48</v>
      </c>
      <c r="V99">
        <f t="shared" si="13"/>
        <v>0</v>
      </c>
      <c r="W99" s="166">
        <f t="shared" si="18"/>
        <v>15625</v>
      </c>
      <c r="Y99" s="167">
        <f t="shared" si="19"/>
        <v>750000</v>
      </c>
    </row>
    <row r="100" spans="1:25" ht="12" customHeight="1" x14ac:dyDescent="0.25">
      <c r="A100" s="51">
        <v>229</v>
      </c>
      <c r="B100" s="52" t="s">
        <v>163</v>
      </c>
      <c r="C100" s="52"/>
      <c r="D100" s="33" t="e">
        <f>VLOOKUP(B100,[2]Item!$A$1:$B$2217,2,)</f>
        <v>#N/A</v>
      </c>
      <c r="E100" s="52" t="s">
        <v>157</v>
      </c>
      <c r="F100" s="52" t="s">
        <v>164</v>
      </c>
      <c r="G100" s="34">
        <v>1</v>
      </c>
      <c r="H100" s="35">
        <v>0.25</v>
      </c>
      <c r="I100" s="36">
        <v>40988</v>
      </c>
      <c r="J100" s="46">
        <v>11300000</v>
      </c>
      <c r="K100" s="47">
        <f>'[1]Sep 23'!M106</f>
        <v>11299999.999999996</v>
      </c>
      <c r="L100" s="48"/>
      <c r="M100" s="48">
        <f t="shared" si="23"/>
        <v>11300000</v>
      </c>
      <c r="N100" s="49"/>
      <c r="O100" s="48">
        <f t="shared" si="24"/>
        <v>11299999.999999996</v>
      </c>
      <c r="P100" s="48">
        <f t="shared" si="25"/>
        <v>0</v>
      </c>
      <c r="Q100" s="8">
        <f t="shared" si="16"/>
        <v>0</v>
      </c>
      <c r="R100" s="50">
        <f t="shared" si="17"/>
        <v>0</v>
      </c>
      <c r="S100" s="50"/>
      <c r="T100" s="9">
        <f t="shared" si="12"/>
        <v>48</v>
      </c>
      <c r="U100" s="9">
        <f t="shared" si="15"/>
        <v>48</v>
      </c>
      <c r="V100">
        <f t="shared" si="13"/>
        <v>0</v>
      </c>
      <c r="W100" s="166">
        <f t="shared" si="18"/>
        <v>235416.66666666666</v>
      </c>
      <c r="Y100" s="167">
        <f t="shared" si="19"/>
        <v>11300000</v>
      </c>
    </row>
    <row r="101" spans="1:25" ht="12" customHeight="1" x14ac:dyDescent="0.25">
      <c r="A101" s="51">
        <v>230</v>
      </c>
      <c r="B101" s="52" t="s">
        <v>165</v>
      </c>
      <c r="C101" s="52"/>
      <c r="D101" s="33" t="e">
        <f>VLOOKUP(B101,[2]Item!$A$1:$B$2217,2,)</f>
        <v>#N/A</v>
      </c>
      <c r="E101" s="52" t="s">
        <v>157</v>
      </c>
      <c r="F101" s="52" t="s">
        <v>164</v>
      </c>
      <c r="G101" s="34">
        <v>1</v>
      </c>
      <c r="H101" s="35">
        <v>0.25</v>
      </c>
      <c r="I101" s="36">
        <v>40988</v>
      </c>
      <c r="J101" s="46">
        <v>350000</v>
      </c>
      <c r="K101" s="47">
        <f>'[1]Sep 23'!M107</f>
        <v>350000.00000000012</v>
      </c>
      <c r="L101" s="48"/>
      <c r="M101" s="48">
        <f t="shared" si="23"/>
        <v>350000</v>
      </c>
      <c r="N101" s="49"/>
      <c r="O101" s="48">
        <f t="shared" si="24"/>
        <v>350000.00000000012</v>
      </c>
      <c r="P101" s="48">
        <f t="shared" si="25"/>
        <v>0</v>
      </c>
      <c r="Q101" s="8">
        <f t="shared" si="16"/>
        <v>0</v>
      </c>
      <c r="R101" s="50">
        <f t="shared" si="17"/>
        <v>0</v>
      </c>
      <c r="S101" s="50"/>
      <c r="T101" s="9">
        <f t="shared" si="12"/>
        <v>48</v>
      </c>
      <c r="U101" s="9">
        <f t="shared" si="15"/>
        <v>48</v>
      </c>
      <c r="V101">
        <f t="shared" si="13"/>
        <v>0</v>
      </c>
      <c r="W101" s="166">
        <f t="shared" si="18"/>
        <v>7291.666666666667</v>
      </c>
      <c r="Y101" s="167">
        <f t="shared" si="19"/>
        <v>350000</v>
      </c>
    </row>
    <row r="102" spans="1:25" ht="12" customHeight="1" x14ac:dyDescent="0.25">
      <c r="A102" s="51">
        <v>231</v>
      </c>
      <c r="B102" s="52" t="s">
        <v>166</v>
      </c>
      <c r="C102" s="52"/>
      <c r="D102" s="33" t="e">
        <f>VLOOKUP(B102,[2]Item!$A$1:$B$2217,2,)</f>
        <v>#N/A</v>
      </c>
      <c r="E102" s="52" t="s">
        <v>157</v>
      </c>
      <c r="F102" s="52" t="s">
        <v>164</v>
      </c>
      <c r="G102" s="34">
        <v>1</v>
      </c>
      <c r="H102" s="35">
        <v>0.25</v>
      </c>
      <c r="I102" s="36">
        <v>40988</v>
      </c>
      <c r="J102" s="46">
        <v>1210000</v>
      </c>
      <c r="K102" s="47">
        <f>'[1]Sep 23'!M108</f>
        <v>1210000.0000000002</v>
      </c>
      <c r="L102" s="48"/>
      <c r="M102" s="48">
        <f t="shared" si="23"/>
        <v>1210000</v>
      </c>
      <c r="N102" s="49"/>
      <c r="O102" s="48">
        <f t="shared" si="24"/>
        <v>1210000.0000000002</v>
      </c>
      <c r="P102" s="48">
        <f t="shared" si="25"/>
        <v>0</v>
      </c>
      <c r="Q102" s="8">
        <f t="shared" si="16"/>
        <v>0</v>
      </c>
      <c r="R102" s="50">
        <f t="shared" si="17"/>
        <v>0</v>
      </c>
      <c r="S102" s="50"/>
      <c r="T102" s="9">
        <f t="shared" si="12"/>
        <v>48</v>
      </c>
      <c r="U102" s="9">
        <f t="shared" si="15"/>
        <v>48</v>
      </c>
      <c r="V102">
        <f t="shared" si="13"/>
        <v>0</v>
      </c>
      <c r="W102" s="166">
        <f t="shared" si="18"/>
        <v>25208.333333333332</v>
      </c>
      <c r="Y102" s="167">
        <f t="shared" si="19"/>
        <v>1210000</v>
      </c>
    </row>
    <row r="103" spans="1:25" ht="12" customHeight="1" x14ac:dyDescent="0.25">
      <c r="A103" s="51">
        <v>232</v>
      </c>
      <c r="B103" s="52" t="s">
        <v>167</v>
      </c>
      <c r="C103" s="52"/>
      <c r="D103" s="33" t="e">
        <f>VLOOKUP(B103,[2]Item!$A$1:$B$2217,2,)</f>
        <v>#N/A</v>
      </c>
      <c r="E103" s="52" t="s">
        <v>157</v>
      </c>
      <c r="F103" s="52" t="s">
        <v>164</v>
      </c>
      <c r="G103" s="34">
        <v>1</v>
      </c>
      <c r="H103" s="35">
        <v>0.25</v>
      </c>
      <c r="I103" s="36">
        <v>40988</v>
      </c>
      <c r="J103" s="46">
        <v>500000</v>
      </c>
      <c r="K103" s="47">
        <f>'[1]Sep 23'!M109</f>
        <v>500000.00000000035</v>
      </c>
      <c r="L103" s="48"/>
      <c r="M103" s="48">
        <f t="shared" si="23"/>
        <v>500000</v>
      </c>
      <c r="N103" s="49"/>
      <c r="O103" s="48">
        <f t="shared" si="24"/>
        <v>500000.00000000035</v>
      </c>
      <c r="P103" s="48">
        <f t="shared" si="25"/>
        <v>0</v>
      </c>
      <c r="Q103" s="8">
        <f t="shared" si="16"/>
        <v>0</v>
      </c>
      <c r="R103" s="50">
        <f t="shared" si="17"/>
        <v>0</v>
      </c>
      <c r="S103" s="50"/>
      <c r="T103" s="9">
        <f t="shared" si="12"/>
        <v>48</v>
      </c>
      <c r="U103" s="9">
        <f t="shared" si="15"/>
        <v>48</v>
      </c>
      <c r="V103">
        <f t="shared" si="13"/>
        <v>0</v>
      </c>
      <c r="W103" s="166">
        <f t="shared" si="18"/>
        <v>10416.666666666666</v>
      </c>
      <c r="Y103" s="167">
        <f t="shared" si="19"/>
        <v>500000</v>
      </c>
    </row>
    <row r="104" spans="1:25" ht="12" customHeight="1" x14ac:dyDescent="0.25">
      <c r="A104" s="51">
        <v>233</v>
      </c>
      <c r="B104" s="52" t="s">
        <v>168</v>
      </c>
      <c r="C104" s="52"/>
      <c r="D104" s="33" t="e">
        <f>VLOOKUP(B104,[2]Item!$A$1:$B$2217,2,)</f>
        <v>#N/A</v>
      </c>
      <c r="E104" s="52" t="s">
        <v>157</v>
      </c>
      <c r="F104" s="52" t="s">
        <v>164</v>
      </c>
      <c r="G104" s="34">
        <v>1</v>
      </c>
      <c r="H104" s="35">
        <v>0.25</v>
      </c>
      <c r="I104" s="36">
        <v>40988</v>
      </c>
      <c r="J104" s="46">
        <v>125000</v>
      </c>
      <c r="K104" s="47">
        <f>'[1]Sep 23'!M110</f>
        <v>125000.00000000009</v>
      </c>
      <c r="L104" s="48"/>
      <c r="M104" s="48">
        <f t="shared" si="23"/>
        <v>125000</v>
      </c>
      <c r="N104" s="49"/>
      <c r="O104" s="48">
        <f t="shared" si="24"/>
        <v>125000.00000000009</v>
      </c>
      <c r="P104" s="48">
        <f t="shared" si="25"/>
        <v>0</v>
      </c>
      <c r="Q104" s="8">
        <f t="shared" si="16"/>
        <v>0</v>
      </c>
      <c r="R104" s="50">
        <f t="shared" si="17"/>
        <v>0</v>
      </c>
      <c r="S104" s="50"/>
      <c r="T104" s="9">
        <f t="shared" si="12"/>
        <v>48</v>
      </c>
      <c r="U104" s="9">
        <f t="shared" si="15"/>
        <v>48</v>
      </c>
      <c r="V104">
        <f t="shared" si="13"/>
        <v>0</v>
      </c>
      <c r="W104" s="166">
        <f t="shared" si="18"/>
        <v>2604.1666666666665</v>
      </c>
      <c r="Y104" s="167">
        <f t="shared" si="19"/>
        <v>125000</v>
      </c>
    </row>
    <row r="105" spans="1:25" ht="12" customHeight="1" x14ac:dyDescent="0.25">
      <c r="A105" s="51">
        <v>234</v>
      </c>
      <c r="B105" s="52" t="s">
        <v>169</v>
      </c>
      <c r="C105" s="52"/>
      <c r="D105" s="33" t="e">
        <f>VLOOKUP(B105,[2]Item!$A$1:$B$2217,2,)</f>
        <v>#N/A</v>
      </c>
      <c r="E105" s="52" t="s">
        <v>157</v>
      </c>
      <c r="F105" s="52" t="s">
        <v>170</v>
      </c>
      <c r="G105" s="34">
        <v>4</v>
      </c>
      <c r="H105" s="35">
        <v>0.25</v>
      </c>
      <c r="I105" s="36">
        <v>41022</v>
      </c>
      <c r="J105" s="46">
        <v>6660000</v>
      </c>
      <c r="K105" s="47">
        <f>'[1]Sep 23'!M111</f>
        <v>6660000</v>
      </c>
      <c r="L105" s="48"/>
      <c r="M105" s="48">
        <f t="shared" si="23"/>
        <v>6660000</v>
      </c>
      <c r="N105" s="49"/>
      <c r="O105" s="48">
        <f t="shared" si="24"/>
        <v>6660000</v>
      </c>
      <c r="P105" s="48">
        <f t="shared" si="25"/>
        <v>0</v>
      </c>
      <c r="Q105" s="8">
        <f t="shared" si="16"/>
        <v>0</v>
      </c>
      <c r="R105" s="50">
        <f t="shared" si="17"/>
        <v>0</v>
      </c>
      <c r="S105" s="50"/>
      <c r="T105" s="9">
        <f t="shared" si="12"/>
        <v>48</v>
      </c>
      <c r="U105" s="9">
        <f t="shared" si="15"/>
        <v>48</v>
      </c>
      <c r="V105">
        <f t="shared" si="13"/>
        <v>0</v>
      </c>
      <c r="W105" s="166">
        <f t="shared" si="18"/>
        <v>138750</v>
      </c>
      <c r="Y105" s="167">
        <f t="shared" si="19"/>
        <v>6660000</v>
      </c>
    </row>
    <row r="106" spans="1:25" ht="12" customHeight="1" x14ac:dyDescent="0.25">
      <c r="A106" s="51">
        <v>235</v>
      </c>
      <c r="B106" s="52" t="s">
        <v>171</v>
      </c>
      <c r="C106" s="52"/>
      <c r="D106" s="33" t="e">
        <f>VLOOKUP(B106,[2]Item!$A$1:$B$2217,2,)</f>
        <v>#N/A</v>
      </c>
      <c r="E106" s="52" t="s">
        <v>157</v>
      </c>
      <c r="F106" s="52" t="s">
        <v>170</v>
      </c>
      <c r="G106" s="34">
        <v>6</v>
      </c>
      <c r="H106" s="35">
        <v>0.25</v>
      </c>
      <c r="I106" s="36">
        <v>41052</v>
      </c>
      <c r="J106" s="46">
        <v>2225000</v>
      </c>
      <c r="K106" s="47">
        <f>'[1]Sep 23'!M112</f>
        <v>2225000.0000000009</v>
      </c>
      <c r="L106" s="48"/>
      <c r="M106" s="48">
        <f t="shared" si="23"/>
        <v>2225000</v>
      </c>
      <c r="N106" s="49"/>
      <c r="O106" s="48">
        <f t="shared" si="24"/>
        <v>2225000.0000000009</v>
      </c>
      <c r="P106" s="48">
        <f t="shared" si="25"/>
        <v>0</v>
      </c>
      <c r="Q106" s="8">
        <f t="shared" si="16"/>
        <v>0</v>
      </c>
      <c r="R106" s="50">
        <f t="shared" si="17"/>
        <v>0</v>
      </c>
      <c r="S106" s="50"/>
      <c r="T106" s="9">
        <f t="shared" si="12"/>
        <v>48</v>
      </c>
      <c r="U106" s="9">
        <f t="shared" si="15"/>
        <v>48</v>
      </c>
      <c r="V106">
        <f t="shared" si="13"/>
        <v>0</v>
      </c>
      <c r="W106" s="166">
        <f t="shared" si="18"/>
        <v>46354.166666666664</v>
      </c>
      <c r="Y106" s="167">
        <f t="shared" si="19"/>
        <v>2225000</v>
      </c>
    </row>
    <row r="107" spans="1:25" ht="12" customHeight="1" x14ac:dyDescent="0.25">
      <c r="A107" s="51">
        <v>236</v>
      </c>
      <c r="B107" s="52" t="s">
        <v>172</v>
      </c>
      <c r="C107" s="52"/>
      <c r="D107" s="33" t="e">
        <f>VLOOKUP(B107,[2]Item!$A$1:$B$2217,2,)</f>
        <v>#N/A</v>
      </c>
      <c r="E107" s="52" t="s">
        <v>157</v>
      </c>
      <c r="F107" s="52" t="s">
        <v>164</v>
      </c>
      <c r="G107" s="34">
        <v>1</v>
      </c>
      <c r="H107" s="35">
        <v>0.25</v>
      </c>
      <c r="I107" s="36">
        <v>41052</v>
      </c>
      <c r="J107" s="46">
        <v>3870000</v>
      </c>
      <c r="K107" s="47">
        <f>'[1]Sep 23'!M113</f>
        <v>3870000</v>
      </c>
      <c r="L107" s="48"/>
      <c r="M107" s="48">
        <f t="shared" si="23"/>
        <v>3870000</v>
      </c>
      <c r="N107" s="49"/>
      <c r="O107" s="48">
        <f t="shared" si="24"/>
        <v>3870000</v>
      </c>
      <c r="P107" s="48">
        <f t="shared" si="25"/>
        <v>0</v>
      </c>
      <c r="Q107" s="8">
        <f t="shared" si="16"/>
        <v>0</v>
      </c>
      <c r="R107" s="50">
        <f t="shared" si="17"/>
        <v>0</v>
      </c>
      <c r="S107" s="50"/>
      <c r="T107" s="9">
        <f t="shared" si="12"/>
        <v>48</v>
      </c>
      <c r="U107" s="9">
        <f t="shared" si="15"/>
        <v>48</v>
      </c>
      <c r="V107">
        <f t="shared" si="13"/>
        <v>0</v>
      </c>
      <c r="W107" s="166">
        <f t="shared" si="18"/>
        <v>80625</v>
      </c>
      <c r="Y107" s="167">
        <f t="shared" si="19"/>
        <v>3870000</v>
      </c>
    </row>
    <row r="108" spans="1:25" ht="12" customHeight="1" x14ac:dyDescent="0.25">
      <c r="A108" s="51">
        <v>237</v>
      </c>
      <c r="B108" s="52" t="s">
        <v>173</v>
      </c>
      <c r="C108" s="52"/>
      <c r="D108" s="33" t="e">
        <f>VLOOKUP(B108,[2]Item!$A$1:$B$2217,2,)</f>
        <v>#N/A</v>
      </c>
      <c r="E108" s="52" t="s">
        <v>157</v>
      </c>
      <c r="F108" s="52" t="s">
        <v>170</v>
      </c>
      <c r="G108" s="34">
        <v>1</v>
      </c>
      <c r="H108" s="35">
        <v>0.5</v>
      </c>
      <c r="I108" s="36">
        <v>41071</v>
      </c>
      <c r="J108" s="46">
        <v>750000</v>
      </c>
      <c r="K108" s="47">
        <f>'[1]Sep 23'!M114</f>
        <v>750000</v>
      </c>
      <c r="L108" s="48"/>
      <c r="M108" s="48">
        <f t="shared" si="23"/>
        <v>750000</v>
      </c>
      <c r="N108" s="49"/>
      <c r="O108" s="48">
        <f t="shared" si="24"/>
        <v>750000</v>
      </c>
      <c r="P108" s="48">
        <f t="shared" si="25"/>
        <v>0</v>
      </c>
      <c r="Q108" s="8">
        <f t="shared" si="16"/>
        <v>0</v>
      </c>
      <c r="R108" s="50">
        <f t="shared" si="17"/>
        <v>0</v>
      </c>
      <c r="S108" s="50"/>
      <c r="T108" s="9">
        <f t="shared" si="12"/>
        <v>24</v>
      </c>
      <c r="U108" s="9">
        <f t="shared" si="15"/>
        <v>24</v>
      </c>
      <c r="V108">
        <f t="shared" si="13"/>
        <v>0</v>
      </c>
      <c r="W108" s="166">
        <f t="shared" si="18"/>
        <v>31250</v>
      </c>
      <c r="Y108" s="167">
        <f t="shared" si="19"/>
        <v>750000</v>
      </c>
    </row>
    <row r="109" spans="1:25" ht="12" customHeight="1" x14ac:dyDescent="0.25">
      <c r="A109" s="51">
        <v>238</v>
      </c>
      <c r="B109" s="52" t="s">
        <v>174</v>
      </c>
      <c r="C109" s="52"/>
      <c r="D109" s="33" t="e">
        <f>VLOOKUP(B109,[2]Item!$A$1:$B$2217,2,)</f>
        <v>#N/A</v>
      </c>
      <c r="E109" s="52" t="s">
        <v>157</v>
      </c>
      <c r="F109" s="52" t="s">
        <v>175</v>
      </c>
      <c r="G109" s="34">
        <v>1</v>
      </c>
      <c r="H109" s="35">
        <v>0.25</v>
      </c>
      <c r="I109" s="36">
        <v>41071</v>
      </c>
      <c r="J109" s="46">
        <v>4370000</v>
      </c>
      <c r="K109" s="47">
        <f>'[1]Sep 23'!M115</f>
        <v>4369999.9999999972</v>
      </c>
      <c r="L109" s="48"/>
      <c r="M109" s="48">
        <f t="shared" si="23"/>
        <v>4370000</v>
      </c>
      <c r="N109" s="49"/>
      <c r="O109" s="48">
        <f t="shared" si="24"/>
        <v>4369999.9999999972</v>
      </c>
      <c r="P109" s="48">
        <f t="shared" si="25"/>
        <v>0</v>
      </c>
      <c r="Q109" s="8">
        <f t="shared" si="16"/>
        <v>0</v>
      </c>
      <c r="R109" s="50">
        <f t="shared" si="17"/>
        <v>0</v>
      </c>
      <c r="S109" s="50"/>
      <c r="T109" s="9">
        <f t="shared" si="12"/>
        <v>48</v>
      </c>
      <c r="U109" s="9">
        <f t="shared" si="15"/>
        <v>48</v>
      </c>
      <c r="V109">
        <f t="shared" si="13"/>
        <v>0</v>
      </c>
      <c r="W109" s="166">
        <f t="shared" si="18"/>
        <v>91041.666666666672</v>
      </c>
      <c r="Y109" s="167">
        <f t="shared" si="19"/>
        <v>4370000</v>
      </c>
    </row>
    <row r="110" spans="1:25" ht="12" customHeight="1" x14ac:dyDescent="0.25">
      <c r="A110" s="51">
        <v>239</v>
      </c>
      <c r="B110" s="52" t="s">
        <v>176</v>
      </c>
      <c r="C110" s="52"/>
      <c r="D110" s="33" t="e">
        <f>VLOOKUP(B110,[2]Item!$A$1:$B$2217,2,)</f>
        <v>#N/A</v>
      </c>
      <c r="E110" s="52" t="s">
        <v>157</v>
      </c>
      <c r="F110" s="52" t="s">
        <v>170</v>
      </c>
      <c r="G110" s="34">
        <v>1</v>
      </c>
      <c r="H110" s="35">
        <v>0.5</v>
      </c>
      <c r="I110" s="36">
        <v>41110</v>
      </c>
      <c r="J110" s="46">
        <v>1225000</v>
      </c>
      <c r="K110" s="47">
        <f>'[1]Sep 23'!M116</f>
        <v>1224999.9966666666</v>
      </c>
      <c r="L110" s="48"/>
      <c r="M110" s="48">
        <f t="shared" si="23"/>
        <v>1225000</v>
      </c>
      <c r="N110" s="49"/>
      <c r="O110" s="48">
        <f t="shared" si="24"/>
        <v>1224999.9966666666</v>
      </c>
      <c r="P110" s="48">
        <f t="shared" si="25"/>
        <v>3.3333334140479565E-3</v>
      </c>
      <c r="Q110" s="8">
        <f t="shared" si="16"/>
        <v>3.3333334140479565E-3</v>
      </c>
      <c r="R110" s="50">
        <f t="shared" si="17"/>
        <v>0</v>
      </c>
      <c r="S110" s="50"/>
      <c r="T110" s="9">
        <f t="shared" si="12"/>
        <v>24</v>
      </c>
      <c r="U110" s="9">
        <f t="shared" si="15"/>
        <v>24</v>
      </c>
      <c r="V110">
        <f t="shared" si="13"/>
        <v>0</v>
      </c>
      <c r="W110" s="166">
        <f t="shared" si="18"/>
        <v>51041.666666666664</v>
      </c>
      <c r="Y110" s="167">
        <f t="shared" si="19"/>
        <v>1225000</v>
      </c>
    </row>
    <row r="111" spans="1:25" ht="12" customHeight="1" x14ac:dyDescent="0.25">
      <c r="A111" s="51">
        <v>240</v>
      </c>
      <c r="B111" s="52" t="s">
        <v>177</v>
      </c>
      <c r="C111" s="52"/>
      <c r="D111" s="33" t="e">
        <f>VLOOKUP(B111,[2]Item!$A$1:$B$2217,2,)</f>
        <v>#N/A</v>
      </c>
      <c r="E111" s="52" t="s">
        <v>157</v>
      </c>
      <c r="F111" s="52" t="s">
        <v>170</v>
      </c>
      <c r="G111" s="34">
        <v>1</v>
      </c>
      <c r="H111" s="35">
        <v>0.5</v>
      </c>
      <c r="I111" s="36">
        <v>41115</v>
      </c>
      <c r="J111" s="46">
        <v>775000</v>
      </c>
      <c r="K111" s="47">
        <f>'[1]Sep 23'!M117</f>
        <v>774999.99666666647</v>
      </c>
      <c r="L111" s="48"/>
      <c r="M111" s="48">
        <f t="shared" si="23"/>
        <v>775000</v>
      </c>
      <c r="N111" s="49"/>
      <c r="O111" s="48">
        <f t="shared" si="24"/>
        <v>774999.99666666647</v>
      </c>
      <c r="P111" s="48">
        <f t="shared" si="25"/>
        <v>3.3333335304632783E-3</v>
      </c>
      <c r="Q111" s="8">
        <f t="shared" si="16"/>
        <v>3.3333335304632783E-3</v>
      </c>
      <c r="R111" s="50">
        <f t="shared" si="17"/>
        <v>0</v>
      </c>
      <c r="S111" s="50"/>
      <c r="T111" s="9">
        <f t="shared" si="12"/>
        <v>24</v>
      </c>
      <c r="U111" s="9">
        <f t="shared" si="15"/>
        <v>24</v>
      </c>
      <c r="V111">
        <f t="shared" si="13"/>
        <v>0</v>
      </c>
      <c r="W111" s="166">
        <f t="shared" si="18"/>
        <v>32291.666666666668</v>
      </c>
      <c r="Y111" s="167">
        <f t="shared" si="19"/>
        <v>775000</v>
      </c>
    </row>
    <row r="112" spans="1:25" ht="12" customHeight="1" x14ac:dyDescent="0.25">
      <c r="A112" s="51">
        <v>241</v>
      </c>
      <c r="B112" s="52" t="s">
        <v>178</v>
      </c>
      <c r="C112" s="52"/>
      <c r="D112" s="33" t="e">
        <f>VLOOKUP(B112,[2]Item!$A$1:$B$2217,2,)</f>
        <v>#N/A</v>
      </c>
      <c r="E112" s="52" t="s">
        <v>157</v>
      </c>
      <c r="F112" s="52" t="s">
        <v>170</v>
      </c>
      <c r="G112" s="34">
        <v>1</v>
      </c>
      <c r="H112" s="35">
        <v>0.25</v>
      </c>
      <c r="I112" s="36">
        <v>41149</v>
      </c>
      <c r="J112" s="46">
        <v>2945000</v>
      </c>
      <c r="K112" s="47">
        <f>'[1]Sep 23'!M118</f>
        <v>2944999.9999999991</v>
      </c>
      <c r="L112" s="48"/>
      <c r="M112" s="48">
        <f t="shared" si="23"/>
        <v>2945000</v>
      </c>
      <c r="N112" s="49"/>
      <c r="O112" s="48">
        <f t="shared" si="24"/>
        <v>2944999.9999999991</v>
      </c>
      <c r="P112" s="48">
        <f t="shared" si="25"/>
        <v>0</v>
      </c>
      <c r="Q112" s="8">
        <f t="shared" si="16"/>
        <v>0</v>
      </c>
      <c r="R112" s="50">
        <f t="shared" si="17"/>
        <v>0</v>
      </c>
      <c r="S112" s="50"/>
      <c r="T112" s="9">
        <f t="shared" si="12"/>
        <v>48</v>
      </c>
      <c r="U112" s="9">
        <f t="shared" si="15"/>
        <v>48</v>
      </c>
      <c r="V112">
        <f t="shared" si="13"/>
        <v>0</v>
      </c>
      <c r="W112" s="166">
        <f t="shared" si="18"/>
        <v>61354.166666666664</v>
      </c>
      <c r="Y112" s="167">
        <f t="shared" si="19"/>
        <v>2945000</v>
      </c>
    </row>
    <row r="113" spans="1:25" ht="12" customHeight="1" x14ac:dyDescent="0.25">
      <c r="A113" s="51">
        <v>242</v>
      </c>
      <c r="B113" s="52" t="s">
        <v>179</v>
      </c>
      <c r="C113" s="52"/>
      <c r="D113" s="33" t="e">
        <f>VLOOKUP(B113,[2]Item!$A$1:$B$2217,2,)</f>
        <v>#N/A</v>
      </c>
      <c r="E113" s="52" t="s">
        <v>157</v>
      </c>
      <c r="F113" s="52" t="s">
        <v>170</v>
      </c>
      <c r="G113" s="34">
        <v>2</v>
      </c>
      <c r="H113" s="35">
        <v>0.25</v>
      </c>
      <c r="I113" s="36">
        <v>41123</v>
      </c>
      <c r="J113" s="46">
        <v>3483000</v>
      </c>
      <c r="K113" s="47">
        <f>'[1]Sep 23'!M119</f>
        <v>3483000</v>
      </c>
      <c r="L113" s="48"/>
      <c r="M113" s="48">
        <f t="shared" si="23"/>
        <v>3483000</v>
      </c>
      <c r="N113" s="49"/>
      <c r="O113" s="48">
        <f t="shared" si="24"/>
        <v>3483000</v>
      </c>
      <c r="P113" s="48">
        <f t="shared" si="25"/>
        <v>0</v>
      </c>
      <c r="Q113" s="8">
        <f t="shared" si="16"/>
        <v>0</v>
      </c>
      <c r="R113" s="50">
        <f t="shared" si="17"/>
        <v>0</v>
      </c>
      <c r="S113" s="50"/>
      <c r="T113" s="9">
        <f t="shared" si="12"/>
        <v>48</v>
      </c>
      <c r="U113" s="9">
        <f t="shared" si="15"/>
        <v>48</v>
      </c>
      <c r="V113">
        <f t="shared" si="13"/>
        <v>0</v>
      </c>
      <c r="W113" s="166">
        <f t="shared" si="18"/>
        <v>72562.5</v>
      </c>
      <c r="Y113" s="167">
        <f t="shared" si="19"/>
        <v>3483000</v>
      </c>
    </row>
    <row r="114" spans="1:25" ht="12" customHeight="1" x14ac:dyDescent="0.25">
      <c r="A114" s="51">
        <v>243</v>
      </c>
      <c r="B114" s="52" t="s">
        <v>180</v>
      </c>
      <c r="C114" s="52"/>
      <c r="D114" s="33" t="e">
        <f>VLOOKUP(B114,[2]Item!$A$1:$B$2217,2,)</f>
        <v>#N/A</v>
      </c>
      <c r="E114" s="52" t="s">
        <v>157</v>
      </c>
      <c r="F114" s="52" t="s">
        <v>181</v>
      </c>
      <c r="G114" s="34">
        <v>3</v>
      </c>
      <c r="H114" s="35">
        <v>0.25</v>
      </c>
      <c r="I114" s="36">
        <v>41131</v>
      </c>
      <c r="J114" s="46">
        <v>21000000</v>
      </c>
      <c r="K114" s="47">
        <f>'[1]Sep 23'!M120</f>
        <v>21000000</v>
      </c>
      <c r="L114" s="48"/>
      <c r="M114" s="48">
        <f t="shared" si="23"/>
        <v>21000000</v>
      </c>
      <c r="N114" s="49"/>
      <c r="O114" s="48">
        <f t="shared" si="24"/>
        <v>21000000</v>
      </c>
      <c r="P114" s="48">
        <f t="shared" si="25"/>
        <v>0</v>
      </c>
      <c r="Q114" s="8">
        <f t="shared" si="16"/>
        <v>0</v>
      </c>
      <c r="R114" s="50">
        <f t="shared" si="17"/>
        <v>0</v>
      </c>
      <c r="S114" s="50"/>
      <c r="T114" s="9">
        <f t="shared" si="12"/>
        <v>48</v>
      </c>
      <c r="U114" s="9">
        <f t="shared" si="15"/>
        <v>48</v>
      </c>
      <c r="V114">
        <f t="shared" si="13"/>
        <v>0</v>
      </c>
      <c r="W114" s="166">
        <f t="shared" si="18"/>
        <v>437500</v>
      </c>
      <c r="Y114" s="167">
        <f t="shared" si="19"/>
        <v>21000000</v>
      </c>
    </row>
    <row r="115" spans="1:25" ht="12" customHeight="1" x14ac:dyDescent="0.25">
      <c r="A115" s="51">
        <v>244</v>
      </c>
      <c r="B115" s="52" t="s">
        <v>182</v>
      </c>
      <c r="C115" s="52"/>
      <c r="D115" s="33" t="e">
        <f>VLOOKUP(B115,[2]Item!$A$1:$B$2217,2,)</f>
        <v>#N/A</v>
      </c>
      <c r="E115" s="52" t="s">
        <v>157</v>
      </c>
      <c r="F115" s="52" t="s">
        <v>155</v>
      </c>
      <c r="G115" s="34">
        <v>1</v>
      </c>
      <c r="H115" s="35">
        <v>0.25</v>
      </c>
      <c r="I115" s="36">
        <v>41155</v>
      </c>
      <c r="J115" s="46">
        <v>1450000</v>
      </c>
      <c r="K115" s="47">
        <f>'[1]Sep 23'!M121</f>
        <v>1449999.9999999995</v>
      </c>
      <c r="L115" s="48"/>
      <c r="M115" s="48">
        <f t="shared" si="23"/>
        <v>1450000</v>
      </c>
      <c r="N115" s="49"/>
      <c r="O115" s="48">
        <f t="shared" si="24"/>
        <v>1449999.9999999995</v>
      </c>
      <c r="P115" s="48">
        <f t="shared" si="25"/>
        <v>0</v>
      </c>
      <c r="Q115" s="8">
        <f t="shared" si="16"/>
        <v>0</v>
      </c>
      <c r="R115" s="50">
        <f t="shared" si="17"/>
        <v>0</v>
      </c>
      <c r="S115" s="50"/>
      <c r="T115" s="9">
        <f t="shared" si="12"/>
        <v>48</v>
      </c>
      <c r="U115" s="9">
        <f t="shared" si="15"/>
        <v>48</v>
      </c>
      <c r="V115">
        <f t="shared" si="13"/>
        <v>0</v>
      </c>
      <c r="W115" s="166">
        <f t="shared" si="18"/>
        <v>30208.333333333332</v>
      </c>
      <c r="Y115" s="167">
        <f t="shared" si="19"/>
        <v>1450000</v>
      </c>
    </row>
    <row r="116" spans="1:25" ht="12" customHeight="1" x14ac:dyDescent="0.25">
      <c r="A116" s="51">
        <v>245</v>
      </c>
      <c r="B116" s="52" t="s">
        <v>183</v>
      </c>
      <c r="C116" s="52"/>
      <c r="D116" s="33" t="e">
        <f>VLOOKUP(B116,[2]Item!$A$1:$B$2217,2,)</f>
        <v>#N/A</v>
      </c>
      <c r="E116" s="52" t="s">
        <v>157</v>
      </c>
      <c r="F116" s="52" t="s">
        <v>184</v>
      </c>
      <c r="G116" s="34">
        <v>1</v>
      </c>
      <c r="H116" s="35">
        <v>0.25</v>
      </c>
      <c r="I116" s="36">
        <v>41156</v>
      </c>
      <c r="J116" s="46">
        <v>750000</v>
      </c>
      <c r="K116" s="47">
        <f>'[1]Sep 23'!M122</f>
        <v>750000</v>
      </c>
      <c r="L116" s="48"/>
      <c r="M116" s="48">
        <f t="shared" si="23"/>
        <v>750000</v>
      </c>
      <c r="N116" s="49"/>
      <c r="O116" s="48">
        <f t="shared" si="24"/>
        <v>750000</v>
      </c>
      <c r="P116" s="48">
        <f t="shared" si="25"/>
        <v>0</v>
      </c>
      <c r="Q116" s="8">
        <f t="shared" si="16"/>
        <v>0</v>
      </c>
      <c r="R116" s="50">
        <f t="shared" si="17"/>
        <v>0</v>
      </c>
      <c r="S116" s="50"/>
      <c r="T116" s="9">
        <f t="shared" si="12"/>
        <v>48</v>
      </c>
      <c r="U116" s="9">
        <f t="shared" si="15"/>
        <v>48</v>
      </c>
      <c r="V116">
        <f t="shared" si="13"/>
        <v>0</v>
      </c>
      <c r="W116" s="166">
        <f t="shared" si="18"/>
        <v>15625</v>
      </c>
      <c r="Y116" s="167">
        <f t="shared" si="19"/>
        <v>750000</v>
      </c>
    </row>
    <row r="117" spans="1:25" ht="12" customHeight="1" x14ac:dyDescent="0.25">
      <c r="A117" s="51">
        <v>246</v>
      </c>
      <c r="B117" s="52" t="s">
        <v>185</v>
      </c>
      <c r="C117" s="52"/>
      <c r="D117" s="33" t="e">
        <f>VLOOKUP(B117,[2]Item!$A$1:$B$2217,2,)</f>
        <v>#N/A</v>
      </c>
      <c r="E117" s="52" t="s">
        <v>157</v>
      </c>
      <c r="F117" s="52" t="s">
        <v>184</v>
      </c>
      <c r="G117" s="34">
        <v>1</v>
      </c>
      <c r="H117" s="35">
        <v>0.25</v>
      </c>
      <c r="I117" s="36">
        <v>41156</v>
      </c>
      <c r="J117" s="46">
        <v>880000</v>
      </c>
      <c r="K117" s="47">
        <f>'[1]Sep 23'!M123</f>
        <v>880000.00000000058</v>
      </c>
      <c r="L117" s="48"/>
      <c r="M117" s="48">
        <f t="shared" si="23"/>
        <v>880000</v>
      </c>
      <c r="N117" s="49"/>
      <c r="O117" s="48">
        <f t="shared" si="24"/>
        <v>880000.00000000058</v>
      </c>
      <c r="P117" s="48">
        <f t="shared" si="25"/>
        <v>0</v>
      </c>
      <c r="Q117" s="8">
        <f t="shared" si="16"/>
        <v>0</v>
      </c>
      <c r="R117" s="50">
        <f t="shared" si="17"/>
        <v>0</v>
      </c>
      <c r="S117" s="50"/>
      <c r="T117" s="9">
        <f t="shared" si="12"/>
        <v>48</v>
      </c>
      <c r="U117" s="9">
        <f t="shared" si="15"/>
        <v>48</v>
      </c>
      <c r="V117">
        <f t="shared" si="13"/>
        <v>0</v>
      </c>
      <c r="W117" s="166">
        <f t="shared" si="18"/>
        <v>18333.333333333332</v>
      </c>
      <c r="Y117" s="167">
        <f t="shared" si="19"/>
        <v>880000</v>
      </c>
    </row>
    <row r="118" spans="1:25" ht="12" customHeight="1" x14ac:dyDescent="0.25">
      <c r="A118" s="51">
        <v>247</v>
      </c>
      <c r="B118" s="52" t="s">
        <v>186</v>
      </c>
      <c r="C118" s="52"/>
      <c r="D118" s="33" t="e">
        <f>VLOOKUP(B118,[2]Item!$A$1:$B$2217,2,)</f>
        <v>#N/A</v>
      </c>
      <c r="E118" s="52" t="s">
        <v>157</v>
      </c>
      <c r="F118" s="52" t="s">
        <v>184</v>
      </c>
      <c r="G118" s="34">
        <v>1</v>
      </c>
      <c r="H118" s="35">
        <v>0.25</v>
      </c>
      <c r="I118" s="36">
        <v>41156</v>
      </c>
      <c r="J118" s="46">
        <v>969500</v>
      </c>
      <c r="K118" s="47">
        <f>'[1]Sep 23'!M124</f>
        <v>969499.9999999993</v>
      </c>
      <c r="L118" s="48"/>
      <c r="M118" s="48">
        <f t="shared" si="23"/>
        <v>969500</v>
      </c>
      <c r="N118" s="49"/>
      <c r="O118" s="48">
        <f t="shared" si="24"/>
        <v>969499.9999999993</v>
      </c>
      <c r="P118" s="48">
        <f t="shared" si="25"/>
        <v>0</v>
      </c>
      <c r="Q118" s="8">
        <f t="shared" si="16"/>
        <v>0</v>
      </c>
      <c r="R118" s="50">
        <f t="shared" si="17"/>
        <v>0</v>
      </c>
      <c r="S118" s="50"/>
      <c r="T118" s="9">
        <f t="shared" si="12"/>
        <v>48</v>
      </c>
      <c r="U118" s="9">
        <f t="shared" si="15"/>
        <v>48</v>
      </c>
      <c r="V118">
        <f t="shared" si="13"/>
        <v>0</v>
      </c>
      <c r="W118" s="166">
        <f t="shared" si="18"/>
        <v>20197.916666666668</v>
      </c>
      <c r="Y118" s="167">
        <f t="shared" si="19"/>
        <v>969500</v>
      </c>
    </row>
    <row r="119" spans="1:25" ht="12" customHeight="1" x14ac:dyDescent="0.25">
      <c r="A119" s="51">
        <v>248</v>
      </c>
      <c r="B119" s="52" t="s">
        <v>187</v>
      </c>
      <c r="C119" s="52"/>
      <c r="D119" s="33" t="e">
        <f>VLOOKUP(B119,[2]Item!$A$1:$B$2217,2,)</f>
        <v>#N/A</v>
      </c>
      <c r="E119" s="52" t="s">
        <v>157</v>
      </c>
      <c r="F119" s="52" t="s">
        <v>184</v>
      </c>
      <c r="G119" s="34">
        <v>1</v>
      </c>
      <c r="H119" s="35">
        <v>0.25</v>
      </c>
      <c r="I119" s="36">
        <v>41156</v>
      </c>
      <c r="J119" s="46">
        <v>658000</v>
      </c>
      <c r="K119" s="47">
        <f>'[1]Sep 23'!M125</f>
        <v>658000.00000000012</v>
      </c>
      <c r="L119" s="48"/>
      <c r="M119" s="48">
        <f t="shared" si="23"/>
        <v>658000</v>
      </c>
      <c r="N119" s="49"/>
      <c r="O119" s="48">
        <f t="shared" si="24"/>
        <v>658000.00000000012</v>
      </c>
      <c r="P119" s="48">
        <f t="shared" si="25"/>
        <v>0</v>
      </c>
      <c r="Q119" s="8">
        <f t="shared" si="16"/>
        <v>0</v>
      </c>
      <c r="R119" s="50">
        <f t="shared" si="17"/>
        <v>0</v>
      </c>
      <c r="S119" s="50"/>
      <c r="T119" s="9">
        <f t="shared" si="12"/>
        <v>48</v>
      </c>
      <c r="U119" s="9">
        <f t="shared" si="15"/>
        <v>48</v>
      </c>
      <c r="V119">
        <f t="shared" si="13"/>
        <v>0</v>
      </c>
      <c r="W119" s="166">
        <f t="shared" si="18"/>
        <v>13708.333333333334</v>
      </c>
      <c r="Y119" s="167">
        <f t="shared" si="19"/>
        <v>658000</v>
      </c>
    </row>
    <row r="120" spans="1:25" ht="12" customHeight="1" x14ac:dyDescent="0.25">
      <c r="A120" s="51">
        <v>249</v>
      </c>
      <c r="B120" s="52" t="s">
        <v>188</v>
      </c>
      <c r="C120" s="52"/>
      <c r="D120" s="33" t="e">
        <f>VLOOKUP(B120,[2]Item!$A$1:$B$2217,2,)</f>
        <v>#N/A</v>
      </c>
      <c r="E120" s="52" t="s">
        <v>157</v>
      </c>
      <c r="F120" s="52" t="s">
        <v>170</v>
      </c>
      <c r="G120" s="34">
        <v>1</v>
      </c>
      <c r="H120" s="35">
        <v>0.25</v>
      </c>
      <c r="I120" s="36">
        <v>41172</v>
      </c>
      <c r="J120" s="46">
        <v>7100000</v>
      </c>
      <c r="K120" s="47">
        <f>'[1]Sep 23'!M126</f>
        <v>7100000.0000000047</v>
      </c>
      <c r="L120" s="48"/>
      <c r="M120" s="48">
        <f t="shared" si="23"/>
        <v>7100000</v>
      </c>
      <c r="N120" s="49"/>
      <c r="O120" s="48">
        <f t="shared" si="24"/>
        <v>7100000.0000000047</v>
      </c>
      <c r="P120" s="48">
        <f t="shared" si="25"/>
        <v>0</v>
      </c>
      <c r="Q120" s="8">
        <f t="shared" si="16"/>
        <v>0</v>
      </c>
      <c r="R120" s="50">
        <f t="shared" si="17"/>
        <v>0</v>
      </c>
      <c r="S120" s="50"/>
      <c r="T120" s="9">
        <f t="shared" si="12"/>
        <v>48</v>
      </c>
      <c r="U120" s="9">
        <f t="shared" si="15"/>
        <v>48</v>
      </c>
      <c r="V120">
        <f t="shared" si="13"/>
        <v>0</v>
      </c>
      <c r="W120" s="166">
        <f t="shared" si="18"/>
        <v>147916.66666666666</v>
      </c>
      <c r="Y120" s="167">
        <f t="shared" si="19"/>
        <v>7100000</v>
      </c>
    </row>
    <row r="121" spans="1:25" ht="12" customHeight="1" x14ac:dyDescent="0.25">
      <c r="A121" s="51">
        <v>250</v>
      </c>
      <c r="B121" s="52" t="s">
        <v>189</v>
      </c>
      <c r="C121" s="52"/>
      <c r="D121" s="33" t="e">
        <f>VLOOKUP(B121,[2]Item!$A$1:$B$2217,2,)</f>
        <v>#N/A</v>
      </c>
      <c r="E121" s="52" t="s">
        <v>157</v>
      </c>
      <c r="F121" s="52" t="s">
        <v>170</v>
      </c>
      <c r="G121" s="34">
        <v>4</v>
      </c>
      <c r="H121" s="35">
        <v>0.25</v>
      </c>
      <c r="I121" s="36">
        <v>41173</v>
      </c>
      <c r="J121" s="46">
        <v>7644000</v>
      </c>
      <c r="K121" s="47">
        <f>'[1]Sep 23'!M127</f>
        <v>7644000</v>
      </c>
      <c r="L121" s="48"/>
      <c r="M121" s="48">
        <f t="shared" si="23"/>
        <v>7644000</v>
      </c>
      <c r="N121" s="49"/>
      <c r="O121" s="48">
        <f t="shared" si="24"/>
        <v>7644000</v>
      </c>
      <c r="P121" s="48">
        <f t="shared" si="25"/>
        <v>0</v>
      </c>
      <c r="Q121" s="8">
        <f t="shared" si="16"/>
        <v>0</v>
      </c>
      <c r="R121" s="50">
        <f t="shared" si="17"/>
        <v>0</v>
      </c>
      <c r="S121" s="50"/>
      <c r="T121" s="9">
        <f t="shared" si="12"/>
        <v>48</v>
      </c>
      <c r="U121" s="9">
        <f t="shared" si="15"/>
        <v>48</v>
      </c>
      <c r="V121">
        <f t="shared" si="13"/>
        <v>0</v>
      </c>
      <c r="W121" s="166">
        <f t="shared" si="18"/>
        <v>159250</v>
      </c>
      <c r="Y121" s="167">
        <f t="shared" si="19"/>
        <v>7644000</v>
      </c>
    </row>
    <row r="122" spans="1:25" ht="12" customHeight="1" x14ac:dyDescent="0.25">
      <c r="A122" s="51">
        <v>251</v>
      </c>
      <c r="B122" s="52" t="s">
        <v>190</v>
      </c>
      <c r="C122" s="52"/>
      <c r="D122" s="33" t="e">
        <f>VLOOKUP(B122,[2]Item!$A$1:$B$2217,2,)</f>
        <v>#N/A</v>
      </c>
      <c r="E122" s="52" t="s">
        <v>157</v>
      </c>
      <c r="F122" s="52" t="s">
        <v>184</v>
      </c>
      <c r="G122" s="34">
        <v>1</v>
      </c>
      <c r="H122" s="35">
        <v>0.25</v>
      </c>
      <c r="I122" s="36">
        <v>41169</v>
      </c>
      <c r="J122" s="46">
        <v>12700000</v>
      </c>
      <c r="K122" s="47">
        <f>'[1]Sep 23'!M128</f>
        <v>12700000.000000006</v>
      </c>
      <c r="L122" s="48"/>
      <c r="M122" s="48">
        <f t="shared" si="23"/>
        <v>12700000</v>
      </c>
      <c r="N122" s="49"/>
      <c r="O122" s="48">
        <f t="shared" si="24"/>
        <v>12700000.000000006</v>
      </c>
      <c r="P122" s="48">
        <f t="shared" si="25"/>
        <v>0</v>
      </c>
      <c r="Q122" s="8">
        <f t="shared" si="16"/>
        <v>0</v>
      </c>
      <c r="R122" s="50">
        <f t="shared" si="17"/>
        <v>0</v>
      </c>
      <c r="S122" s="50"/>
      <c r="T122" s="9">
        <f t="shared" si="12"/>
        <v>48</v>
      </c>
      <c r="U122" s="9">
        <f t="shared" si="15"/>
        <v>48</v>
      </c>
      <c r="V122">
        <f t="shared" si="13"/>
        <v>0</v>
      </c>
      <c r="W122" s="166">
        <f t="shared" si="18"/>
        <v>264583.33333333331</v>
      </c>
      <c r="Y122" s="167">
        <f t="shared" si="19"/>
        <v>12700000</v>
      </c>
    </row>
    <row r="123" spans="1:25" ht="12" customHeight="1" x14ac:dyDescent="0.25">
      <c r="A123" s="51">
        <v>252</v>
      </c>
      <c r="B123" s="52" t="s">
        <v>191</v>
      </c>
      <c r="C123" s="52"/>
      <c r="D123" s="33" t="e">
        <f>VLOOKUP(B123,[2]Item!$A$1:$B$2217,2,)</f>
        <v>#N/A</v>
      </c>
      <c r="E123" s="52" t="s">
        <v>157</v>
      </c>
      <c r="F123" s="52" t="s">
        <v>160</v>
      </c>
      <c r="G123" s="34">
        <v>1</v>
      </c>
      <c r="H123" s="35">
        <v>0.25</v>
      </c>
      <c r="I123" s="36">
        <v>41190</v>
      </c>
      <c r="J123" s="46">
        <v>16000000</v>
      </c>
      <c r="K123" s="47">
        <f>'[1]Sep 23'!M129</f>
        <v>16000000.000000011</v>
      </c>
      <c r="L123" s="48"/>
      <c r="M123" s="48">
        <f t="shared" si="23"/>
        <v>16000000</v>
      </c>
      <c r="N123" s="49"/>
      <c r="O123" s="48">
        <f t="shared" si="24"/>
        <v>16000000.000000011</v>
      </c>
      <c r="P123" s="48">
        <f t="shared" si="25"/>
        <v>0</v>
      </c>
      <c r="Q123" s="8">
        <f t="shared" si="16"/>
        <v>0</v>
      </c>
      <c r="R123" s="50">
        <f t="shared" si="17"/>
        <v>0</v>
      </c>
      <c r="S123" s="50"/>
      <c r="T123" s="9">
        <f t="shared" si="12"/>
        <v>48</v>
      </c>
      <c r="U123" s="9">
        <f t="shared" si="15"/>
        <v>48</v>
      </c>
      <c r="V123">
        <f t="shared" si="13"/>
        <v>0</v>
      </c>
      <c r="W123" s="166">
        <f t="shared" si="18"/>
        <v>333333.33333333331</v>
      </c>
      <c r="Y123" s="167">
        <f t="shared" si="19"/>
        <v>16000000</v>
      </c>
    </row>
    <row r="124" spans="1:25" ht="12" customHeight="1" x14ac:dyDescent="0.25">
      <c r="A124" s="51">
        <v>253</v>
      </c>
      <c r="B124" s="52" t="s">
        <v>192</v>
      </c>
      <c r="C124" s="52"/>
      <c r="D124" s="33" t="e">
        <f>VLOOKUP(B124,[2]Item!$A$1:$B$2217,2,)</f>
        <v>#N/A</v>
      </c>
      <c r="E124" s="52" t="s">
        <v>157</v>
      </c>
      <c r="F124" s="52" t="s">
        <v>170</v>
      </c>
      <c r="G124" s="34">
        <v>1</v>
      </c>
      <c r="H124" s="35">
        <v>0.25</v>
      </c>
      <c r="I124" s="36">
        <v>41191</v>
      </c>
      <c r="J124" s="46">
        <v>1920000</v>
      </c>
      <c r="K124" s="47">
        <f>'[1]Sep 23'!M130</f>
        <v>1920000</v>
      </c>
      <c r="L124" s="48"/>
      <c r="M124" s="48">
        <f t="shared" si="23"/>
        <v>1920000</v>
      </c>
      <c r="N124" s="49"/>
      <c r="O124" s="48">
        <f t="shared" si="24"/>
        <v>1920000</v>
      </c>
      <c r="P124" s="48">
        <f t="shared" si="25"/>
        <v>0</v>
      </c>
      <c r="Q124" s="8">
        <f t="shared" si="16"/>
        <v>0</v>
      </c>
      <c r="R124" s="50">
        <f t="shared" si="17"/>
        <v>0</v>
      </c>
      <c r="S124" s="50"/>
      <c r="T124" s="9">
        <f t="shared" si="12"/>
        <v>48</v>
      </c>
      <c r="U124" s="9">
        <f t="shared" si="15"/>
        <v>48</v>
      </c>
      <c r="V124">
        <f t="shared" si="13"/>
        <v>0</v>
      </c>
      <c r="W124" s="166">
        <f t="shared" si="18"/>
        <v>40000</v>
      </c>
      <c r="Y124" s="167">
        <f t="shared" si="19"/>
        <v>1920000</v>
      </c>
    </row>
    <row r="125" spans="1:25" ht="12" customHeight="1" x14ac:dyDescent="0.25">
      <c r="A125" s="51">
        <v>254</v>
      </c>
      <c r="B125" s="52" t="s">
        <v>193</v>
      </c>
      <c r="C125" s="52"/>
      <c r="D125" s="33" t="e">
        <f>VLOOKUP(B125,[2]Item!$A$1:$B$2217,2,)</f>
        <v>#N/A</v>
      </c>
      <c r="E125" s="52" t="s">
        <v>157</v>
      </c>
      <c r="F125" s="52" t="s">
        <v>170</v>
      </c>
      <c r="G125" s="34">
        <v>1</v>
      </c>
      <c r="H125" s="35">
        <v>0.25</v>
      </c>
      <c r="I125" s="36">
        <v>41191</v>
      </c>
      <c r="J125" s="46">
        <v>5760000</v>
      </c>
      <c r="K125" s="47">
        <f>'[1]Sep 23'!M131</f>
        <v>5760000</v>
      </c>
      <c r="L125" s="48"/>
      <c r="M125" s="48">
        <f t="shared" si="23"/>
        <v>5760000</v>
      </c>
      <c r="N125" s="49"/>
      <c r="O125" s="48">
        <f t="shared" si="24"/>
        <v>5760000</v>
      </c>
      <c r="P125" s="48">
        <f t="shared" si="25"/>
        <v>0</v>
      </c>
      <c r="Q125" s="8">
        <f t="shared" si="16"/>
        <v>0</v>
      </c>
      <c r="R125" s="50">
        <f t="shared" si="17"/>
        <v>0</v>
      </c>
      <c r="S125" s="50"/>
      <c r="T125" s="9">
        <f t="shared" si="12"/>
        <v>48</v>
      </c>
      <c r="U125" s="9">
        <f t="shared" si="15"/>
        <v>48</v>
      </c>
      <c r="V125">
        <f t="shared" si="13"/>
        <v>0</v>
      </c>
      <c r="W125" s="166">
        <f t="shared" si="18"/>
        <v>120000</v>
      </c>
      <c r="Y125" s="167">
        <f t="shared" si="19"/>
        <v>5760000</v>
      </c>
    </row>
    <row r="126" spans="1:25" ht="12" customHeight="1" x14ac:dyDescent="0.25">
      <c r="A126" s="51">
        <v>255</v>
      </c>
      <c r="B126" s="52" t="s">
        <v>194</v>
      </c>
      <c r="C126" s="52"/>
      <c r="D126" s="33" t="e">
        <f>VLOOKUP(B126,[2]Item!$A$1:$B$2217,2,)</f>
        <v>#N/A</v>
      </c>
      <c r="E126" s="52" t="s">
        <v>157</v>
      </c>
      <c r="F126" s="52" t="s">
        <v>162</v>
      </c>
      <c r="G126" s="34">
        <v>1</v>
      </c>
      <c r="H126" s="35">
        <v>0.25</v>
      </c>
      <c r="I126" s="36">
        <v>41184</v>
      </c>
      <c r="J126" s="46">
        <v>3675000</v>
      </c>
      <c r="K126" s="47">
        <f>'[1]Sep 23'!M132</f>
        <v>3675000</v>
      </c>
      <c r="L126" s="48"/>
      <c r="M126" s="48">
        <f t="shared" si="23"/>
        <v>3675000</v>
      </c>
      <c r="N126" s="49"/>
      <c r="O126" s="48">
        <f t="shared" si="24"/>
        <v>3675000</v>
      </c>
      <c r="P126" s="48">
        <f t="shared" si="25"/>
        <v>0</v>
      </c>
      <c r="Q126" s="8">
        <f t="shared" si="16"/>
        <v>0</v>
      </c>
      <c r="R126" s="50">
        <f t="shared" si="17"/>
        <v>0</v>
      </c>
      <c r="S126" s="50"/>
      <c r="T126" s="9">
        <f t="shared" si="12"/>
        <v>48</v>
      </c>
      <c r="U126" s="9">
        <f t="shared" si="15"/>
        <v>48</v>
      </c>
      <c r="V126">
        <f t="shared" si="13"/>
        <v>0</v>
      </c>
      <c r="W126" s="166">
        <f t="shared" si="18"/>
        <v>76562.5</v>
      </c>
      <c r="Y126" s="167">
        <f t="shared" si="19"/>
        <v>3675000</v>
      </c>
    </row>
    <row r="127" spans="1:25" ht="12" customHeight="1" x14ac:dyDescent="0.25">
      <c r="A127" s="51">
        <v>256</v>
      </c>
      <c r="B127" s="52" t="s">
        <v>195</v>
      </c>
      <c r="C127" s="52"/>
      <c r="D127" s="33" t="e">
        <f>VLOOKUP(B127,[2]Item!$A$1:$B$2217,2,)</f>
        <v>#N/A</v>
      </c>
      <c r="E127" s="52" t="s">
        <v>157</v>
      </c>
      <c r="F127" s="52" t="s">
        <v>162</v>
      </c>
      <c r="G127" s="34">
        <v>1</v>
      </c>
      <c r="H127" s="35">
        <v>0.25</v>
      </c>
      <c r="I127" s="36">
        <v>41282</v>
      </c>
      <c r="J127" s="46">
        <v>2490000</v>
      </c>
      <c r="K127" s="47">
        <f>'[1]Sep 23'!M133</f>
        <v>2490000</v>
      </c>
      <c r="L127" s="48"/>
      <c r="M127" s="48">
        <f t="shared" si="23"/>
        <v>2490000</v>
      </c>
      <c r="N127" s="49"/>
      <c r="O127" s="48">
        <f t="shared" si="24"/>
        <v>2490000</v>
      </c>
      <c r="P127" s="48">
        <f t="shared" si="25"/>
        <v>0</v>
      </c>
      <c r="Q127" s="8">
        <f t="shared" si="16"/>
        <v>0</v>
      </c>
      <c r="R127" s="50">
        <f t="shared" si="17"/>
        <v>0</v>
      </c>
      <c r="S127" s="50"/>
      <c r="T127" s="9">
        <f t="shared" si="12"/>
        <v>48</v>
      </c>
      <c r="U127" s="9">
        <f t="shared" si="15"/>
        <v>48</v>
      </c>
      <c r="V127">
        <f t="shared" si="13"/>
        <v>0</v>
      </c>
      <c r="W127" s="166">
        <f t="shared" si="18"/>
        <v>51875</v>
      </c>
      <c r="Y127" s="167">
        <f t="shared" si="19"/>
        <v>2490000</v>
      </c>
    </row>
    <row r="128" spans="1:25" ht="12" customHeight="1" x14ac:dyDescent="0.25">
      <c r="A128" s="51">
        <v>257</v>
      </c>
      <c r="B128" s="52" t="s">
        <v>196</v>
      </c>
      <c r="C128" s="52"/>
      <c r="D128" s="33" t="e">
        <f>VLOOKUP(B128,[2]Item!$A$1:$B$2217,2,)</f>
        <v>#N/A</v>
      </c>
      <c r="E128" s="52" t="s">
        <v>157</v>
      </c>
      <c r="F128" s="52" t="s">
        <v>162</v>
      </c>
      <c r="G128" s="34">
        <v>1</v>
      </c>
      <c r="H128" s="35">
        <v>0.25</v>
      </c>
      <c r="I128" s="36">
        <v>41289</v>
      </c>
      <c r="J128" s="46">
        <v>868000</v>
      </c>
      <c r="K128" s="47">
        <f>'[1]Sep 23'!M134</f>
        <v>868000.00000000058</v>
      </c>
      <c r="L128" s="48"/>
      <c r="M128" s="48">
        <f t="shared" si="23"/>
        <v>868000</v>
      </c>
      <c r="N128" s="49"/>
      <c r="O128" s="48">
        <f t="shared" si="24"/>
        <v>868000.00000000058</v>
      </c>
      <c r="P128" s="48">
        <f t="shared" si="25"/>
        <v>0</v>
      </c>
      <c r="Q128" s="8">
        <f t="shared" si="16"/>
        <v>0</v>
      </c>
      <c r="R128" s="50">
        <f t="shared" si="17"/>
        <v>0</v>
      </c>
      <c r="S128" s="50"/>
      <c r="T128" s="9">
        <f t="shared" si="12"/>
        <v>48</v>
      </c>
      <c r="U128" s="9">
        <f t="shared" si="15"/>
        <v>48</v>
      </c>
      <c r="V128">
        <f t="shared" si="13"/>
        <v>0</v>
      </c>
      <c r="W128" s="166">
        <f t="shared" si="18"/>
        <v>18083.333333333332</v>
      </c>
      <c r="Y128" s="167">
        <f t="shared" si="19"/>
        <v>868000</v>
      </c>
    </row>
    <row r="129" spans="1:25" ht="12" customHeight="1" x14ac:dyDescent="0.25">
      <c r="A129" s="51">
        <v>258</v>
      </c>
      <c r="B129" s="52" t="s">
        <v>197</v>
      </c>
      <c r="C129" s="52"/>
      <c r="D129" s="33" t="e">
        <f>VLOOKUP(B129,[2]Item!$A$1:$B$2217,2,)</f>
        <v>#N/A</v>
      </c>
      <c r="E129" s="52" t="s">
        <v>157</v>
      </c>
      <c r="F129" s="52" t="s">
        <v>198</v>
      </c>
      <c r="G129" s="34">
        <v>1</v>
      </c>
      <c r="H129" s="35">
        <v>0.25</v>
      </c>
      <c r="I129" s="36">
        <v>41296</v>
      </c>
      <c r="J129" s="46">
        <v>868000</v>
      </c>
      <c r="K129" s="47">
        <f>'[1]Sep 23'!M135</f>
        <v>868000.00000000058</v>
      </c>
      <c r="L129" s="48"/>
      <c r="M129" s="48">
        <f t="shared" si="23"/>
        <v>868000</v>
      </c>
      <c r="N129" s="49"/>
      <c r="O129" s="48">
        <f t="shared" si="24"/>
        <v>868000.00000000058</v>
      </c>
      <c r="P129" s="48">
        <f t="shared" si="25"/>
        <v>0</v>
      </c>
      <c r="Q129" s="8">
        <f t="shared" si="16"/>
        <v>0</v>
      </c>
      <c r="R129" s="50">
        <f t="shared" si="17"/>
        <v>0</v>
      </c>
      <c r="S129" s="50"/>
      <c r="T129" s="9">
        <f t="shared" si="12"/>
        <v>48</v>
      </c>
      <c r="U129" s="9">
        <f t="shared" si="15"/>
        <v>48</v>
      </c>
      <c r="V129">
        <f t="shared" si="13"/>
        <v>0</v>
      </c>
      <c r="W129" s="166">
        <f t="shared" si="18"/>
        <v>18083.333333333332</v>
      </c>
      <c r="Y129" s="167">
        <f t="shared" si="19"/>
        <v>868000</v>
      </c>
    </row>
    <row r="130" spans="1:25" ht="12" customHeight="1" x14ac:dyDescent="0.25">
      <c r="A130" s="51">
        <v>259</v>
      </c>
      <c r="B130" s="52" t="s">
        <v>199</v>
      </c>
      <c r="C130" s="52"/>
      <c r="D130" s="33" t="e">
        <f>VLOOKUP(B130,[2]Item!$A$1:$B$2217,2,)</f>
        <v>#N/A</v>
      </c>
      <c r="E130" s="52" t="s">
        <v>157</v>
      </c>
      <c r="F130" s="52" t="s">
        <v>200</v>
      </c>
      <c r="G130" s="34">
        <v>15</v>
      </c>
      <c r="H130" s="35">
        <v>0.5</v>
      </c>
      <c r="I130" s="36">
        <v>41316</v>
      </c>
      <c r="J130" s="46">
        <v>6735000</v>
      </c>
      <c r="K130" s="47">
        <f>'[1]Sep 23'!M136</f>
        <v>6735000</v>
      </c>
      <c r="L130" s="48"/>
      <c r="M130" s="48">
        <f t="shared" si="23"/>
        <v>6735000</v>
      </c>
      <c r="N130" s="49"/>
      <c r="O130" s="48">
        <f t="shared" si="24"/>
        <v>6735000</v>
      </c>
      <c r="P130" s="48">
        <f t="shared" si="25"/>
        <v>0</v>
      </c>
      <c r="Q130" s="8">
        <f t="shared" si="16"/>
        <v>0</v>
      </c>
      <c r="R130" s="50">
        <f t="shared" si="17"/>
        <v>0</v>
      </c>
      <c r="S130" s="50"/>
      <c r="T130" s="9">
        <f t="shared" si="12"/>
        <v>24</v>
      </c>
      <c r="U130" s="9">
        <f t="shared" si="15"/>
        <v>24</v>
      </c>
      <c r="V130">
        <f t="shared" si="13"/>
        <v>0</v>
      </c>
      <c r="W130" s="166">
        <f t="shared" si="18"/>
        <v>280625</v>
      </c>
      <c r="Y130" s="167">
        <f t="shared" si="19"/>
        <v>6735000</v>
      </c>
    </row>
    <row r="131" spans="1:25" ht="12" customHeight="1" x14ac:dyDescent="0.25">
      <c r="A131" s="51">
        <v>260</v>
      </c>
      <c r="B131" s="52" t="s">
        <v>201</v>
      </c>
      <c r="C131" s="52"/>
      <c r="D131" s="33" t="e">
        <f>VLOOKUP(B131,[2]Item!$A$1:$B$2217,2,)</f>
        <v>#N/A</v>
      </c>
      <c r="E131" s="52" t="s">
        <v>157</v>
      </c>
      <c r="F131" s="52" t="s">
        <v>202</v>
      </c>
      <c r="G131" s="34">
        <v>1</v>
      </c>
      <c r="H131" s="35">
        <v>0.25</v>
      </c>
      <c r="I131" s="36">
        <v>41342</v>
      </c>
      <c r="J131" s="46">
        <v>3900000</v>
      </c>
      <c r="K131" s="47">
        <f>'[1]Sep 23'!M137</f>
        <v>3900000</v>
      </c>
      <c r="L131" s="48"/>
      <c r="M131" s="48">
        <f t="shared" si="23"/>
        <v>3900000</v>
      </c>
      <c r="N131" s="49"/>
      <c r="O131" s="48">
        <f t="shared" si="24"/>
        <v>3900000</v>
      </c>
      <c r="P131" s="48">
        <f t="shared" si="25"/>
        <v>0</v>
      </c>
      <c r="Q131" s="8">
        <f t="shared" si="16"/>
        <v>0</v>
      </c>
      <c r="R131" s="50">
        <f t="shared" si="17"/>
        <v>0</v>
      </c>
      <c r="S131" s="50"/>
      <c r="T131" s="9">
        <f t="shared" si="12"/>
        <v>48</v>
      </c>
      <c r="U131" s="9">
        <f t="shared" si="15"/>
        <v>48</v>
      </c>
      <c r="V131">
        <f t="shared" si="13"/>
        <v>0</v>
      </c>
      <c r="W131" s="166">
        <f t="shared" si="18"/>
        <v>81250</v>
      </c>
      <c r="Y131" s="167">
        <f t="shared" si="19"/>
        <v>3900000</v>
      </c>
    </row>
    <row r="132" spans="1:25" ht="12" customHeight="1" x14ac:dyDescent="0.25">
      <c r="A132" s="51">
        <v>261</v>
      </c>
      <c r="B132" s="52" t="s">
        <v>203</v>
      </c>
      <c r="C132" s="52"/>
      <c r="D132" s="33" t="e">
        <f>VLOOKUP(B132,[2]Item!$A$1:$B$2217,2,)</f>
        <v>#N/A</v>
      </c>
      <c r="E132" s="52" t="s">
        <v>157</v>
      </c>
      <c r="F132" s="52" t="s">
        <v>160</v>
      </c>
      <c r="G132" s="34">
        <v>1</v>
      </c>
      <c r="H132" s="35">
        <v>0.25</v>
      </c>
      <c r="I132" s="36">
        <v>41440</v>
      </c>
      <c r="J132" s="46">
        <v>2550000</v>
      </c>
      <c r="K132" s="47">
        <f>'[1]Sep 23'!M138</f>
        <v>2550000</v>
      </c>
      <c r="L132" s="48"/>
      <c r="M132" s="48">
        <f t="shared" si="23"/>
        <v>2550000</v>
      </c>
      <c r="N132" s="49"/>
      <c r="O132" s="48">
        <f t="shared" si="24"/>
        <v>2550000</v>
      </c>
      <c r="P132" s="48">
        <f t="shared" si="25"/>
        <v>0</v>
      </c>
      <c r="Q132" s="8">
        <f t="shared" si="16"/>
        <v>0</v>
      </c>
      <c r="R132" s="50">
        <f t="shared" si="17"/>
        <v>0</v>
      </c>
      <c r="S132" s="50"/>
      <c r="T132" s="9">
        <f t="shared" ref="T132:T195" si="26">IF(H132=0,"",IF(H132="","",12*(100%/H132)))</f>
        <v>48</v>
      </c>
      <c r="U132" s="9">
        <f t="shared" si="15"/>
        <v>48</v>
      </c>
      <c r="V132">
        <f t="shared" ref="V132:V195" si="27">IFERROR(IF(T132-U132&gt;0,T132-U132,0),"")</f>
        <v>0</v>
      </c>
      <c r="W132" s="166">
        <f t="shared" si="18"/>
        <v>53125</v>
      </c>
      <c r="Y132" s="167">
        <f t="shared" si="19"/>
        <v>2550000</v>
      </c>
    </row>
    <row r="133" spans="1:25" ht="12" customHeight="1" x14ac:dyDescent="0.25">
      <c r="A133" s="51">
        <v>262</v>
      </c>
      <c r="B133" s="52" t="s">
        <v>204</v>
      </c>
      <c r="C133" s="52"/>
      <c r="D133" s="33" t="e">
        <f>VLOOKUP(B133,[2]Item!$A$1:$B$2217,2,)</f>
        <v>#N/A</v>
      </c>
      <c r="E133" s="52" t="s">
        <v>157</v>
      </c>
      <c r="F133" s="52" t="s">
        <v>160</v>
      </c>
      <c r="G133" s="34">
        <v>1</v>
      </c>
      <c r="H133" s="35">
        <v>0.25</v>
      </c>
      <c r="I133" s="36">
        <v>41446</v>
      </c>
      <c r="J133" s="46">
        <v>4900000</v>
      </c>
      <c r="K133" s="47">
        <f>'[1]Sep 23'!M139</f>
        <v>4900000.0000000009</v>
      </c>
      <c r="L133" s="48"/>
      <c r="M133" s="48">
        <f t="shared" si="23"/>
        <v>4900000</v>
      </c>
      <c r="N133" s="49"/>
      <c r="O133" s="48">
        <f t="shared" si="24"/>
        <v>4900000.0000000009</v>
      </c>
      <c r="P133" s="48">
        <f t="shared" si="25"/>
        <v>0</v>
      </c>
      <c r="Q133" s="8">
        <f t="shared" si="16"/>
        <v>0</v>
      </c>
      <c r="R133" s="50">
        <f t="shared" si="17"/>
        <v>0</v>
      </c>
      <c r="S133" s="50"/>
      <c r="T133" s="9">
        <f t="shared" si="26"/>
        <v>48</v>
      </c>
      <c r="U133" s="9">
        <f t="shared" si="15"/>
        <v>48</v>
      </c>
      <c r="V133">
        <f t="shared" si="27"/>
        <v>0</v>
      </c>
      <c r="W133" s="166">
        <f t="shared" si="18"/>
        <v>102083.33333333333</v>
      </c>
      <c r="Y133" s="167">
        <f t="shared" si="19"/>
        <v>4900000</v>
      </c>
    </row>
    <row r="134" spans="1:25" ht="12" customHeight="1" x14ac:dyDescent="0.25">
      <c r="A134" s="51">
        <v>263</v>
      </c>
      <c r="B134" s="52" t="s">
        <v>205</v>
      </c>
      <c r="C134" s="52"/>
      <c r="D134" s="33" t="e">
        <f>VLOOKUP(B134,[2]Item!$A$1:$B$2217,2,)</f>
        <v>#N/A</v>
      </c>
      <c r="E134" s="52" t="s">
        <v>157</v>
      </c>
      <c r="F134" s="52" t="s">
        <v>160</v>
      </c>
      <c r="G134" s="34">
        <v>1</v>
      </c>
      <c r="H134" s="35">
        <v>0.25</v>
      </c>
      <c r="I134" s="36">
        <v>41454</v>
      </c>
      <c r="J134" s="46">
        <v>5300000</v>
      </c>
      <c r="K134" s="47">
        <f>'[1]Sep 23'!M140</f>
        <v>5300000.0000000009</v>
      </c>
      <c r="L134" s="48"/>
      <c r="M134" s="48">
        <f t="shared" si="23"/>
        <v>5300000</v>
      </c>
      <c r="N134" s="49"/>
      <c r="O134" s="48">
        <f t="shared" si="24"/>
        <v>5300000.0000000009</v>
      </c>
      <c r="P134" s="48">
        <f t="shared" si="25"/>
        <v>0</v>
      </c>
      <c r="Q134" s="8">
        <f t="shared" si="16"/>
        <v>0</v>
      </c>
      <c r="R134" s="50">
        <f t="shared" si="17"/>
        <v>0</v>
      </c>
      <c r="S134" s="50"/>
      <c r="T134" s="9">
        <f t="shared" si="26"/>
        <v>48</v>
      </c>
      <c r="U134" s="9">
        <f t="shared" ref="U134:U197" si="28">IF(I134="","",IF(((YEAR($U$2)-YEAR(I134))*12)+MONTH($U$2)-MONTH(I134)+1&gt;T134,T134,((YEAR($U$2)-YEAR(I134))*12)+MONTH($U$2)-MONTH(I134)+1))</f>
        <v>48</v>
      </c>
      <c r="V134">
        <f t="shared" si="27"/>
        <v>0</v>
      </c>
      <c r="W134" s="166">
        <f t="shared" si="18"/>
        <v>110416.66666666667</v>
      </c>
      <c r="Y134" s="167">
        <f t="shared" si="19"/>
        <v>5300000</v>
      </c>
    </row>
    <row r="135" spans="1:25" ht="12" customHeight="1" x14ac:dyDescent="0.25">
      <c r="A135" s="51">
        <v>264</v>
      </c>
      <c r="B135" s="52" t="s">
        <v>206</v>
      </c>
      <c r="C135" s="52"/>
      <c r="D135" s="33" t="e">
        <f>VLOOKUP(B135,[2]Item!$A$1:$B$2217,2,)</f>
        <v>#N/A</v>
      </c>
      <c r="E135" s="52" t="s">
        <v>157</v>
      </c>
      <c r="F135" s="52" t="s">
        <v>170</v>
      </c>
      <c r="G135" s="34">
        <v>3</v>
      </c>
      <c r="H135" s="35">
        <v>0.25</v>
      </c>
      <c r="I135" s="36">
        <v>41432</v>
      </c>
      <c r="J135" s="46">
        <v>2400000</v>
      </c>
      <c r="K135" s="47">
        <f>'[1]Sep 23'!M141</f>
        <v>2400000</v>
      </c>
      <c r="L135" s="48"/>
      <c r="M135" s="48">
        <f t="shared" si="23"/>
        <v>2400000</v>
      </c>
      <c r="N135" s="49"/>
      <c r="O135" s="48">
        <f t="shared" si="24"/>
        <v>2400000</v>
      </c>
      <c r="P135" s="48">
        <f t="shared" si="25"/>
        <v>0</v>
      </c>
      <c r="Q135" s="8">
        <f t="shared" si="16"/>
        <v>0</v>
      </c>
      <c r="R135" s="50">
        <f t="shared" si="17"/>
        <v>0</v>
      </c>
      <c r="S135" s="50"/>
      <c r="T135" s="9">
        <f t="shared" si="26"/>
        <v>48</v>
      </c>
      <c r="U135" s="9">
        <f t="shared" si="28"/>
        <v>48</v>
      </c>
      <c r="V135">
        <f t="shared" si="27"/>
        <v>0</v>
      </c>
      <c r="W135" s="166">
        <f t="shared" ref="W135:W198" si="29">M135/T135</f>
        <v>50000</v>
      </c>
      <c r="Y135" s="167">
        <f t="shared" ref="Y135:Y198" si="30">U135*W135</f>
        <v>2400000</v>
      </c>
    </row>
    <row r="136" spans="1:25" ht="12" customHeight="1" x14ac:dyDescent="0.25">
      <c r="A136" s="51">
        <v>265</v>
      </c>
      <c r="B136" s="52" t="s">
        <v>207</v>
      </c>
      <c r="C136" s="52"/>
      <c r="D136" s="33" t="e">
        <f>VLOOKUP(B136,[2]Item!$A$1:$B$2217,2,)</f>
        <v>#N/A</v>
      </c>
      <c r="E136" s="52" t="s">
        <v>157</v>
      </c>
      <c r="F136" s="52" t="s">
        <v>160</v>
      </c>
      <c r="G136" s="34">
        <v>1</v>
      </c>
      <c r="H136" s="35">
        <v>0.5</v>
      </c>
      <c r="I136" s="36">
        <v>41519</v>
      </c>
      <c r="J136" s="46">
        <v>490000</v>
      </c>
      <c r="K136" s="47">
        <f>'[1]Sep 23'!M142</f>
        <v>489999.99666666676</v>
      </c>
      <c r="L136" s="48"/>
      <c r="M136" s="48">
        <f t="shared" si="23"/>
        <v>490000</v>
      </c>
      <c r="N136" s="49"/>
      <c r="O136" s="48">
        <f t="shared" si="24"/>
        <v>489999.99666666676</v>
      </c>
      <c r="P136" s="48">
        <f t="shared" si="25"/>
        <v>3.3333332394249737E-3</v>
      </c>
      <c r="Q136" s="8">
        <f t="shared" si="16"/>
        <v>3.3333332394249737E-3</v>
      </c>
      <c r="R136" s="50">
        <f t="shared" si="17"/>
        <v>0</v>
      </c>
      <c r="S136" s="50"/>
      <c r="T136" s="9">
        <f t="shared" si="26"/>
        <v>24</v>
      </c>
      <c r="U136" s="9">
        <f t="shared" si="28"/>
        <v>24</v>
      </c>
      <c r="V136">
        <f t="shared" si="27"/>
        <v>0</v>
      </c>
      <c r="W136" s="166">
        <f t="shared" si="29"/>
        <v>20416.666666666668</v>
      </c>
      <c r="Y136" s="167">
        <f t="shared" si="30"/>
        <v>490000</v>
      </c>
    </row>
    <row r="137" spans="1:25" ht="12" customHeight="1" x14ac:dyDescent="0.25">
      <c r="A137" s="51">
        <v>266</v>
      </c>
      <c r="B137" s="52" t="s">
        <v>208</v>
      </c>
      <c r="C137" s="52"/>
      <c r="D137" s="33" t="e">
        <f>VLOOKUP(B137,[2]Item!$A$1:$B$2217,2,)</f>
        <v>#N/A</v>
      </c>
      <c r="E137" s="52" t="s">
        <v>157</v>
      </c>
      <c r="F137" s="52" t="s">
        <v>162</v>
      </c>
      <c r="G137" s="34">
        <v>1</v>
      </c>
      <c r="H137" s="35">
        <v>0.25</v>
      </c>
      <c r="I137" s="36">
        <v>41519</v>
      </c>
      <c r="J137" s="46">
        <v>2750000</v>
      </c>
      <c r="K137" s="47">
        <f>'[1]Sep 23'!M143</f>
        <v>2749999.9999999995</v>
      </c>
      <c r="L137" s="48"/>
      <c r="M137" s="48">
        <f t="shared" si="23"/>
        <v>2750000</v>
      </c>
      <c r="N137" s="49"/>
      <c r="O137" s="48">
        <f t="shared" si="24"/>
        <v>2749999.9999999995</v>
      </c>
      <c r="P137" s="48">
        <f t="shared" si="25"/>
        <v>0</v>
      </c>
      <c r="Q137" s="8">
        <f t="shared" si="16"/>
        <v>0</v>
      </c>
      <c r="R137" s="50">
        <f t="shared" si="17"/>
        <v>0</v>
      </c>
      <c r="S137" s="50"/>
      <c r="T137" s="9">
        <f t="shared" si="26"/>
        <v>48</v>
      </c>
      <c r="U137" s="9">
        <f t="shared" si="28"/>
        <v>48</v>
      </c>
      <c r="V137">
        <f t="shared" si="27"/>
        <v>0</v>
      </c>
      <c r="W137" s="166">
        <f t="shared" si="29"/>
        <v>57291.666666666664</v>
      </c>
      <c r="Y137" s="167">
        <f t="shared" si="30"/>
        <v>2750000</v>
      </c>
    </row>
    <row r="138" spans="1:25" ht="12" customHeight="1" x14ac:dyDescent="0.25">
      <c r="A138" s="51">
        <v>267</v>
      </c>
      <c r="B138" s="52" t="s">
        <v>209</v>
      </c>
      <c r="C138" s="52"/>
      <c r="D138" s="33" t="e">
        <f>VLOOKUP(B138,[2]Item!$A$1:$B$2217,2,)</f>
        <v>#N/A</v>
      </c>
      <c r="E138" s="52" t="s">
        <v>157</v>
      </c>
      <c r="F138" s="52" t="s">
        <v>160</v>
      </c>
      <c r="G138" s="34">
        <v>1</v>
      </c>
      <c r="H138" s="35">
        <v>0.25</v>
      </c>
      <c r="I138" s="36">
        <v>41522</v>
      </c>
      <c r="J138" s="46">
        <v>4150000</v>
      </c>
      <c r="K138" s="47">
        <f>'[1]Sep 23'!M144</f>
        <v>4150000.0000000028</v>
      </c>
      <c r="L138" s="48"/>
      <c r="M138" s="48">
        <f t="shared" si="23"/>
        <v>4150000</v>
      </c>
      <c r="N138" s="49"/>
      <c r="O138" s="48">
        <f t="shared" si="24"/>
        <v>4150000.0000000028</v>
      </c>
      <c r="P138" s="48">
        <f t="shared" si="25"/>
        <v>0</v>
      </c>
      <c r="Q138" s="8">
        <f t="shared" si="16"/>
        <v>0</v>
      </c>
      <c r="R138" s="50">
        <f t="shared" si="17"/>
        <v>0</v>
      </c>
      <c r="S138" s="50"/>
      <c r="T138" s="9">
        <f t="shared" si="26"/>
        <v>48</v>
      </c>
      <c r="U138" s="9">
        <f t="shared" si="28"/>
        <v>48</v>
      </c>
      <c r="V138">
        <f t="shared" si="27"/>
        <v>0</v>
      </c>
      <c r="W138" s="166">
        <f t="shared" si="29"/>
        <v>86458.333333333328</v>
      </c>
      <c r="Y138" s="167">
        <f t="shared" si="30"/>
        <v>4150000</v>
      </c>
    </row>
    <row r="139" spans="1:25" ht="12" customHeight="1" x14ac:dyDescent="0.25">
      <c r="A139" s="51">
        <v>268</v>
      </c>
      <c r="B139" s="52" t="s">
        <v>210</v>
      </c>
      <c r="C139" s="52"/>
      <c r="D139" s="33" t="e">
        <f>VLOOKUP(B139,[2]Item!$A$1:$B$2217,2,)</f>
        <v>#N/A</v>
      </c>
      <c r="E139" s="52" t="s">
        <v>157</v>
      </c>
      <c r="F139" s="52" t="s">
        <v>211</v>
      </c>
      <c r="G139" s="34">
        <v>1</v>
      </c>
      <c r="H139" s="35">
        <v>0.25</v>
      </c>
      <c r="I139" s="36">
        <v>41536</v>
      </c>
      <c r="J139" s="46">
        <v>6175000</v>
      </c>
      <c r="K139" s="47">
        <f>'[1]Sep 23'!M145</f>
        <v>6174999.9999999972</v>
      </c>
      <c r="L139" s="48"/>
      <c r="M139" s="48">
        <f t="shared" si="23"/>
        <v>6175000</v>
      </c>
      <c r="N139" s="49"/>
      <c r="O139" s="48">
        <f t="shared" si="24"/>
        <v>6174999.9999999972</v>
      </c>
      <c r="P139" s="48">
        <f t="shared" si="25"/>
        <v>0</v>
      </c>
      <c r="Q139" s="8">
        <f t="shared" si="16"/>
        <v>0</v>
      </c>
      <c r="R139" s="50">
        <f t="shared" si="17"/>
        <v>0</v>
      </c>
      <c r="S139" s="50"/>
      <c r="T139" s="9">
        <f t="shared" si="26"/>
        <v>48</v>
      </c>
      <c r="U139" s="9">
        <f t="shared" si="28"/>
        <v>48</v>
      </c>
      <c r="V139">
        <f t="shared" si="27"/>
        <v>0</v>
      </c>
      <c r="W139" s="166">
        <f t="shared" si="29"/>
        <v>128645.83333333333</v>
      </c>
      <c r="Y139" s="167">
        <f t="shared" si="30"/>
        <v>6175000</v>
      </c>
    </row>
    <row r="140" spans="1:25" ht="12" customHeight="1" x14ac:dyDescent="0.25">
      <c r="A140" s="51">
        <v>269</v>
      </c>
      <c r="B140" s="52" t="s">
        <v>212</v>
      </c>
      <c r="C140" s="52"/>
      <c r="D140" s="33" t="e">
        <f>VLOOKUP(B140,[2]Item!$A$1:$B$2217,2,)</f>
        <v>#N/A</v>
      </c>
      <c r="E140" s="52" t="s">
        <v>157</v>
      </c>
      <c r="F140" s="52" t="s">
        <v>198</v>
      </c>
      <c r="G140" s="34">
        <v>1</v>
      </c>
      <c r="H140" s="35">
        <v>0.25</v>
      </c>
      <c r="I140" s="36">
        <v>41591</v>
      </c>
      <c r="J140" s="46">
        <v>4745000</v>
      </c>
      <c r="K140" s="47">
        <f>'[1]Sep 23'!M146</f>
        <v>4744999.9999999991</v>
      </c>
      <c r="L140" s="48"/>
      <c r="M140" s="48">
        <f t="shared" si="23"/>
        <v>4745000</v>
      </c>
      <c r="N140" s="49"/>
      <c r="O140" s="48">
        <f t="shared" si="24"/>
        <v>4744999.9999999991</v>
      </c>
      <c r="P140" s="48">
        <f t="shared" si="25"/>
        <v>0</v>
      </c>
      <c r="Q140" s="8">
        <f t="shared" si="16"/>
        <v>0</v>
      </c>
      <c r="R140" s="50">
        <f t="shared" si="17"/>
        <v>0</v>
      </c>
      <c r="S140" s="50"/>
      <c r="T140" s="9">
        <f t="shared" si="26"/>
        <v>48</v>
      </c>
      <c r="U140" s="9">
        <f t="shared" si="28"/>
        <v>48</v>
      </c>
      <c r="V140">
        <f t="shared" si="27"/>
        <v>0</v>
      </c>
      <c r="W140" s="166">
        <f t="shared" si="29"/>
        <v>98854.166666666672</v>
      </c>
      <c r="Y140" s="167">
        <f t="shared" si="30"/>
        <v>4745000</v>
      </c>
    </row>
    <row r="141" spans="1:25" ht="12" customHeight="1" x14ac:dyDescent="0.25">
      <c r="A141" s="51">
        <v>270</v>
      </c>
      <c r="B141" s="52" t="s">
        <v>213</v>
      </c>
      <c r="C141" s="52"/>
      <c r="D141" s="33" t="e">
        <f>VLOOKUP(B141,[2]Item!$A$1:$B$2217,2,)</f>
        <v>#N/A</v>
      </c>
      <c r="E141" s="52" t="s">
        <v>157</v>
      </c>
      <c r="F141" s="52" t="s">
        <v>170</v>
      </c>
      <c r="G141" s="34">
        <v>1</v>
      </c>
      <c r="H141" s="35">
        <v>0.25</v>
      </c>
      <c r="I141" s="36">
        <v>41596</v>
      </c>
      <c r="J141" s="46">
        <v>38880000</v>
      </c>
      <c r="K141" s="47">
        <f>'[1]Sep 23'!M147</f>
        <v>38880000</v>
      </c>
      <c r="L141" s="48"/>
      <c r="M141" s="48">
        <f t="shared" si="23"/>
        <v>38880000</v>
      </c>
      <c r="N141" s="49"/>
      <c r="O141" s="48">
        <f t="shared" si="24"/>
        <v>38880000</v>
      </c>
      <c r="P141" s="48">
        <f t="shared" si="25"/>
        <v>0</v>
      </c>
      <c r="Q141" s="8">
        <f t="shared" si="16"/>
        <v>0</v>
      </c>
      <c r="R141" s="50">
        <f t="shared" si="17"/>
        <v>0</v>
      </c>
      <c r="S141" s="50"/>
      <c r="T141" s="9">
        <f t="shared" si="26"/>
        <v>48</v>
      </c>
      <c r="U141" s="9">
        <f t="shared" si="28"/>
        <v>48</v>
      </c>
      <c r="V141">
        <f t="shared" si="27"/>
        <v>0</v>
      </c>
      <c r="W141" s="166">
        <f t="shared" si="29"/>
        <v>810000</v>
      </c>
      <c r="Y141" s="167">
        <f t="shared" si="30"/>
        <v>38880000</v>
      </c>
    </row>
    <row r="142" spans="1:25" ht="12" customHeight="1" x14ac:dyDescent="0.25">
      <c r="A142" s="51">
        <v>271</v>
      </c>
      <c r="B142" s="52" t="s">
        <v>214</v>
      </c>
      <c r="C142" s="52"/>
      <c r="D142" s="33" t="e">
        <f>VLOOKUP(B142,[2]Item!$A$1:$B$2217,2,)</f>
        <v>#N/A</v>
      </c>
      <c r="E142" s="52" t="s">
        <v>157</v>
      </c>
      <c r="F142" s="52" t="s">
        <v>181</v>
      </c>
      <c r="G142" s="34">
        <v>1</v>
      </c>
      <c r="H142" s="35">
        <v>0.25</v>
      </c>
      <c r="I142" s="36">
        <v>41641</v>
      </c>
      <c r="J142" s="46">
        <v>4500000</v>
      </c>
      <c r="K142" s="47">
        <f>'[1]Sep 23'!M148</f>
        <v>4500000</v>
      </c>
      <c r="L142" s="48"/>
      <c r="M142" s="48">
        <f t="shared" si="23"/>
        <v>4500000</v>
      </c>
      <c r="N142" s="49"/>
      <c r="O142" s="48">
        <f t="shared" si="24"/>
        <v>4500000</v>
      </c>
      <c r="P142" s="48">
        <f t="shared" si="25"/>
        <v>0</v>
      </c>
      <c r="Q142" s="8">
        <f t="shared" si="16"/>
        <v>0</v>
      </c>
      <c r="R142" s="50">
        <f t="shared" si="17"/>
        <v>0</v>
      </c>
      <c r="S142" s="50"/>
      <c r="T142" s="9">
        <f t="shared" si="26"/>
        <v>48</v>
      </c>
      <c r="U142" s="9">
        <f t="shared" si="28"/>
        <v>48</v>
      </c>
      <c r="V142">
        <f t="shared" si="27"/>
        <v>0</v>
      </c>
      <c r="W142" s="166">
        <f t="shared" si="29"/>
        <v>93750</v>
      </c>
      <c r="Y142" s="167">
        <f t="shared" si="30"/>
        <v>4500000</v>
      </c>
    </row>
    <row r="143" spans="1:25" ht="12" customHeight="1" x14ac:dyDescent="0.25">
      <c r="A143" s="51">
        <v>272</v>
      </c>
      <c r="B143" s="52" t="s">
        <v>215</v>
      </c>
      <c r="C143" s="52"/>
      <c r="D143" s="33" t="e">
        <f>VLOOKUP(B143,[2]Item!$A$1:$B$2217,2,)</f>
        <v>#N/A</v>
      </c>
      <c r="E143" s="52" t="s">
        <v>157</v>
      </c>
      <c r="F143" s="52" t="s">
        <v>181</v>
      </c>
      <c r="G143" s="34">
        <v>1</v>
      </c>
      <c r="H143" s="35">
        <v>0.25</v>
      </c>
      <c r="I143" s="36">
        <v>41641</v>
      </c>
      <c r="J143" s="46">
        <v>2535000</v>
      </c>
      <c r="K143" s="47">
        <f>'[1]Sep 23'!M149</f>
        <v>2535000</v>
      </c>
      <c r="L143" s="48"/>
      <c r="M143" s="48">
        <f t="shared" si="23"/>
        <v>2535000</v>
      </c>
      <c r="N143" s="49"/>
      <c r="O143" s="48">
        <f t="shared" si="24"/>
        <v>2535000</v>
      </c>
      <c r="P143" s="48">
        <f t="shared" si="25"/>
        <v>0</v>
      </c>
      <c r="Q143" s="8">
        <f t="shared" ref="Q143:Q206" si="31">M143-O143</f>
        <v>0</v>
      </c>
      <c r="R143" s="50">
        <f t="shared" ref="R143:R206" si="32">P143-Q143</f>
        <v>0</v>
      </c>
      <c r="S143" s="50"/>
      <c r="T143" s="9">
        <f t="shared" si="26"/>
        <v>48</v>
      </c>
      <c r="U143" s="9">
        <f t="shared" si="28"/>
        <v>48</v>
      </c>
      <c r="V143">
        <f t="shared" si="27"/>
        <v>0</v>
      </c>
      <c r="W143" s="166">
        <f t="shared" si="29"/>
        <v>52812.5</v>
      </c>
      <c r="Y143" s="167">
        <f t="shared" si="30"/>
        <v>2535000</v>
      </c>
    </row>
    <row r="144" spans="1:25" ht="12" customHeight="1" x14ac:dyDescent="0.25">
      <c r="A144" s="51">
        <v>273</v>
      </c>
      <c r="B144" s="52" t="s">
        <v>216</v>
      </c>
      <c r="C144" s="52"/>
      <c r="D144" s="33" t="e">
        <f>VLOOKUP(B144,[2]Item!$A$1:$B$2217,2,)</f>
        <v>#N/A</v>
      </c>
      <c r="E144" s="52" t="s">
        <v>157</v>
      </c>
      <c r="F144" s="52" t="s">
        <v>170</v>
      </c>
      <c r="G144" s="34">
        <v>1</v>
      </c>
      <c r="H144" s="35">
        <v>0.25</v>
      </c>
      <c r="I144" s="36">
        <v>41641</v>
      </c>
      <c r="J144" s="46">
        <v>970000</v>
      </c>
      <c r="K144" s="47">
        <f>'[1]Sep 23'!M150</f>
        <v>970000.0000000007</v>
      </c>
      <c r="L144" s="48"/>
      <c r="M144" s="48">
        <f t="shared" si="23"/>
        <v>970000</v>
      </c>
      <c r="N144" s="49"/>
      <c r="O144" s="48">
        <f t="shared" si="24"/>
        <v>970000.0000000007</v>
      </c>
      <c r="P144" s="48">
        <f t="shared" si="25"/>
        <v>0</v>
      </c>
      <c r="Q144" s="8">
        <f t="shared" si="31"/>
        <v>0</v>
      </c>
      <c r="R144" s="50">
        <f t="shared" si="32"/>
        <v>0</v>
      </c>
      <c r="S144" s="50"/>
      <c r="T144" s="9">
        <f t="shared" si="26"/>
        <v>48</v>
      </c>
      <c r="U144" s="9">
        <f t="shared" si="28"/>
        <v>48</v>
      </c>
      <c r="V144">
        <f t="shared" si="27"/>
        <v>0</v>
      </c>
      <c r="W144" s="166">
        <f t="shared" si="29"/>
        <v>20208.333333333332</v>
      </c>
      <c r="Y144" s="167">
        <f t="shared" si="30"/>
        <v>970000</v>
      </c>
    </row>
    <row r="145" spans="1:25" ht="12" customHeight="1" x14ac:dyDescent="0.25">
      <c r="A145" s="51">
        <v>274</v>
      </c>
      <c r="B145" s="52" t="s">
        <v>217</v>
      </c>
      <c r="C145" s="52"/>
      <c r="D145" s="33" t="e">
        <f>VLOOKUP(B145,[2]Item!$A$1:$B$2217,2,)</f>
        <v>#N/A</v>
      </c>
      <c r="E145" s="52" t="s">
        <v>157</v>
      </c>
      <c r="F145" s="52" t="s">
        <v>170</v>
      </c>
      <c r="G145" s="34">
        <v>1</v>
      </c>
      <c r="H145" s="35">
        <v>0.25</v>
      </c>
      <c r="I145" s="36">
        <v>41641</v>
      </c>
      <c r="J145" s="46">
        <v>658000</v>
      </c>
      <c r="K145" s="47">
        <f>'[1]Sep 23'!M151</f>
        <v>658000.00000000012</v>
      </c>
      <c r="L145" s="48"/>
      <c r="M145" s="48">
        <f t="shared" si="23"/>
        <v>658000</v>
      </c>
      <c r="N145" s="49"/>
      <c r="O145" s="48">
        <f t="shared" si="24"/>
        <v>658000.00000000012</v>
      </c>
      <c r="P145" s="48">
        <f t="shared" si="25"/>
        <v>0</v>
      </c>
      <c r="Q145" s="8">
        <f t="shared" si="31"/>
        <v>0</v>
      </c>
      <c r="R145" s="50">
        <f t="shared" si="32"/>
        <v>0</v>
      </c>
      <c r="S145" s="50"/>
      <c r="T145" s="9">
        <f t="shared" si="26"/>
        <v>48</v>
      </c>
      <c r="U145" s="9">
        <f t="shared" si="28"/>
        <v>48</v>
      </c>
      <c r="V145">
        <f t="shared" si="27"/>
        <v>0</v>
      </c>
      <c r="W145" s="166">
        <f t="shared" si="29"/>
        <v>13708.333333333334</v>
      </c>
      <c r="Y145" s="167">
        <f t="shared" si="30"/>
        <v>658000</v>
      </c>
    </row>
    <row r="146" spans="1:25" ht="12" customHeight="1" x14ac:dyDescent="0.25">
      <c r="A146" s="51">
        <v>275</v>
      </c>
      <c r="B146" s="52" t="s">
        <v>218</v>
      </c>
      <c r="C146" s="52"/>
      <c r="D146" s="33" t="e">
        <f>VLOOKUP(B146,[2]Item!$A$1:$B$2217,2,)</f>
        <v>#N/A</v>
      </c>
      <c r="E146" s="52" t="s">
        <v>157</v>
      </c>
      <c r="F146" s="52" t="s">
        <v>170</v>
      </c>
      <c r="G146" s="34">
        <v>1</v>
      </c>
      <c r="H146" s="35">
        <v>0.25</v>
      </c>
      <c r="I146" s="36">
        <v>41641</v>
      </c>
      <c r="J146" s="46">
        <v>925000</v>
      </c>
      <c r="K146" s="47">
        <f>'[1]Sep 23'!M152</f>
        <v>925000.00000000058</v>
      </c>
      <c r="L146" s="48"/>
      <c r="M146" s="48">
        <f t="shared" si="23"/>
        <v>925000</v>
      </c>
      <c r="N146" s="49"/>
      <c r="O146" s="48">
        <f t="shared" si="24"/>
        <v>925000.00000000058</v>
      </c>
      <c r="P146" s="48">
        <f t="shared" si="25"/>
        <v>0</v>
      </c>
      <c r="Q146" s="8">
        <f t="shared" si="31"/>
        <v>0</v>
      </c>
      <c r="R146" s="50">
        <f t="shared" si="32"/>
        <v>0</v>
      </c>
      <c r="S146" s="50"/>
      <c r="T146" s="9">
        <f t="shared" si="26"/>
        <v>48</v>
      </c>
      <c r="U146" s="9">
        <f t="shared" si="28"/>
        <v>48</v>
      </c>
      <c r="V146">
        <f t="shared" si="27"/>
        <v>0</v>
      </c>
      <c r="W146" s="166">
        <f t="shared" si="29"/>
        <v>19270.833333333332</v>
      </c>
      <c r="Y146" s="167">
        <f t="shared" si="30"/>
        <v>925000</v>
      </c>
    </row>
    <row r="147" spans="1:25" ht="12" customHeight="1" x14ac:dyDescent="0.25">
      <c r="A147" s="51">
        <v>276</v>
      </c>
      <c r="B147" s="52" t="s">
        <v>219</v>
      </c>
      <c r="C147" s="52"/>
      <c r="D147" s="33" t="e">
        <f>VLOOKUP(B147,[2]Item!$A$1:$B$2217,2,)</f>
        <v>#N/A</v>
      </c>
      <c r="E147" s="52" t="s">
        <v>157</v>
      </c>
      <c r="F147" s="52" t="s">
        <v>162</v>
      </c>
      <c r="G147" s="34">
        <v>1</v>
      </c>
      <c r="H147" s="35">
        <v>0.25</v>
      </c>
      <c r="I147" s="36">
        <v>41710</v>
      </c>
      <c r="J147" s="46">
        <v>981500</v>
      </c>
      <c r="K147" s="47">
        <f>'[1]Sep 23'!M153</f>
        <v>981499.99666666577</v>
      </c>
      <c r="L147" s="48"/>
      <c r="M147" s="48">
        <f t="shared" si="23"/>
        <v>981500</v>
      </c>
      <c r="N147" s="49"/>
      <c r="O147" s="48">
        <f t="shared" si="24"/>
        <v>981499.99666666577</v>
      </c>
      <c r="P147" s="48">
        <f t="shared" si="25"/>
        <v>3.3333342289552093E-3</v>
      </c>
      <c r="Q147" s="8">
        <f t="shared" si="31"/>
        <v>3.3333342289552093E-3</v>
      </c>
      <c r="R147" s="50">
        <f t="shared" si="32"/>
        <v>0</v>
      </c>
      <c r="S147" s="50"/>
      <c r="T147" s="9">
        <f t="shared" si="26"/>
        <v>48</v>
      </c>
      <c r="U147" s="9">
        <f t="shared" si="28"/>
        <v>48</v>
      </c>
      <c r="V147">
        <f t="shared" si="27"/>
        <v>0</v>
      </c>
      <c r="W147" s="166">
        <f t="shared" si="29"/>
        <v>20447.916666666668</v>
      </c>
      <c r="Y147" s="167">
        <f t="shared" si="30"/>
        <v>981500</v>
      </c>
    </row>
    <row r="148" spans="1:25" ht="12" customHeight="1" x14ac:dyDescent="0.25">
      <c r="A148" s="51">
        <v>277</v>
      </c>
      <c r="B148" s="52" t="s">
        <v>220</v>
      </c>
      <c r="C148" s="52"/>
      <c r="D148" s="33" t="e">
        <f>VLOOKUP(B148,[2]Item!$A$1:$B$2217,2,)</f>
        <v>#N/A</v>
      </c>
      <c r="E148" s="52" t="s">
        <v>157</v>
      </c>
      <c r="F148" s="52" t="s">
        <v>170</v>
      </c>
      <c r="G148" s="34">
        <v>17</v>
      </c>
      <c r="H148" s="35">
        <v>0.25</v>
      </c>
      <c r="I148" s="36">
        <v>41726</v>
      </c>
      <c r="J148" s="46">
        <v>6783000</v>
      </c>
      <c r="K148" s="47">
        <f>'[1]Sep 23'!M154</f>
        <v>6783000</v>
      </c>
      <c r="L148" s="48"/>
      <c r="M148" s="48">
        <f t="shared" si="23"/>
        <v>6783000</v>
      </c>
      <c r="N148" s="49"/>
      <c r="O148" s="48">
        <f t="shared" si="24"/>
        <v>6783000</v>
      </c>
      <c r="P148" s="48">
        <f t="shared" si="25"/>
        <v>0</v>
      </c>
      <c r="Q148" s="8">
        <f t="shared" si="31"/>
        <v>0</v>
      </c>
      <c r="R148" s="50">
        <f t="shared" si="32"/>
        <v>0</v>
      </c>
      <c r="S148" s="50"/>
      <c r="T148" s="9">
        <f t="shared" si="26"/>
        <v>48</v>
      </c>
      <c r="U148" s="9">
        <f t="shared" si="28"/>
        <v>48</v>
      </c>
      <c r="V148">
        <f t="shared" si="27"/>
        <v>0</v>
      </c>
      <c r="W148" s="166">
        <f t="shared" si="29"/>
        <v>141312.5</v>
      </c>
      <c r="Y148" s="167">
        <f t="shared" si="30"/>
        <v>6783000</v>
      </c>
    </row>
    <row r="149" spans="1:25" ht="12" customHeight="1" x14ac:dyDescent="0.25">
      <c r="A149" s="51">
        <v>278</v>
      </c>
      <c r="B149" s="52" t="s">
        <v>221</v>
      </c>
      <c r="C149" s="52"/>
      <c r="D149" s="33" t="e">
        <f>VLOOKUP(B149,[2]Item!$A$1:$B$2217,2,)</f>
        <v>#N/A</v>
      </c>
      <c r="E149" s="52" t="s">
        <v>157</v>
      </c>
      <c r="F149" s="52" t="s">
        <v>222</v>
      </c>
      <c r="G149" s="34">
        <v>1</v>
      </c>
      <c r="H149" s="35">
        <v>0.25</v>
      </c>
      <c r="I149" s="36">
        <v>41842</v>
      </c>
      <c r="J149" s="46">
        <v>1675000</v>
      </c>
      <c r="K149" s="47">
        <f>'[1]Sep 23'!M155</f>
        <v>1674999.9999999991</v>
      </c>
      <c r="L149" s="48"/>
      <c r="M149" s="48">
        <f t="shared" si="23"/>
        <v>1675000</v>
      </c>
      <c r="N149" s="49"/>
      <c r="O149" s="48">
        <f t="shared" si="24"/>
        <v>1674999.9999999991</v>
      </c>
      <c r="P149" s="48">
        <f t="shared" si="25"/>
        <v>0</v>
      </c>
      <c r="Q149" s="8">
        <f t="shared" si="31"/>
        <v>0</v>
      </c>
      <c r="R149" s="50">
        <f t="shared" si="32"/>
        <v>0</v>
      </c>
      <c r="S149" s="50"/>
      <c r="T149" s="9">
        <f t="shared" si="26"/>
        <v>48</v>
      </c>
      <c r="U149" s="9">
        <f t="shared" si="28"/>
        <v>48</v>
      </c>
      <c r="V149">
        <f t="shared" si="27"/>
        <v>0</v>
      </c>
      <c r="W149" s="166">
        <f t="shared" si="29"/>
        <v>34895.833333333336</v>
      </c>
      <c r="Y149" s="167">
        <f t="shared" si="30"/>
        <v>1675000</v>
      </c>
    </row>
    <row r="150" spans="1:25" ht="12" customHeight="1" x14ac:dyDescent="0.25">
      <c r="A150" s="51">
        <v>279</v>
      </c>
      <c r="B150" s="52" t="s">
        <v>223</v>
      </c>
      <c r="C150" s="52"/>
      <c r="D150" s="33" t="e">
        <f>VLOOKUP(B150,[2]Item!$A$1:$B$2217,2,)</f>
        <v>#N/A</v>
      </c>
      <c r="E150" s="52" t="s">
        <v>157</v>
      </c>
      <c r="F150" s="52" t="s">
        <v>198</v>
      </c>
      <c r="G150" s="34">
        <v>1</v>
      </c>
      <c r="H150" s="35">
        <v>0.25</v>
      </c>
      <c r="I150" s="36">
        <v>41947</v>
      </c>
      <c r="J150" s="46">
        <v>1750000</v>
      </c>
      <c r="K150" s="47">
        <f>'[1]Sep 23'!M156</f>
        <v>1749999.9999999988</v>
      </c>
      <c r="L150" s="48"/>
      <c r="M150" s="48">
        <f t="shared" si="23"/>
        <v>1750000</v>
      </c>
      <c r="N150" s="49"/>
      <c r="O150" s="48">
        <f t="shared" si="24"/>
        <v>1749999.9999999988</v>
      </c>
      <c r="P150" s="48">
        <f t="shared" si="25"/>
        <v>0</v>
      </c>
      <c r="Q150" s="8">
        <f t="shared" si="31"/>
        <v>0</v>
      </c>
      <c r="R150" s="50">
        <f t="shared" si="32"/>
        <v>0</v>
      </c>
      <c r="S150" s="50"/>
      <c r="T150" s="9">
        <f t="shared" si="26"/>
        <v>48</v>
      </c>
      <c r="U150" s="9">
        <f t="shared" si="28"/>
        <v>48</v>
      </c>
      <c r="V150">
        <f t="shared" si="27"/>
        <v>0</v>
      </c>
      <c r="W150" s="166">
        <f t="shared" si="29"/>
        <v>36458.333333333336</v>
      </c>
      <c r="Y150" s="167">
        <f t="shared" si="30"/>
        <v>1750000</v>
      </c>
    </row>
    <row r="151" spans="1:25" ht="12" customHeight="1" x14ac:dyDescent="0.25">
      <c r="A151" s="51">
        <v>280</v>
      </c>
      <c r="B151" s="52" t="s">
        <v>224</v>
      </c>
      <c r="C151" s="52"/>
      <c r="D151" s="33" t="e">
        <f>VLOOKUP(B151,[2]Item!$A$1:$B$2217,2,)</f>
        <v>#N/A</v>
      </c>
      <c r="E151" s="52" t="s">
        <v>157</v>
      </c>
      <c r="F151" s="52" t="s">
        <v>162</v>
      </c>
      <c r="G151" s="34">
        <v>1</v>
      </c>
      <c r="H151" s="35">
        <v>0.25</v>
      </c>
      <c r="I151" s="36">
        <v>41995</v>
      </c>
      <c r="J151" s="46">
        <v>7575000</v>
      </c>
      <c r="K151" s="47">
        <f>'[1]Sep 23'!M157</f>
        <v>7575000</v>
      </c>
      <c r="L151" s="48"/>
      <c r="M151" s="48">
        <f t="shared" si="23"/>
        <v>7575000</v>
      </c>
      <c r="N151" s="49"/>
      <c r="O151" s="48">
        <f t="shared" si="24"/>
        <v>7575000</v>
      </c>
      <c r="P151" s="48">
        <f t="shared" si="25"/>
        <v>0</v>
      </c>
      <c r="Q151" s="8">
        <f t="shared" si="31"/>
        <v>0</v>
      </c>
      <c r="R151" s="50">
        <f t="shared" si="32"/>
        <v>0</v>
      </c>
      <c r="S151" s="50"/>
      <c r="T151" s="9">
        <f t="shared" si="26"/>
        <v>48</v>
      </c>
      <c r="U151" s="9">
        <f t="shared" si="28"/>
        <v>48</v>
      </c>
      <c r="V151">
        <f t="shared" si="27"/>
        <v>0</v>
      </c>
      <c r="W151" s="166">
        <f t="shared" si="29"/>
        <v>157812.5</v>
      </c>
      <c r="Y151" s="167">
        <f t="shared" si="30"/>
        <v>7575000</v>
      </c>
    </row>
    <row r="152" spans="1:25" ht="12" customHeight="1" x14ac:dyDescent="0.25">
      <c r="A152" s="51">
        <v>281</v>
      </c>
      <c r="B152" s="52" t="s">
        <v>225</v>
      </c>
      <c r="C152" s="52"/>
      <c r="D152" s="33" t="e">
        <f>VLOOKUP(B152,[2]Item!$A$1:$B$2217,2,)</f>
        <v>#N/A</v>
      </c>
      <c r="E152" s="52" t="s">
        <v>157</v>
      </c>
      <c r="F152" s="52" t="s">
        <v>226</v>
      </c>
      <c r="G152" s="34">
        <v>1</v>
      </c>
      <c r="H152" s="35">
        <v>0.25</v>
      </c>
      <c r="I152" s="36">
        <v>42034</v>
      </c>
      <c r="J152" s="46">
        <v>1750000</v>
      </c>
      <c r="K152" s="47">
        <f>'[1]Sep 23'!M158</f>
        <v>1749999.9999999988</v>
      </c>
      <c r="L152" s="48"/>
      <c r="M152" s="48">
        <f t="shared" si="23"/>
        <v>1750000</v>
      </c>
      <c r="N152" s="49"/>
      <c r="O152" s="48">
        <f t="shared" si="24"/>
        <v>1749999.9999999988</v>
      </c>
      <c r="P152" s="48">
        <f t="shared" si="25"/>
        <v>0</v>
      </c>
      <c r="Q152" s="8">
        <f t="shared" si="31"/>
        <v>0</v>
      </c>
      <c r="R152" s="50">
        <f t="shared" si="32"/>
        <v>0</v>
      </c>
      <c r="S152" s="50"/>
      <c r="T152" s="9">
        <f t="shared" si="26"/>
        <v>48</v>
      </c>
      <c r="U152" s="9">
        <f t="shared" si="28"/>
        <v>48</v>
      </c>
      <c r="V152">
        <f t="shared" si="27"/>
        <v>0</v>
      </c>
      <c r="W152" s="166">
        <f t="shared" si="29"/>
        <v>36458.333333333336</v>
      </c>
      <c r="Y152" s="167">
        <f t="shared" si="30"/>
        <v>1750000</v>
      </c>
    </row>
    <row r="153" spans="1:25" ht="12" customHeight="1" x14ac:dyDescent="0.25">
      <c r="A153" s="51">
        <v>282</v>
      </c>
      <c r="B153" s="52" t="s">
        <v>227</v>
      </c>
      <c r="C153" s="52"/>
      <c r="D153" s="33" t="e">
        <f>VLOOKUP(B153,[2]Item!$A$1:$B$2217,2,)</f>
        <v>#N/A</v>
      </c>
      <c r="E153" s="52" t="s">
        <v>157</v>
      </c>
      <c r="F153" s="52" t="s">
        <v>160</v>
      </c>
      <c r="G153" s="34">
        <v>1</v>
      </c>
      <c r="H153" s="35">
        <v>0.25</v>
      </c>
      <c r="I153" s="36">
        <v>42015</v>
      </c>
      <c r="J153" s="46">
        <v>215000</v>
      </c>
      <c r="K153" s="47">
        <f>'[1]Sep 23'!M159</f>
        <v>214999.99999999988</v>
      </c>
      <c r="L153" s="48"/>
      <c r="M153" s="48">
        <f t="shared" si="23"/>
        <v>215000</v>
      </c>
      <c r="N153" s="49"/>
      <c r="O153" s="48">
        <f t="shared" si="24"/>
        <v>214999.99999999988</v>
      </c>
      <c r="P153" s="48">
        <f t="shared" si="25"/>
        <v>0</v>
      </c>
      <c r="Q153" s="8">
        <f t="shared" si="31"/>
        <v>0</v>
      </c>
      <c r="R153" s="50">
        <f t="shared" si="32"/>
        <v>0</v>
      </c>
      <c r="S153" s="50"/>
      <c r="T153" s="9">
        <f t="shared" si="26"/>
        <v>48</v>
      </c>
      <c r="U153" s="9">
        <f t="shared" si="28"/>
        <v>48</v>
      </c>
      <c r="V153">
        <f t="shared" si="27"/>
        <v>0</v>
      </c>
      <c r="W153" s="166">
        <f t="shared" si="29"/>
        <v>4479.166666666667</v>
      </c>
      <c r="Y153" s="167">
        <f t="shared" si="30"/>
        <v>215000</v>
      </c>
    </row>
    <row r="154" spans="1:25" ht="12" customHeight="1" x14ac:dyDescent="0.25">
      <c r="A154" s="51">
        <v>283</v>
      </c>
      <c r="B154" s="52" t="s">
        <v>228</v>
      </c>
      <c r="C154" s="52"/>
      <c r="D154" s="33" t="e">
        <f>VLOOKUP(B154,[2]Item!$A$1:$B$2217,2,)</f>
        <v>#N/A</v>
      </c>
      <c r="E154" s="52" t="s">
        <v>157</v>
      </c>
      <c r="F154" s="52" t="s">
        <v>160</v>
      </c>
      <c r="G154" s="34">
        <v>1</v>
      </c>
      <c r="H154" s="35">
        <v>0.25</v>
      </c>
      <c r="I154" s="36">
        <v>42015</v>
      </c>
      <c r="J154" s="46">
        <v>9225000</v>
      </c>
      <c r="K154" s="47">
        <f>'[1]Sep 23'!M160</f>
        <v>9225000</v>
      </c>
      <c r="L154" s="48"/>
      <c r="M154" s="48">
        <f t="shared" si="23"/>
        <v>9225000</v>
      </c>
      <c r="N154" s="49"/>
      <c r="O154" s="48">
        <f t="shared" si="24"/>
        <v>9225000</v>
      </c>
      <c r="P154" s="48">
        <f t="shared" si="25"/>
        <v>0</v>
      </c>
      <c r="Q154" s="8">
        <f t="shared" si="31"/>
        <v>0</v>
      </c>
      <c r="R154" s="50">
        <f t="shared" si="32"/>
        <v>0</v>
      </c>
      <c r="S154" s="50"/>
      <c r="T154" s="9">
        <f t="shared" si="26"/>
        <v>48</v>
      </c>
      <c r="U154" s="9">
        <f t="shared" si="28"/>
        <v>48</v>
      </c>
      <c r="V154">
        <f t="shared" si="27"/>
        <v>0</v>
      </c>
      <c r="W154" s="166">
        <f t="shared" si="29"/>
        <v>192187.5</v>
      </c>
      <c r="Y154" s="167">
        <f t="shared" si="30"/>
        <v>9225000</v>
      </c>
    </row>
    <row r="155" spans="1:25" ht="12" customHeight="1" x14ac:dyDescent="0.25">
      <c r="A155" s="51">
        <v>284</v>
      </c>
      <c r="B155" s="52" t="s">
        <v>229</v>
      </c>
      <c r="C155" s="52"/>
      <c r="D155" s="33" t="e">
        <f>VLOOKUP(B155,[2]Item!$A$1:$B$2217,2,)</f>
        <v>#N/A</v>
      </c>
      <c r="E155" s="52" t="s">
        <v>157</v>
      </c>
      <c r="F155" s="52" t="s">
        <v>170</v>
      </c>
      <c r="G155" s="34">
        <v>6</v>
      </c>
      <c r="H155" s="35">
        <v>0.25</v>
      </c>
      <c r="I155" s="36">
        <v>42080</v>
      </c>
      <c r="J155" s="46">
        <v>4200000</v>
      </c>
      <c r="K155" s="47">
        <f>'[1]Sep 23'!M161</f>
        <v>4200000</v>
      </c>
      <c r="L155" s="48"/>
      <c r="M155" s="48">
        <f t="shared" si="23"/>
        <v>4200000</v>
      </c>
      <c r="N155" s="49"/>
      <c r="O155" s="48">
        <f t="shared" si="24"/>
        <v>4200000</v>
      </c>
      <c r="P155" s="48">
        <f t="shared" si="25"/>
        <v>0</v>
      </c>
      <c r="Q155" s="8">
        <f t="shared" si="31"/>
        <v>0</v>
      </c>
      <c r="R155" s="50">
        <f t="shared" si="32"/>
        <v>0</v>
      </c>
      <c r="S155" s="50"/>
      <c r="T155" s="9">
        <f t="shared" si="26"/>
        <v>48</v>
      </c>
      <c r="U155" s="9">
        <f t="shared" si="28"/>
        <v>48</v>
      </c>
      <c r="V155">
        <f t="shared" si="27"/>
        <v>0</v>
      </c>
      <c r="W155" s="166">
        <f t="shared" si="29"/>
        <v>87500</v>
      </c>
      <c r="Y155" s="167">
        <f t="shared" si="30"/>
        <v>4200000</v>
      </c>
    </row>
    <row r="156" spans="1:25" ht="12" customHeight="1" x14ac:dyDescent="0.25">
      <c r="A156" s="51">
        <v>285</v>
      </c>
      <c r="B156" s="52" t="s">
        <v>230</v>
      </c>
      <c r="C156" s="52"/>
      <c r="D156" s="33" t="e">
        <f>VLOOKUP(B156,[2]Item!$A$1:$B$2217,2,)</f>
        <v>#N/A</v>
      </c>
      <c r="E156" s="52" t="s">
        <v>157</v>
      </c>
      <c r="F156" s="52" t="s">
        <v>184</v>
      </c>
      <c r="G156" s="34">
        <v>1</v>
      </c>
      <c r="H156" s="35">
        <v>0.25</v>
      </c>
      <c r="I156" s="36">
        <v>42154</v>
      </c>
      <c r="J156" s="46">
        <v>2350000</v>
      </c>
      <c r="K156" s="47">
        <f>'[1]Sep 23'!M162</f>
        <v>2349999.9999999995</v>
      </c>
      <c r="L156" s="48"/>
      <c r="M156" s="48">
        <f t="shared" si="23"/>
        <v>2350000</v>
      </c>
      <c r="N156" s="49"/>
      <c r="O156" s="48">
        <f t="shared" si="24"/>
        <v>2349999.9999999995</v>
      </c>
      <c r="P156" s="48">
        <f t="shared" si="25"/>
        <v>0</v>
      </c>
      <c r="Q156" s="8">
        <f t="shared" si="31"/>
        <v>0</v>
      </c>
      <c r="R156" s="50">
        <f t="shared" si="32"/>
        <v>0</v>
      </c>
      <c r="S156" s="50"/>
      <c r="T156" s="9">
        <f t="shared" si="26"/>
        <v>48</v>
      </c>
      <c r="U156" s="9">
        <f t="shared" si="28"/>
        <v>48</v>
      </c>
      <c r="V156">
        <f t="shared" si="27"/>
        <v>0</v>
      </c>
      <c r="W156" s="166">
        <f t="shared" si="29"/>
        <v>48958.333333333336</v>
      </c>
      <c r="Y156" s="167">
        <f t="shared" si="30"/>
        <v>2350000</v>
      </c>
    </row>
    <row r="157" spans="1:25" ht="12" customHeight="1" x14ac:dyDescent="0.25">
      <c r="A157" s="51">
        <v>286</v>
      </c>
      <c r="B157" s="52" t="s">
        <v>231</v>
      </c>
      <c r="C157" s="52"/>
      <c r="D157" s="33" t="e">
        <f>VLOOKUP(B157,[2]Item!$A$1:$B$2217,2,)</f>
        <v>#N/A</v>
      </c>
      <c r="E157" s="52" t="s">
        <v>157</v>
      </c>
      <c r="F157" s="52" t="s">
        <v>181</v>
      </c>
      <c r="G157" s="34">
        <v>1</v>
      </c>
      <c r="H157" s="35">
        <v>0.25</v>
      </c>
      <c r="I157" s="36">
        <v>42128</v>
      </c>
      <c r="J157" s="46">
        <v>14221800</v>
      </c>
      <c r="K157" s="47">
        <f>'[1]Sep 23'!M163</f>
        <v>14221800</v>
      </c>
      <c r="L157" s="48"/>
      <c r="M157" s="48">
        <f t="shared" si="23"/>
        <v>14221800</v>
      </c>
      <c r="N157" s="49"/>
      <c r="O157" s="48">
        <f t="shared" si="24"/>
        <v>14221800</v>
      </c>
      <c r="P157" s="48">
        <f t="shared" si="25"/>
        <v>0</v>
      </c>
      <c r="Q157" s="8">
        <f t="shared" si="31"/>
        <v>0</v>
      </c>
      <c r="R157" s="50">
        <f t="shared" si="32"/>
        <v>0</v>
      </c>
      <c r="S157" s="50"/>
      <c r="T157" s="9">
        <f t="shared" si="26"/>
        <v>48</v>
      </c>
      <c r="U157" s="9">
        <f t="shared" si="28"/>
        <v>48</v>
      </c>
      <c r="V157">
        <f t="shared" si="27"/>
        <v>0</v>
      </c>
      <c r="W157" s="166">
        <f t="shared" si="29"/>
        <v>296287.5</v>
      </c>
      <c r="Y157" s="167">
        <f t="shared" si="30"/>
        <v>14221800</v>
      </c>
    </row>
    <row r="158" spans="1:25" ht="12" customHeight="1" x14ac:dyDescent="0.25">
      <c r="A158" s="51">
        <v>287</v>
      </c>
      <c r="B158" s="52" t="s">
        <v>232</v>
      </c>
      <c r="C158" s="52"/>
      <c r="D158" s="33" t="e">
        <f>VLOOKUP(B158,[2]Item!$A$1:$B$2217,2,)</f>
        <v>#N/A</v>
      </c>
      <c r="E158" s="52" t="s">
        <v>157</v>
      </c>
      <c r="F158" s="52" t="s">
        <v>233</v>
      </c>
      <c r="G158" s="34">
        <v>1</v>
      </c>
      <c r="H158" s="35">
        <v>0.25</v>
      </c>
      <c r="I158" s="36">
        <v>42289</v>
      </c>
      <c r="J158" s="46">
        <v>54375000</v>
      </c>
      <c r="K158" s="47">
        <f>'[1]Sep 23'!M164</f>
        <v>54375000</v>
      </c>
      <c r="L158" s="48"/>
      <c r="M158" s="48">
        <f t="shared" si="23"/>
        <v>54375000</v>
      </c>
      <c r="N158" s="49"/>
      <c r="O158" s="48">
        <f t="shared" si="24"/>
        <v>54375000</v>
      </c>
      <c r="P158" s="48">
        <f t="shared" si="25"/>
        <v>0</v>
      </c>
      <c r="Q158" s="8">
        <f t="shared" si="31"/>
        <v>0</v>
      </c>
      <c r="R158" s="50">
        <f t="shared" si="32"/>
        <v>0</v>
      </c>
      <c r="S158" s="50"/>
      <c r="T158" s="9">
        <f t="shared" si="26"/>
        <v>48</v>
      </c>
      <c r="U158" s="9">
        <f t="shared" si="28"/>
        <v>48</v>
      </c>
      <c r="V158">
        <f t="shared" si="27"/>
        <v>0</v>
      </c>
      <c r="W158" s="166">
        <f t="shared" si="29"/>
        <v>1132812.5</v>
      </c>
      <c r="Y158" s="167">
        <f t="shared" si="30"/>
        <v>54375000</v>
      </c>
    </row>
    <row r="159" spans="1:25" ht="12" customHeight="1" x14ac:dyDescent="0.25">
      <c r="A159" s="51">
        <v>288</v>
      </c>
      <c r="B159" s="52" t="s">
        <v>234</v>
      </c>
      <c r="C159" s="52"/>
      <c r="D159" s="33" t="e">
        <f>VLOOKUP(B159,[2]Item!$A$1:$B$2217,2,)</f>
        <v>#N/A</v>
      </c>
      <c r="E159" s="52" t="s">
        <v>157</v>
      </c>
      <c r="F159" s="52" t="s">
        <v>233</v>
      </c>
      <c r="G159" s="34">
        <v>2</v>
      </c>
      <c r="H159" s="35">
        <v>0.25</v>
      </c>
      <c r="I159" s="36">
        <v>42289</v>
      </c>
      <c r="J159" s="46">
        <v>9000000</v>
      </c>
      <c r="K159" s="47">
        <f>'[1]Sep 23'!M165</f>
        <v>9000000</v>
      </c>
      <c r="L159" s="48"/>
      <c r="M159" s="48">
        <f t="shared" si="23"/>
        <v>9000000</v>
      </c>
      <c r="N159" s="49"/>
      <c r="O159" s="48">
        <f t="shared" si="24"/>
        <v>9000000</v>
      </c>
      <c r="P159" s="48">
        <f t="shared" si="25"/>
        <v>0</v>
      </c>
      <c r="Q159" s="8">
        <f t="shared" si="31"/>
        <v>0</v>
      </c>
      <c r="R159" s="50">
        <f t="shared" si="32"/>
        <v>0</v>
      </c>
      <c r="S159" s="50"/>
      <c r="T159" s="9">
        <f t="shared" si="26"/>
        <v>48</v>
      </c>
      <c r="U159" s="9">
        <f t="shared" si="28"/>
        <v>48</v>
      </c>
      <c r="V159">
        <f t="shared" si="27"/>
        <v>0</v>
      </c>
      <c r="W159" s="166">
        <f t="shared" si="29"/>
        <v>187500</v>
      </c>
      <c r="Y159" s="167">
        <f t="shared" si="30"/>
        <v>9000000</v>
      </c>
    </row>
    <row r="160" spans="1:25" ht="12" customHeight="1" x14ac:dyDescent="0.25">
      <c r="A160" s="51">
        <v>289</v>
      </c>
      <c r="B160" s="52" t="s">
        <v>235</v>
      </c>
      <c r="C160" s="52"/>
      <c r="D160" s="33" t="e">
        <f>VLOOKUP(B160,[2]Item!$A$1:$B$2217,2,)</f>
        <v>#N/A</v>
      </c>
      <c r="E160" s="52" t="s">
        <v>157</v>
      </c>
      <c r="F160" s="52" t="s">
        <v>198</v>
      </c>
      <c r="G160" s="34">
        <v>2</v>
      </c>
      <c r="H160" s="35">
        <v>0.25</v>
      </c>
      <c r="I160" s="36">
        <v>42285</v>
      </c>
      <c r="J160" s="46">
        <v>530000</v>
      </c>
      <c r="K160" s="47">
        <f>'[1]Sep 23'!M166</f>
        <v>530000.00000000035</v>
      </c>
      <c r="L160" s="48"/>
      <c r="M160" s="48">
        <f t="shared" si="23"/>
        <v>530000</v>
      </c>
      <c r="N160" s="49"/>
      <c r="O160" s="48">
        <f t="shared" si="24"/>
        <v>530000.00000000035</v>
      </c>
      <c r="P160" s="48">
        <f t="shared" si="25"/>
        <v>0</v>
      </c>
      <c r="Q160" s="8">
        <f t="shared" si="31"/>
        <v>0</v>
      </c>
      <c r="R160" s="50">
        <f t="shared" si="32"/>
        <v>0</v>
      </c>
      <c r="S160" s="50"/>
      <c r="T160" s="9">
        <f t="shared" si="26"/>
        <v>48</v>
      </c>
      <c r="U160" s="9">
        <f t="shared" si="28"/>
        <v>48</v>
      </c>
      <c r="V160">
        <f t="shared" si="27"/>
        <v>0</v>
      </c>
      <c r="W160" s="166">
        <f t="shared" si="29"/>
        <v>11041.666666666666</v>
      </c>
      <c r="Y160" s="167">
        <f t="shared" si="30"/>
        <v>530000</v>
      </c>
    </row>
    <row r="161" spans="1:25" ht="12" customHeight="1" x14ac:dyDescent="0.25">
      <c r="A161" s="51">
        <v>290</v>
      </c>
      <c r="B161" s="52" t="s">
        <v>236</v>
      </c>
      <c r="C161" s="52"/>
      <c r="D161" s="33" t="e">
        <f>VLOOKUP(B161,[2]Item!$A$1:$B$2217,2,)</f>
        <v>#N/A</v>
      </c>
      <c r="E161" s="52" t="s">
        <v>157</v>
      </c>
      <c r="F161" s="52" t="s">
        <v>160</v>
      </c>
      <c r="G161" s="34">
        <v>1</v>
      </c>
      <c r="H161" s="35">
        <v>0.25</v>
      </c>
      <c r="I161" s="36">
        <v>42292</v>
      </c>
      <c r="J161" s="46">
        <v>2880000</v>
      </c>
      <c r="K161" s="47">
        <f>'[1]Sep 23'!M167</f>
        <v>2880000</v>
      </c>
      <c r="L161" s="48"/>
      <c r="M161" s="48">
        <f t="shared" ref="M161:M224" si="33">J161+L161</f>
        <v>2880000</v>
      </c>
      <c r="N161" s="49"/>
      <c r="O161" s="48">
        <f t="shared" ref="O161:O224" si="34">K161+N161</f>
        <v>2880000</v>
      </c>
      <c r="P161" s="48">
        <f t="shared" ref="P161:P224" si="35">J161-O161</f>
        <v>0</v>
      </c>
      <c r="Q161" s="8">
        <f t="shared" si="31"/>
        <v>0</v>
      </c>
      <c r="R161" s="50">
        <f t="shared" si="32"/>
        <v>0</v>
      </c>
      <c r="S161" s="50"/>
      <c r="T161" s="9">
        <f t="shared" si="26"/>
        <v>48</v>
      </c>
      <c r="U161" s="9">
        <f t="shared" si="28"/>
        <v>48</v>
      </c>
      <c r="V161">
        <f t="shared" si="27"/>
        <v>0</v>
      </c>
      <c r="W161" s="166">
        <f t="shared" si="29"/>
        <v>60000</v>
      </c>
      <c r="Y161" s="167">
        <f t="shared" si="30"/>
        <v>2880000</v>
      </c>
    </row>
    <row r="162" spans="1:25" ht="12" customHeight="1" x14ac:dyDescent="0.25">
      <c r="A162" s="51">
        <v>291</v>
      </c>
      <c r="B162" s="52" t="s">
        <v>237</v>
      </c>
      <c r="C162" s="52"/>
      <c r="D162" s="33" t="e">
        <f>VLOOKUP(B162,[2]Item!$A$1:$B$2217,2,)</f>
        <v>#N/A</v>
      </c>
      <c r="E162" s="52" t="s">
        <v>157</v>
      </c>
      <c r="F162" s="52" t="s">
        <v>226</v>
      </c>
      <c r="G162" s="34">
        <v>1</v>
      </c>
      <c r="H162" s="35">
        <v>0.25</v>
      </c>
      <c r="I162" s="36">
        <v>42292</v>
      </c>
      <c r="J162" s="46">
        <v>1875000</v>
      </c>
      <c r="K162" s="47">
        <f>'[1]Sep 23'!M168</f>
        <v>1875000</v>
      </c>
      <c r="L162" s="48"/>
      <c r="M162" s="48">
        <f t="shared" si="33"/>
        <v>1875000</v>
      </c>
      <c r="N162" s="49"/>
      <c r="O162" s="48">
        <f t="shared" si="34"/>
        <v>1875000</v>
      </c>
      <c r="P162" s="48">
        <f t="shared" si="35"/>
        <v>0</v>
      </c>
      <c r="Q162" s="8">
        <f t="shared" si="31"/>
        <v>0</v>
      </c>
      <c r="R162" s="50">
        <f t="shared" si="32"/>
        <v>0</v>
      </c>
      <c r="S162" s="50"/>
      <c r="T162" s="9">
        <f t="shared" si="26"/>
        <v>48</v>
      </c>
      <c r="U162" s="9">
        <f t="shared" si="28"/>
        <v>48</v>
      </c>
      <c r="V162">
        <f t="shared" si="27"/>
        <v>0</v>
      </c>
      <c r="W162" s="166">
        <f t="shared" si="29"/>
        <v>39062.5</v>
      </c>
      <c r="Y162" s="167">
        <f t="shared" si="30"/>
        <v>1875000</v>
      </c>
    </row>
    <row r="163" spans="1:25" ht="12" customHeight="1" x14ac:dyDescent="0.25">
      <c r="A163" s="51">
        <v>292</v>
      </c>
      <c r="B163" s="52" t="s">
        <v>238</v>
      </c>
      <c r="C163" s="52"/>
      <c r="D163" s="33" t="e">
        <f>VLOOKUP(B163,[2]Item!$A$1:$B$2217,2,)</f>
        <v>#N/A</v>
      </c>
      <c r="E163" s="52" t="s">
        <v>157</v>
      </c>
      <c r="F163" s="52" t="s">
        <v>233</v>
      </c>
      <c r="G163" s="34">
        <v>1</v>
      </c>
      <c r="H163" s="35">
        <v>0.25</v>
      </c>
      <c r="I163" s="36">
        <v>42298</v>
      </c>
      <c r="J163" s="46">
        <v>365000</v>
      </c>
      <c r="K163" s="47">
        <f>'[1]Sep 23'!M169</f>
        <v>365000.00000000012</v>
      </c>
      <c r="L163" s="48"/>
      <c r="M163" s="48">
        <f t="shared" si="33"/>
        <v>365000</v>
      </c>
      <c r="N163" s="49"/>
      <c r="O163" s="48">
        <f t="shared" si="34"/>
        <v>365000.00000000012</v>
      </c>
      <c r="P163" s="48">
        <f t="shared" si="35"/>
        <v>0</v>
      </c>
      <c r="Q163" s="8">
        <f t="shared" si="31"/>
        <v>0</v>
      </c>
      <c r="R163" s="50">
        <f t="shared" si="32"/>
        <v>0</v>
      </c>
      <c r="S163" s="50"/>
      <c r="T163" s="9">
        <f t="shared" si="26"/>
        <v>48</v>
      </c>
      <c r="U163" s="9">
        <f t="shared" si="28"/>
        <v>48</v>
      </c>
      <c r="V163">
        <f t="shared" si="27"/>
        <v>0</v>
      </c>
      <c r="W163" s="166">
        <f t="shared" si="29"/>
        <v>7604.166666666667</v>
      </c>
      <c r="Y163" s="167">
        <f t="shared" si="30"/>
        <v>365000</v>
      </c>
    </row>
    <row r="164" spans="1:25" ht="12" customHeight="1" x14ac:dyDescent="0.25">
      <c r="A164" s="51">
        <v>293</v>
      </c>
      <c r="B164" s="52" t="s">
        <v>239</v>
      </c>
      <c r="C164" s="52"/>
      <c r="D164" s="33" t="e">
        <f>VLOOKUP(B164,[2]Item!$A$1:$B$2217,2,)</f>
        <v>#N/A</v>
      </c>
      <c r="E164" s="52" t="s">
        <v>157</v>
      </c>
      <c r="F164" s="52" t="s">
        <v>233</v>
      </c>
      <c r="G164" s="34">
        <v>1</v>
      </c>
      <c r="H164" s="35">
        <v>0.25</v>
      </c>
      <c r="I164" s="36">
        <v>42298</v>
      </c>
      <c r="J164" s="46">
        <v>1675000</v>
      </c>
      <c r="K164" s="47">
        <f>'[1]Sep 23'!M170</f>
        <v>1674999.9999999991</v>
      </c>
      <c r="L164" s="48"/>
      <c r="M164" s="48">
        <f t="shared" si="33"/>
        <v>1675000</v>
      </c>
      <c r="N164" s="49"/>
      <c r="O164" s="48">
        <f t="shared" si="34"/>
        <v>1674999.9999999991</v>
      </c>
      <c r="P164" s="48">
        <f t="shared" si="35"/>
        <v>0</v>
      </c>
      <c r="Q164" s="8">
        <f t="shared" si="31"/>
        <v>0</v>
      </c>
      <c r="R164" s="50">
        <f t="shared" si="32"/>
        <v>0</v>
      </c>
      <c r="S164" s="50"/>
      <c r="T164" s="9">
        <f t="shared" si="26"/>
        <v>48</v>
      </c>
      <c r="U164" s="9">
        <f t="shared" si="28"/>
        <v>48</v>
      </c>
      <c r="V164">
        <f t="shared" si="27"/>
        <v>0</v>
      </c>
      <c r="W164" s="166">
        <f t="shared" si="29"/>
        <v>34895.833333333336</v>
      </c>
      <c r="Y164" s="167">
        <f t="shared" si="30"/>
        <v>1675000</v>
      </c>
    </row>
    <row r="165" spans="1:25" ht="12" customHeight="1" x14ac:dyDescent="0.25">
      <c r="A165" s="51">
        <v>294</v>
      </c>
      <c r="B165" s="52" t="s">
        <v>240</v>
      </c>
      <c r="C165" s="52"/>
      <c r="D165" s="33" t="e">
        <f>VLOOKUP(B165,[2]Item!$A$1:$B$2217,2,)</f>
        <v>#N/A</v>
      </c>
      <c r="E165" s="52" t="s">
        <v>157</v>
      </c>
      <c r="F165" s="52" t="s">
        <v>202</v>
      </c>
      <c r="G165" s="34">
        <v>1</v>
      </c>
      <c r="H165" s="35">
        <v>0.25</v>
      </c>
      <c r="I165" s="36">
        <v>42279</v>
      </c>
      <c r="J165" s="46">
        <v>4700000</v>
      </c>
      <c r="K165" s="47">
        <f>'[1]Sep 23'!M171</f>
        <v>4699999.9999999991</v>
      </c>
      <c r="L165" s="48"/>
      <c r="M165" s="48">
        <f t="shared" si="33"/>
        <v>4700000</v>
      </c>
      <c r="N165" s="49"/>
      <c r="O165" s="48">
        <f t="shared" si="34"/>
        <v>4699999.9999999991</v>
      </c>
      <c r="P165" s="48">
        <f t="shared" si="35"/>
        <v>0</v>
      </c>
      <c r="Q165" s="8">
        <f t="shared" si="31"/>
        <v>0</v>
      </c>
      <c r="R165" s="50">
        <f t="shared" si="32"/>
        <v>0</v>
      </c>
      <c r="S165" s="50"/>
      <c r="T165" s="9">
        <f t="shared" si="26"/>
        <v>48</v>
      </c>
      <c r="U165" s="9">
        <f t="shared" si="28"/>
        <v>48</v>
      </c>
      <c r="V165">
        <f t="shared" si="27"/>
        <v>0</v>
      </c>
      <c r="W165" s="166">
        <f t="shared" si="29"/>
        <v>97916.666666666672</v>
      </c>
      <c r="Y165" s="167">
        <f t="shared" si="30"/>
        <v>4700000</v>
      </c>
    </row>
    <row r="166" spans="1:25" ht="12" customHeight="1" x14ac:dyDescent="0.25">
      <c r="A166" s="51">
        <v>295</v>
      </c>
      <c r="B166" s="52" t="s">
        <v>241</v>
      </c>
      <c r="C166" s="52"/>
      <c r="D166" s="33" t="e">
        <f>VLOOKUP(B166,[2]Item!$A$1:$B$2217,2,)</f>
        <v>#N/A</v>
      </c>
      <c r="E166" s="52" t="s">
        <v>157</v>
      </c>
      <c r="F166" s="52" t="s">
        <v>184</v>
      </c>
      <c r="G166" s="34">
        <v>1</v>
      </c>
      <c r="H166" s="35">
        <v>0.25</v>
      </c>
      <c r="I166" s="36">
        <v>42394</v>
      </c>
      <c r="J166" s="46">
        <v>4750000</v>
      </c>
      <c r="K166" s="47">
        <f>'[1]Sep 23'!M172</f>
        <v>4750000.0000000009</v>
      </c>
      <c r="L166" s="48"/>
      <c r="M166" s="48">
        <f t="shared" si="33"/>
        <v>4750000</v>
      </c>
      <c r="N166" s="49"/>
      <c r="O166" s="48">
        <f t="shared" si="34"/>
        <v>4750000.0000000009</v>
      </c>
      <c r="P166" s="48">
        <f t="shared" si="35"/>
        <v>0</v>
      </c>
      <c r="Q166" s="8">
        <f t="shared" si="31"/>
        <v>0</v>
      </c>
      <c r="R166" s="50">
        <f t="shared" si="32"/>
        <v>0</v>
      </c>
      <c r="S166" s="50"/>
      <c r="T166" s="9">
        <f t="shared" si="26"/>
        <v>48</v>
      </c>
      <c r="U166" s="9">
        <f t="shared" si="28"/>
        <v>48</v>
      </c>
      <c r="V166">
        <f t="shared" si="27"/>
        <v>0</v>
      </c>
      <c r="W166" s="166">
        <f t="shared" si="29"/>
        <v>98958.333333333328</v>
      </c>
      <c r="Y166" s="167">
        <f t="shared" si="30"/>
        <v>4750000</v>
      </c>
    </row>
    <row r="167" spans="1:25" ht="12" customHeight="1" x14ac:dyDescent="0.25">
      <c r="A167" s="51">
        <v>296</v>
      </c>
      <c r="B167" s="52" t="s">
        <v>242</v>
      </c>
      <c r="C167" s="52"/>
      <c r="D167" s="33" t="e">
        <f>VLOOKUP(B167,[2]Item!$A$1:$B$2217,2,)</f>
        <v>#N/A</v>
      </c>
      <c r="E167" s="52" t="s">
        <v>157</v>
      </c>
      <c r="F167" s="52" t="s">
        <v>233</v>
      </c>
      <c r="G167" s="34">
        <v>2</v>
      </c>
      <c r="H167" s="35">
        <v>0.25</v>
      </c>
      <c r="I167" s="36">
        <v>42528</v>
      </c>
      <c r="J167" s="46">
        <v>1700000</v>
      </c>
      <c r="K167" s="47">
        <f>'[1]Sep 23'!M173</f>
        <v>1700000.0033333343</v>
      </c>
      <c r="L167" s="48"/>
      <c r="M167" s="48">
        <f t="shared" si="33"/>
        <v>1700000</v>
      </c>
      <c r="N167" s="49"/>
      <c r="O167" s="48">
        <f t="shared" si="34"/>
        <v>1700000.0033333343</v>
      </c>
      <c r="P167" s="48">
        <f t="shared" si="35"/>
        <v>-3.3333343453705311E-3</v>
      </c>
      <c r="Q167" s="8">
        <f t="shared" si="31"/>
        <v>-3.3333343453705311E-3</v>
      </c>
      <c r="R167" s="50">
        <f t="shared" si="32"/>
        <v>0</v>
      </c>
      <c r="S167" s="50"/>
      <c r="T167" s="9">
        <f t="shared" si="26"/>
        <v>48</v>
      </c>
      <c r="U167" s="9">
        <f t="shared" si="28"/>
        <v>48</v>
      </c>
      <c r="V167">
        <f t="shared" si="27"/>
        <v>0</v>
      </c>
      <c r="W167" s="166">
        <f t="shared" si="29"/>
        <v>35416.666666666664</v>
      </c>
      <c r="Y167" s="167">
        <f t="shared" si="30"/>
        <v>1700000</v>
      </c>
    </row>
    <row r="168" spans="1:25" ht="12" customHeight="1" x14ac:dyDescent="0.25">
      <c r="A168" s="51">
        <v>297</v>
      </c>
      <c r="B168" s="52" t="s">
        <v>243</v>
      </c>
      <c r="C168" s="52"/>
      <c r="D168" s="33" t="e">
        <f>VLOOKUP(B168,[2]Item!$A$1:$B$2217,2,)</f>
        <v>#N/A</v>
      </c>
      <c r="E168" s="52" t="s">
        <v>157</v>
      </c>
      <c r="F168" s="52" t="s">
        <v>244</v>
      </c>
      <c r="G168" s="34">
        <v>2</v>
      </c>
      <c r="H168" s="35">
        <v>0.25</v>
      </c>
      <c r="I168" s="36">
        <v>42570</v>
      </c>
      <c r="J168" s="46">
        <v>2700000</v>
      </c>
      <c r="K168" s="47">
        <f>'[1]Sep 23'!M174</f>
        <v>2700000</v>
      </c>
      <c r="L168" s="48"/>
      <c r="M168" s="48">
        <f t="shared" si="33"/>
        <v>2700000</v>
      </c>
      <c r="N168" s="49"/>
      <c r="O168" s="48">
        <f t="shared" si="34"/>
        <v>2700000</v>
      </c>
      <c r="P168" s="48">
        <f t="shared" si="35"/>
        <v>0</v>
      </c>
      <c r="Q168" s="8">
        <f t="shared" si="31"/>
        <v>0</v>
      </c>
      <c r="R168" s="50">
        <f t="shared" si="32"/>
        <v>0</v>
      </c>
      <c r="S168" s="50"/>
      <c r="T168" s="9">
        <f t="shared" si="26"/>
        <v>48</v>
      </c>
      <c r="U168" s="9">
        <f t="shared" si="28"/>
        <v>48</v>
      </c>
      <c r="V168">
        <f t="shared" si="27"/>
        <v>0</v>
      </c>
      <c r="W168" s="166">
        <f t="shared" si="29"/>
        <v>56250</v>
      </c>
      <c r="Y168" s="167">
        <f t="shared" si="30"/>
        <v>2700000</v>
      </c>
    </row>
    <row r="169" spans="1:25" ht="12" customHeight="1" x14ac:dyDescent="0.25">
      <c r="A169" s="51">
        <v>298</v>
      </c>
      <c r="B169" s="52" t="s">
        <v>245</v>
      </c>
      <c r="C169" s="52"/>
      <c r="D169" s="33" t="e">
        <f>VLOOKUP(B169,[2]Item!$A$1:$B$2217,2,)</f>
        <v>#N/A</v>
      </c>
      <c r="E169" s="52" t="s">
        <v>157</v>
      </c>
      <c r="F169" s="52" t="s">
        <v>160</v>
      </c>
      <c r="G169" s="34">
        <v>1</v>
      </c>
      <c r="H169" s="35">
        <v>0.25</v>
      </c>
      <c r="I169" s="36">
        <v>42671</v>
      </c>
      <c r="J169" s="46">
        <v>5230000</v>
      </c>
      <c r="K169" s="47">
        <f>'[1]Sep 23'!M175</f>
        <v>5229999.9999999991</v>
      </c>
      <c r="L169" s="48"/>
      <c r="M169" s="48">
        <f t="shared" si="33"/>
        <v>5230000</v>
      </c>
      <c r="N169" s="49">
        <f t="shared" ref="N169:N200" si="36">IF(J169=K169,0,J169*H169/12)</f>
        <v>0</v>
      </c>
      <c r="O169" s="48">
        <f t="shared" si="34"/>
        <v>5229999.9999999991</v>
      </c>
      <c r="P169" s="48">
        <f t="shared" si="35"/>
        <v>0</v>
      </c>
      <c r="Q169" s="8">
        <f t="shared" si="31"/>
        <v>0</v>
      </c>
      <c r="R169" s="50">
        <f t="shared" si="32"/>
        <v>0</v>
      </c>
      <c r="S169" s="50"/>
      <c r="T169" s="9">
        <f t="shared" si="26"/>
        <v>48</v>
      </c>
      <c r="U169" s="9">
        <f t="shared" si="28"/>
        <v>48</v>
      </c>
      <c r="V169">
        <f t="shared" si="27"/>
        <v>0</v>
      </c>
      <c r="W169" s="166">
        <f t="shared" si="29"/>
        <v>108958.33333333333</v>
      </c>
      <c r="Y169" s="167">
        <f t="shared" si="30"/>
        <v>5230000</v>
      </c>
    </row>
    <row r="170" spans="1:25" ht="12" customHeight="1" x14ac:dyDescent="0.25">
      <c r="A170" s="51">
        <v>299</v>
      </c>
      <c r="B170" s="52" t="s">
        <v>246</v>
      </c>
      <c r="C170" s="52"/>
      <c r="D170" s="33" t="e">
        <f>VLOOKUP(B170,[2]Item!$A$1:$B$2217,2,)</f>
        <v>#N/A</v>
      </c>
      <c r="E170" s="52" t="s">
        <v>157</v>
      </c>
      <c r="F170" s="52" t="s">
        <v>160</v>
      </c>
      <c r="G170" s="34">
        <v>3</v>
      </c>
      <c r="H170" s="35">
        <v>0.25</v>
      </c>
      <c r="I170" s="36">
        <v>42712</v>
      </c>
      <c r="J170" s="46">
        <v>21750000</v>
      </c>
      <c r="K170" s="47">
        <f>'[1]Sep 23'!M176</f>
        <v>21750000</v>
      </c>
      <c r="L170" s="48"/>
      <c r="M170" s="48">
        <f t="shared" si="33"/>
        <v>21750000</v>
      </c>
      <c r="N170" s="49">
        <f t="shared" si="36"/>
        <v>0</v>
      </c>
      <c r="O170" s="48">
        <f t="shared" si="34"/>
        <v>21750000</v>
      </c>
      <c r="P170" s="48">
        <f t="shared" si="35"/>
        <v>0</v>
      </c>
      <c r="Q170" s="8">
        <f t="shared" si="31"/>
        <v>0</v>
      </c>
      <c r="R170" s="50">
        <f t="shared" si="32"/>
        <v>0</v>
      </c>
      <c r="S170" s="50"/>
      <c r="T170" s="9">
        <f t="shared" si="26"/>
        <v>48</v>
      </c>
      <c r="U170" s="9">
        <f t="shared" si="28"/>
        <v>48</v>
      </c>
      <c r="V170">
        <f t="shared" si="27"/>
        <v>0</v>
      </c>
      <c r="W170" s="166">
        <f t="shared" si="29"/>
        <v>453125</v>
      </c>
      <c r="Y170" s="167">
        <f t="shared" si="30"/>
        <v>21750000</v>
      </c>
    </row>
    <row r="171" spans="1:25" ht="12" customHeight="1" x14ac:dyDescent="0.25">
      <c r="A171" s="51">
        <v>300</v>
      </c>
      <c r="B171" s="52" t="s">
        <v>247</v>
      </c>
      <c r="C171" s="52"/>
      <c r="D171" s="33" t="e">
        <f>VLOOKUP(B171,[2]Item!$A$1:$B$2217,2,)</f>
        <v>#N/A</v>
      </c>
      <c r="E171" s="52" t="s">
        <v>157</v>
      </c>
      <c r="F171" s="52" t="s">
        <v>226</v>
      </c>
      <c r="G171" s="34">
        <v>1</v>
      </c>
      <c r="H171" s="35">
        <v>0.25</v>
      </c>
      <c r="I171" s="36">
        <v>42712</v>
      </c>
      <c r="J171" s="46">
        <v>1800000</v>
      </c>
      <c r="K171" s="47">
        <f>'[1]Sep 23'!M177</f>
        <v>1800000</v>
      </c>
      <c r="L171" s="48"/>
      <c r="M171" s="48">
        <f t="shared" si="33"/>
        <v>1800000</v>
      </c>
      <c r="N171" s="49">
        <f t="shared" si="36"/>
        <v>0</v>
      </c>
      <c r="O171" s="48">
        <f t="shared" si="34"/>
        <v>1800000</v>
      </c>
      <c r="P171" s="48">
        <f t="shared" si="35"/>
        <v>0</v>
      </c>
      <c r="Q171" s="8">
        <f t="shared" si="31"/>
        <v>0</v>
      </c>
      <c r="R171" s="50">
        <f t="shared" si="32"/>
        <v>0</v>
      </c>
      <c r="S171" s="50"/>
      <c r="T171" s="9">
        <f t="shared" si="26"/>
        <v>48</v>
      </c>
      <c r="U171" s="9">
        <f t="shared" si="28"/>
        <v>48</v>
      </c>
      <c r="V171">
        <f t="shared" si="27"/>
        <v>0</v>
      </c>
      <c r="W171" s="166">
        <f t="shared" si="29"/>
        <v>37500</v>
      </c>
      <c r="Y171" s="167">
        <f t="shared" si="30"/>
        <v>1800000</v>
      </c>
    </row>
    <row r="172" spans="1:25" ht="12" customHeight="1" x14ac:dyDescent="0.25">
      <c r="A172" s="51">
        <v>301</v>
      </c>
      <c r="B172" s="52" t="s">
        <v>248</v>
      </c>
      <c r="C172" s="52"/>
      <c r="D172" s="33" t="e">
        <f>VLOOKUP(B172,[2]Item!$A$1:$B$2217,2,)</f>
        <v>#N/A</v>
      </c>
      <c r="E172" s="52" t="s">
        <v>157</v>
      </c>
      <c r="F172" s="52" t="s">
        <v>164</v>
      </c>
      <c r="G172" s="34">
        <v>1</v>
      </c>
      <c r="H172" s="35">
        <v>0.25</v>
      </c>
      <c r="I172" s="36">
        <v>42712</v>
      </c>
      <c r="J172" s="46">
        <v>1800000</v>
      </c>
      <c r="K172" s="47">
        <f>'[1]Sep 23'!M178</f>
        <v>1800000</v>
      </c>
      <c r="L172" s="48"/>
      <c r="M172" s="48">
        <f t="shared" si="33"/>
        <v>1800000</v>
      </c>
      <c r="N172" s="49">
        <f t="shared" si="36"/>
        <v>0</v>
      </c>
      <c r="O172" s="48">
        <f t="shared" si="34"/>
        <v>1800000</v>
      </c>
      <c r="P172" s="48">
        <f t="shared" si="35"/>
        <v>0</v>
      </c>
      <c r="Q172" s="8">
        <f t="shared" si="31"/>
        <v>0</v>
      </c>
      <c r="R172" s="50">
        <f t="shared" si="32"/>
        <v>0</v>
      </c>
      <c r="S172" s="50"/>
      <c r="T172" s="9">
        <f t="shared" si="26"/>
        <v>48</v>
      </c>
      <c r="U172" s="9">
        <f t="shared" si="28"/>
        <v>48</v>
      </c>
      <c r="V172">
        <f t="shared" si="27"/>
        <v>0</v>
      </c>
      <c r="W172" s="166">
        <f t="shared" si="29"/>
        <v>37500</v>
      </c>
      <c r="Y172" s="167">
        <f t="shared" si="30"/>
        <v>1800000</v>
      </c>
    </row>
    <row r="173" spans="1:25" ht="12" customHeight="1" x14ac:dyDescent="0.25">
      <c r="A173" s="51">
        <v>302</v>
      </c>
      <c r="B173" s="52" t="s">
        <v>249</v>
      </c>
      <c r="C173" s="52"/>
      <c r="D173" s="33" t="e">
        <f>VLOOKUP(B173,[2]Item!$A$1:$B$2217,2,)</f>
        <v>#N/A</v>
      </c>
      <c r="E173" s="52" t="s">
        <v>157</v>
      </c>
      <c r="F173" s="52" t="s">
        <v>244</v>
      </c>
      <c r="G173" s="34">
        <v>1</v>
      </c>
      <c r="H173" s="35">
        <v>0.25</v>
      </c>
      <c r="I173" s="36">
        <v>42712</v>
      </c>
      <c r="J173" s="46">
        <v>1800000</v>
      </c>
      <c r="K173" s="47">
        <f>'[1]Sep 23'!M179</f>
        <v>1800000</v>
      </c>
      <c r="L173" s="48"/>
      <c r="M173" s="48">
        <f t="shared" si="33"/>
        <v>1800000</v>
      </c>
      <c r="N173" s="49">
        <f t="shared" si="36"/>
        <v>0</v>
      </c>
      <c r="O173" s="48">
        <f t="shared" si="34"/>
        <v>1800000</v>
      </c>
      <c r="P173" s="48">
        <f t="shared" si="35"/>
        <v>0</v>
      </c>
      <c r="Q173" s="8">
        <f t="shared" si="31"/>
        <v>0</v>
      </c>
      <c r="R173" s="50">
        <f t="shared" si="32"/>
        <v>0</v>
      </c>
      <c r="S173" s="50"/>
      <c r="T173" s="9">
        <f t="shared" si="26"/>
        <v>48</v>
      </c>
      <c r="U173" s="9">
        <f t="shared" si="28"/>
        <v>48</v>
      </c>
      <c r="V173">
        <f t="shared" si="27"/>
        <v>0</v>
      </c>
      <c r="W173" s="166">
        <f t="shared" si="29"/>
        <v>37500</v>
      </c>
      <c r="Y173" s="167">
        <f t="shared" si="30"/>
        <v>1800000</v>
      </c>
    </row>
    <row r="174" spans="1:25" ht="12" customHeight="1" x14ac:dyDescent="0.25">
      <c r="A174" s="51">
        <v>303</v>
      </c>
      <c r="B174" s="52" t="s">
        <v>250</v>
      </c>
      <c r="C174" s="52"/>
      <c r="D174" s="33" t="e">
        <f>VLOOKUP(B174,[2]Item!$A$1:$B$2217,2,)</f>
        <v>#N/A</v>
      </c>
      <c r="E174" s="52" t="s">
        <v>157</v>
      </c>
      <c r="F174" s="52" t="s">
        <v>184</v>
      </c>
      <c r="G174" s="34">
        <v>1</v>
      </c>
      <c r="H174" s="35">
        <v>0.25</v>
      </c>
      <c r="I174" s="36">
        <v>42712</v>
      </c>
      <c r="J174" s="46">
        <v>2715000</v>
      </c>
      <c r="K174" s="47">
        <f>'[1]Sep 23'!M180</f>
        <v>2715000</v>
      </c>
      <c r="L174" s="48"/>
      <c r="M174" s="48">
        <f t="shared" si="33"/>
        <v>2715000</v>
      </c>
      <c r="N174" s="49">
        <f t="shared" si="36"/>
        <v>0</v>
      </c>
      <c r="O174" s="48">
        <f t="shared" si="34"/>
        <v>2715000</v>
      </c>
      <c r="P174" s="48">
        <f t="shared" si="35"/>
        <v>0</v>
      </c>
      <c r="Q174" s="8">
        <f t="shared" si="31"/>
        <v>0</v>
      </c>
      <c r="R174" s="50">
        <f t="shared" si="32"/>
        <v>0</v>
      </c>
      <c r="S174" s="50"/>
      <c r="T174" s="9">
        <f t="shared" si="26"/>
        <v>48</v>
      </c>
      <c r="U174" s="9">
        <f t="shared" si="28"/>
        <v>48</v>
      </c>
      <c r="V174">
        <f t="shared" si="27"/>
        <v>0</v>
      </c>
      <c r="W174" s="166">
        <f t="shared" si="29"/>
        <v>56562.5</v>
      </c>
      <c r="Y174" s="167">
        <f t="shared" si="30"/>
        <v>2715000</v>
      </c>
    </row>
    <row r="175" spans="1:25" ht="12" customHeight="1" x14ac:dyDescent="0.25">
      <c r="A175" s="51">
        <v>304</v>
      </c>
      <c r="B175" s="52" t="s">
        <v>251</v>
      </c>
      <c r="C175" s="52"/>
      <c r="D175" s="33" t="e">
        <f>VLOOKUP(B175,[2]Item!$A$1:$B$2217,2,)</f>
        <v>#N/A</v>
      </c>
      <c r="E175" s="52" t="s">
        <v>157</v>
      </c>
      <c r="F175" s="52" t="s">
        <v>170</v>
      </c>
      <c r="G175" s="34">
        <v>1</v>
      </c>
      <c r="H175" s="35">
        <v>0.25</v>
      </c>
      <c r="I175" s="36">
        <v>42725</v>
      </c>
      <c r="J175" s="46">
        <v>1850000</v>
      </c>
      <c r="K175" s="47">
        <f>'[1]Sep 23'!M181</f>
        <v>1850000.0000000012</v>
      </c>
      <c r="L175" s="48"/>
      <c r="M175" s="48">
        <f t="shared" si="33"/>
        <v>1850000</v>
      </c>
      <c r="N175" s="49">
        <f t="shared" si="36"/>
        <v>0</v>
      </c>
      <c r="O175" s="48">
        <f t="shared" si="34"/>
        <v>1850000.0000000012</v>
      </c>
      <c r="P175" s="48">
        <f t="shared" si="35"/>
        <v>0</v>
      </c>
      <c r="Q175" s="8">
        <f t="shared" si="31"/>
        <v>0</v>
      </c>
      <c r="R175" s="50">
        <f t="shared" si="32"/>
        <v>0</v>
      </c>
      <c r="S175" s="50"/>
      <c r="T175" s="9">
        <f t="shared" si="26"/>
        <v>48</v>
      </c>
      <c r="U175" s="9">
        <f t="shared" si="28"/>
        <v>48</v>
      </c>
      <c r="V175">
        <f t="shared" si="27"/>
        <v>0</v>
      </c>
      <c r="W175" s="166">
        <f t="shared" si="29"/>
        <v>38541.666666666664</v>
      </c>
      <c r="Y175" s="167">
        <f t="shared" si="30"/>
        <v>1850000</v>
      </c>
    </row>
    <row r="176" spans="1:25" ht="12" customHeight="1" x14ac:dyDescent="0.25">
      <c r="A176" s="51">
        <v>305</v>
      </c>
      <c r="B176" s="52" t="s">
        <v>252</v>
      </c>
      <c r="C176" s="52"/>
      <c r="D176" s="33" t="e">
        <f>VLOOKUP(B176,[2]Item!$A$1:$B$2217,2,)</f>
        <v>#N/A</v>
      </c>
      <c r="E176" s="52" t="s">
        <v>157</v>
      </c>
      <c r="F176" s="52" t="s">
        <v>160</v>
      </c>
      <c r="G176" s="34">
        <v>2</v>
      </c>
      <c r="H176" s="35">
        <v>0.25</v>
      </c>
      <c r="I176" s="36">
        <v>42746</v>
      </c>
      <c r="J176" s="46">
        <v>1780000</v>
      </c>
      <c r="K176" s="47">
        <f>'[1]Sep 23'!M182</f>
        <v>1779999.9999999988</v>
      </c>
      <c r="L176" s="48"/>
      <c r="M176" s="48">
        <f t="shared" si="33"/>
        <v>1780000</v>
      </c>
      <c r="N176" s="49">
        <f t="shared" si="36"/>
        <v>0</v>
      </c>
      <c r="O176" s="48">
        <f t="shared" si="34"/>
        <v>1779999.9999999988</v>
      </c>
      <c r="P176" s="48">
        <f t="shared" si="35"/>
        <v>0</v>
      </c>
      <c r="Q176" s="8">
        <f t="shared" si="31"/>
        <v>0</v>
      </c>
      <c r="R176" s="50">
        <f t="shared" si="32"/>
        <v>0</v>
      </c>
      <c r="S176" s="50"/>
      <c r="T176" s="9">
        <f t="shared" si="26"/>
        <v>48</v>
      </c>
      <c r="U176" s="9">
        <f t="shared" si="28"/>
        <v>48</v>
      </c>
      <c r="V176">
        <f t="shared" si="27"/>
        <v>0</v>
      </c>
      <c r="W176" s="166">
        <f t="shared" si="29"/>
        <v>37083.333333333336</v>
      </c>
      <c r="Y176" s="167">
        <f t="shared" si="30"/>
        <v>1780000</v>
      </c>
    </row>
    <row r="177" spans="1:25" ht="12" customHeight="1" x14ac:dyDescent="0.25">
      <c r="A177" s="51">
        <v>306</v>
      </c>
      <c r="B177" s="52" t="s">
        <v>253</v>
      </c>
      <c r="C177" s="52"/>
      <c r="D177" s="33" t="e">
        <f>VLOOKUP(B177,[2]Item!$A$1:$B$2217,2,)</f>
        <v>#N/A</v>
      </c>
      <c r="E177" s="52" t="s">
        <v>157</v>
      </c>
      <c r="F177" s="52" t="s">
        <v>226</v>
      </c>
      <c r="G177" s="34">
        <v>1</v>
      </c>
      <c r="H177" s="35">
        <v>0.25</v>
      </c>
      <c r="I177" s="36">
        <v>42765</v>
      </c>
      <c r="J177" s="46">
        <v>6335000</v>
      </c>
      <c r="K177" s="47">
        <f>'[1]Sep 23'!M183</f>
        <v>6335000.0000000028</v>
      </c>
      <c r="L177" s="48"/>
      <c r="M177" s="48">
        <f t="shared" si="33"/>
        <v>6335000</v>
      </c>
      <c r="N177" s="49">
        <f t="shared" si="36"/>
        <v>0</v>
      </c>
      <c r="O177" s="48">
        <f t="shared" si="34"/>
        <v>6335000.0000000028</v>
      </c>
      <c r="P177" s="48">
        <f t="shared" si="35"/>
        <v>0</v>
      </c>
      <c r="Q177" s="8">
        <f t="shared" si="31"/>
        <v>0</v>
      </c>
      <c r="R177" s="50">
        <f t="shared" si="32"/>
        <v>0</v>
      </c>
      <c r="S177" s="50"/>
      <c r="T177" s="9">
        <f t="shared" si="26"/>
        <v>48</v>
      </c>
      <c r="U177" s="9">
        <f t="shared" si="28"/>
        <v>48</v>
      </c>
      <c r="V177">
        <f t="shared" si="27"/>
        <v>0</v>
      </c>
      <c r="W177" s="166">
        <f t="shared" si="29"/>
        <v>131979.16666666666</v>
      </c>
      <c r="Y177" s="167">
        <f t="shared" si="30"/>
        <v>6335000</v>
      </c>
    </row>
    <row r="178" spans="1:25" ht="12" customHeight="1" x14ac:dyDescent="0.25">
      <c r="A178" s="51">
        <v>307</v>
      </c>
      <c r="B178" s="52" t="s">
        <v>254</v>
      </c>
      <c r="C178" s="52"/>
      <c r="D178" s="33" t="e">
        <f>VLOOKUP(B178,[2]Item!$A$1:$B$2217,2,)</f>
        <v>#N/A</v>
      </c>
      <c r="E178" s="52" t="s">
        <v>157</v>
      </c>
      <c r="F178" s="52" t="s">
        <v>162</v>
      </c>
      <c r="G178" s="34">
        <v>1</v>
      </c>
      <c r="H178" s="35">
        <v>0.25</v>
      </c>
      <c r="I178" s="36">
        <v>42765</v>
      </c>
      <c r="J178" s="46">
        <v>6335000</v>
      </c>
      <c r="K178" s="47">
        <f>'[1]Sep 23'!M184</f>
        <v>6335000.0000000028</v>
      </c>
      <c r="L178" s="48"/>
      <c r="M178" s="48">
        <f t="shared" si="33"/>
        <v>6335000</v>
      </c>
      <c r="N178" s="49">
        <f t="shared" si="36"/>
        <v>0</v>
      </c>
      <c r="O178" s="48">
        <f t="shared" si="34"/>
        <v>6335000.0000000028</v>
      </c>
      <c r="P178" s="48">
        <f t="shared" si="35"/>
        <v>0</v>
      </c>
      <c r="Q178" s="8">
        <f t="shared" si="31"/>
        <v>0</v>
      </c>
      <c r="R178" s="50">
        <f t="shared" si="32"/>
        <v>0</v>
      </c>
      <c r="S178" s="50"/>
      <c r="T178" s="9">
        <f t="shared" si="26"/>
        <v>48</v>
      </c>
      <c r="U178" s="9">
        <f t="shared" si="28"/>
        <v>48</v>
      </c>
      <c r="V178">
        <f t="shared" si="27"/>
        <v>0</v>
      </c>
      <c r="W178" s="166">
        <f t="shared" si="29"/>
        <v>131979.16666666666</v>
      </c>
      <c r="Y178" s="167">
        <f t="shared" si="30"/>
        <v>6335000</v>
      </c>
    </row>
    <row r="179" spans="1:25" ht="12" customHeight="1" x14ac:dyDescent="0.25">
      <c r="A179" s="51">
        <v>308</v>
      </c>
      <c r="B179" s="52" t="s">
        <v>255</v>
      </c>
      <c r="C179" s="52"/>
      <c r="D179" s="33" t="e">
        <f>VLOOKUP(B179,[2]Item!$A$1:$B$2217,2,)</f>
        <v>#N/A</v>
      </c>
      <c r="E179" s="52" t="s">
        <v>157</v>
      </c>
      <c r="F179" s="52" t="s">
        <v>170</v>
      </c>
      <c r="G179" s="34">
        <v>1</v>
      </c>
      <c r="H179" s="35">
        <v>0.25</v>
      </c>
      <c r="I179" s="36">
        <v>42765</v>
      </c>
      <c r="J179" s="46">
        <v>840000</v>
      </c>
      <c r="K179" s="47">
        <f>'[1]Sep 23'!M185</f>
        <v>840000</v>
      </c>
      <c r="L179" s="48"/>
      <c r="M179" s="48">
        <f t="shared" si="33"/>
        <v>840000</v>
      </c>
      <c r="N179" s="49">
        <f t="shared" si="36"/>
        <v>0</v>
      </c>
      <c r="O179" s="48">
        <f t="shared" si="34"/>
        <v>840000</v>
      </c>
      <c r="P179" s="48">
        <f t="shared" si="35"/>
        <v>0</v>
      </c>
      <c r="Q179" s="8">
        <f t="shared" si="31"/>
        <v>0</v>
      </c>
      <c r="R179" s="50">
        <f t="shared" si="32"/>
        <v>0</v>
      </c>
      <c r="S179" s="50"/>
      <c r="T179" s="9">
        <f t="shared" si="26"/>
        <v>48</v>
      </c>
      <c r="U179" s="9">
        <f t="shared" si="28"/>
        <v>48</v>
      </c>
      <c r="V179">
        <f t="shared" si="27"/>
        <v>0</v>
      </c>
      <c r="W179" s="166">
        <f t="shared" si="29"/>
        <v>17500</v>
      </c>
      <c r="Y179" s="167">
        <f t="shared" si="30"/>
        <v>840000</v>
      </c>
    </row>
    <row r="180" spans="1:25" ht="12" customHeight="1" x14ac:dyDescent="0.25">
      <c r="A180" s="51">
        <v>309</v>
      </c>
      <c r="B180" s="52" t="s">
        <v>256</v>
      </c>
      <c r="C180" s="52"/>
      <c r="D180" s="33" t="e">
        <f>VLOOKUP(B180,[2]Item!$A$1:$B$2217,2,)</f>
        <v>#N/A</v>
      </c>
      <c r="E180" s="52" t="s">
        <v>157</v>
      </c>
      <c r="F180" s="52" t="s">
        <v>170</v>
      </c>
      <c r="G180" s="34">
        <v>1</v>
      </c>
      <c r="H180" s="35">
        <v>0.25</v>
      </c>
      <c r="I180" s="36">
        <v>42824</v>
      </c>
      <c r="J180" s="46">
        <v>4900000</v>
      </c>
      <c r="K180" s="47">
        <f>'[1]Sep 23'!M186</f>
        <v>4900000.0000000009</v>
      </c>
      <c r="L180" s="48"/>
      <c r="M180" s="48">
        <f t="shared" si="33"/>
        <v>4900000</v>
      </c>
      <c r="N180" s="49">
        <f t="shared" si="36"/>
        <v>0</v>
      </c>
      <c r="O180" s="48">
        <f t="shared" si="34"/>
        <v>4900000.0000000009</v>
      </c>
      <c r="P180" s="48">
        <f t="shared" si="35"/>
        <v>0</v>
      </c>
      <c r="Q180" s="8">
        <f t="shared" si="31"/>
        <v>0</v>
      </c>
      <c r="R180" s="50">
        <f t="shared" si="32"/>
        <v>0</v>
      </c>
      <c r="S180" s="50"/>
      <c r="T180" s="9">
        <f t="shared" si="26"/>
        <v>48</v>
      </c>
      <c r="U180" s="9">
        <f t="shared" si="28"/>
        <v>48</v>
      </c>
      <c r="V180">
        <f t="shared" si="27"/>
        <v>0</v>
      </c>
      <c r="W180" s="166">
        <f t="shared" si="29"/>
        <v>102083.33333333333</v>
      </c>
      <c r="Y180" s="167">
        <f t="shared" si="30"/>
        <v>4900000</v>
      </c>
    </row>
    <row r="181" spans="1:25" ht="12" customHeight="1" x14ac:dyDescent="0.25">
      <c r="A181" s="51">
        <v>310</v>
      </c>
      <c r="B181" s="52" t="s">
        <v>257</v>
      </c>
      <c r="C181" s="52"/>
      <c r="D181" s="33" t="e">
        <f>VLOOKUP(B181,[2]Item!$A$1:$B$2217,2,)</f>
        <v>#N/A</v>
      </c>
      <c r="E181" s="52" t="s">
        <v>157</v>
      </c>
      <c r="F181" s="52" t="s">
        <v>258</v>
      </c>
      <c r="G181" s="34">
        <v>1</v>
      </c>
      <c r="H181" s="35">
        <v>0.25</v>
      </c>
      <c r="I181" s="36">
        <v>42808</v>
      </c>
      <c r="J181" s="46">
        <v>5200000</v>
      </c>
      <c r="K181" s="47">
        <f>'[1]Sep 23'!M187</f>
        <v>5199999.9999999991</v>
      </c>
      <c r="L181" s="48"/>
      <c r="M181" s="48">
        <f t="shared" si="33"/>
        <v>5200000</v>
      </c>
      <c r="N181" s="49">
        <f t="shared" si="36"/>
        <v>0</v>
      </c>
      <c r="O181" s="48">
        <f t="shared" si="34"/>
        <v>5199999.9999999991</v>
      </c>
      <c r="P181" s="48">
        <f t="shared" si="35"/>
        <v>0</v>
      </c>
      <c r="Q181" s="8">
        <f t="shared" si="31"/>
        <v>0</v>
      </c>
      <c r="R181" s="50">
        <f t="shared" si="32"/>
        <v>0</v>
      </c>
      <c r="S181" s="50"/>
      <c r="T181" s="9">
        <f t="shared" si="26"/>
        <v>48</v>
      </c>
      <c r="U181" s="9">
        <f t="shared" si="28"/>
        <v>48</v>
      </c>
      <c r="V181">
        <f t="shared" si="27"/>
        <v>0</v>
      </c>
      <c r="W181" s="166">
        <f t="shared" si="29"/>
        <v>108333.33333333333</v>
      </c>
      <c r="Y181" s="167">
        <f t="shared" si="30"/>
        <v>5200000</v>
      </c>
    </row>
    <row r="182" spans="1:25" ht="12" customHeight="1" x14ac:dyDescent="0.25">
      <c r="A182" s="51">
        <v>311</v>
      </c>
      <c r="B182" s="52" t="s">
        <v>259</v>
      </c>
      <c r="C182" s="52"/>
      <c r="D182" s="33" t="e">
        <f>VLOOKUP(B182,[2]Item!$A$1:$B$2217,2,)</f>
        <v>#N/A</v>
      </c>
      <c r="E182" s="52" t="s">
        <v>157</v>
      </c>
      <c r="F182" s="52" t="s">
        <v>260</v>
      </c>
      <c r="G182" s="34">
        <v>1</v>
      </c>
      <c r="H182" s="35">
        <v>0.25</v>
      </c>
      <c r="I182" s="36">
        <v>42808</v>
      </c>
      <c r="J182" s="46">
        <v>1815000</v>
      </c>
      <c r="K182" s="47">
        <f>'[1]Sep 23'!M188</f>
        <v>1815000</v>
      </c>
      <c r="L182" s="48"/>
      <c r="M182" s="48">
        <f t="shared" si="33"/>
        <v>1815000</v>
      </c>
      <c r="N182" s="49">
        <f t="shared" si="36"/>
        <v>0</v>
      </c>
      <c r="O182" s="48">
        <f t="shared" si="34"/>
        <v>1815000</v>
      </c>
      <c r="P182" s="48">
        <f t="shared" si="35"/>
        <v>0</v>
      </c>
      <c r="Q182" s="8">
        <f t="shared" si="31"/>
        <v>0</v>
      </c>
      <c r="R182" s="50">
        <f t="shared" si="32"/>
        <v>0</v>
      </c>
      <c r="S182" s="50"/>
      <c r="T182" s="9">
        <f t="shared" si="26"/>
        <v>48</v>
      </c>
      <c r="U182" s="9">
        <f t="shared" si="28"/>
        <v>48</v>
      </c>
      <c r="V182">
        <f t="shared" si="27"/>
        <v>0</v>
      </c>
      <c r="W182" s="166">
        <f t="shared" si="29"/>
        <v>37812.5</v>
      </c>
      <c r="Y182" s="167">
        <f t="shared" si="30"/>
        <v>1815000</v>
      </c>
    </row>
    <row r="183" spans="1:25" ht="12" customHeight="1" x14ac:dyDescent="0.25">
      <c r="A183" s="51">
        <v>312</v>
      </c>
      <c r="B183" s="52" t="s">
        <v>261</v>
      </c>
      <c r="C183" s="52"/>
      <c r="D183" s="33" t="e">
        <f>VLOOKUP(B183,[2]Item!$A$1:$B$2217,2,)</f>
        <v>#N/A</v>
      </c>
      <c r="E183" s="52" t="s">
        <v>157</v>
      </c>
      <c r="F183" s="52" t="s">
        <v>170</v>
      </c>
      <c r="G183" s="34">
        <v>1</v>
      </c>
      <c r="H183" s="35">
        <v>0.25</v>
      </c>
      <c r="I183" s="36">
        <v>42844</v>
      </c>
      <c r="J183" s="46">
        <v>885000</v>
      </c>
      <c r="K183" s="47">
        <f>'[1]Sep 23'!M189</f>
        <v>885000</v>
      </c>
      <c r="L183" s="48"/>
      <c r="M183" s="48">
        <f t="shared" si="33"/>
        <v>885000</v>
      </c>
      <c r="N183" s="49">
        <f t="shared" si="36"/>
        <v>0</v>
      </c>
      <c r="O183" s="48">
        <f t="shared" si="34"/>
        <v>885000</v>
      </c>
      <c r="P183" s="48">
        <f t="shared" si="35"/>
        <v>0</v>
      </c>
      <c r="Q183" s="8">
        <f t="shared" si="31"/>
        <v>0</v>
      </c>
      <c r="R183" s="50">
        <f t="shared" si="32"/>
        <v>0</v>
      </c>
      <c r="S183" s="50"/>
      <c r="T183" s="9">
        <f t="shared" si="26"/>
        <v>48</v>
      </c>
      <c r="U183" s="9">
        <f t="shared" si="28"/>
        <v>48</v>
      </c>
      <c r="V183">
        <f t="shared" si="27"/>
        <v>0</v>
      </c>
      <c r="W183" s="166">
        <f t="shared" si="29"/>
        <v>18437.5</v>
      </c>
      <c r="Y183" s="167">
        <f t="shared" si="30"/>
        <v>885000</v>
      </c>
    </row>
    <row r="184" spans="1:25" ht="12" customHeight="1" x14ac:dyDescent="0.25">
      <c r="A184" s="51">
        <v>313</v>
      </c>
      <c r="B184" s="52" t="s">
        <v>262</v>
      </c>
      <c r="C184" s="52"/>
      <c r="D184" s="33" t="e">
        <f>VLOOKUP(B184,[2]Item!$A$1:$B$2217,2,)</f>
        <v>#N/A</v>
      </c>
      <c r="E184" s="52" t="s">
        <v>157</v>
      </c>
      <c r="F184" s="52" t="s">
        <v>184</v>
      </c>
      <c r="G184" s="34">
        <v>1</v>
      </c>
      <c r="H184" s="35">
        <v>0.25</v>
      </c>
      <c r="I184" s="36">
        <v>42865</v>
      </c>
      <c r="J184" s="46">
        <v>1500000</v>
      </c>
      <c r="K184" s="47">
        <f>'[1]Sep 23'!M190</f>
        <v>1500000</v>
      </c>
      <c r="L184" s="48"/>
      <c r="M184" s="48">
        <f t="shared" si="33"/>
        <v>1500000</v>
      </c>
      <c r="N184" s="49">
        <f t="shared" si="36"/>
        <v>0</v>
      </c>
      <c r="O184" s="48">
        <f t="shared" si="34"/>
        <v>1500000</v>
      </c>
      <c r="P184" s="48">
        <f t="shared" si="35"/>
        <v>0</v>
      </c>
      <c r="Q184" s="8">
        <f t="shared" si="31"/>
        <v>0</v>
      </c>
      <c r="R184" s="50">
        <f t="shared" si="32"/>
        <v>0</v>
      </c>
      <c r="S184" s="50"/>
      <c r="T184" s="9">
        <f t="shared" si="26"/>
        <v>48</v>
      </c>
      <c r="U184" s="9">
        <f t="shared" si="28"/>
        <v>48</v>
      </c>
      <c r="V184">
        <f t="shared" si="27"/>
        <v>0</v>
      </c>
      <c r="W184" s="166">
        <f t="shared" si="29"/>
        <v>31250</v>
      </c>
      <c r="Y184" s="167">
        <f t="shared" si="30"/>
        <v>1500000</v>
      </c>
    </row>
    <row r="185" spans="1:25" ht="12" customHeight="1" x14ac:dyDescent="0.25">
      <c r="A185" s="51">
        <v>314</v>
      </c>
      <c r="B185" s="52" t="s">
        <v>263</v>
      </c>
      <c r="C185" s="52"/>
      <c r="D185" s="33" t="e">
        <f>VLOOKUP(B185,[2]Item!$A$1:$B$2217,2,)</f>
        <v>#N/A</v>
      </c>
      <c r="E185" s="52" t="s">
        <v>157</v>
      </c>
      <c r="F185" s="52" t="s">
        <v>160</v>
      </c>
      <c r="G185" s="34">
        <v>1</v>
      </c>
      <c r="H185" s="35">
        <v>0.25</v>
      </c>
      <c r="I185" s="36">
        <v>42871</v>
      </c>
      <c r="J185" s="46">
        <v>1500000</v>
      </c>
      <c r="K185" s="47">
        <f>'[1]Sep 23'!M191</f>
        <v>1500000</v>
      </c>
      <c r="L185" s="48"/>
      <c r="M185" s="48">
        <f t="shared" si="33"/>
        <v>1500000</v>
      </c>
      <c r="N185" s="49">
        <f t="shared" si="36"/>
        <v>0</v>
      </c>
      <c r="O185" s="48">
        <f t="shared" si="34"/>
        <v>1500000</v>
      </c>
      <c r="P185" s="48">
        <f t="shared" si="35"/>
        <v>0</v>
      </c>
      <c r="Q185" s="8">
        <f t="shared" si="31"/>
        <v>0</v>
      </c>
      <c r="R185" s="50">
        <f t="shared" si="32"/>
        <v>0</v>
      </c>
      <c r="S185" s="50"/>
      <c r="T185" s="9">
        <f t="shared" si="26"/>
        <v>48</v>
      </c>
      <c r="U185" s="9">
        <f t="shared" si="28"/>
        <v>48</v>
      </c>
      <c r="V185">
        <f t="shared" si="27"/>
        <v>0</v>
      </c>
      <c r="W185" s="166">
        <f t="shared" si="29"/>
        <v>31250</v>
      </c>
      <c r="Y185" s="167">
        <f t="shared" si="30"/>
        <v>1500000</v>
      </c>
    </row>
    <row r="186" spans="1:25" ht="12" customHeight="1" x14ac:dyDescent="0.25">
      <c r="A186" s="51">
        <v>315</v>
      </c>
      <c r="B186" s="52" t="s">
        <v>264</v>
      </c>
      <c r="C186" s="52"/>
      <c r="D186" s="33" t="e">
        <f>VLOOKUP(B186,[2]Item!$A$1:$B$2217,2,)</f>
        <v>#N/A</v>
      </c>
      <c r="E186" s="52" t="s">
        <v>157</v>
      </c>
      <c r="F186" s="52" t="s">
        <v>265</v>
      </c>
      <c r="G186" s="34">
        <v>1</v>
      </c>
      <c r="H186" s="35">
        <v>0.25</v>
      </c>
      <c r="I186" s="36">
        <v>42874</v>
      </c>
      <c r="J186" s="46">
        <v>4990000</v>
      </c>
      <c r="K186" s="47">
        <f>'[1]Sep 23'!M192</f>
        <v>4990000</v>
      </c>
      <c r="L186" s="48"/>
      <c r="M186" s="48">
        <f t="shared" si="33"/>
        <v>4990000</v>
      </c>
      <c r="N186" s="49">
        <f t="shared" si="36"/>
        <v>0</v>
      </c>
      <c r="O186" s="48">
        <f t="shared" si="34"/>
        <v>4990000</v>
      </c>
      <c r="P186" s="48">
        <f t="shared" si="35"/>
        <v>0</v>
      </c>
      <c r="Q186" s="8">
        <f t="shared" si="31"/>
        <v>0</v>
      </c>
      <c r="R186" s="50">
        <f t="shared" si="32"/>
        <v>0</v>
      </c>
      <c r="S186" s="50"/>
      <c r="T186" s="9">
        <f t="shared" si="26"/>
        <v>48</v>
      </c>
      <c r="U186" s="9">
        <f t="shared" si="28"/>
        <v>48</v>
      </c>
      <c r="V186">
        <f t="shared" si="27"/>
        <v>0</v>
      </c>
      <c r="W186" s="166">
        <f t="shared" si="29"/>
        <v>103958.33333333333</v>
      </c>
      <c r="Y186" s="167">
        <f t="shared" si="30"/>
        <v>4990000</v>
      </c>
    </row>
    <row r="187" spans="1:25" ht="12" customHeight="1" x14ac:dyDescent="0.25">
      <c r="A187" s="51">
        <v>316</v>
      </c>
      <c r="B187" s="52" t="s">
        <v>266</v>
      </c>
      <c r="C187" s="52"/>
      <c r="D187" s="33" t="e">
        <f>VLOOKUP(B187,[2]Item!$A$1:$B$2217,2,)</f>
        <v>#N/A</v>
      </c>
      <c r="E187" s="52" t="s">
        <v>157</v>
      </c>
      <c r="F187" s="52" t="s">
        <v>181</v>
      </c>
      <c r="G187" s="34">
        <v>3</v>
      </c>
      <c r="H187" s="35">
        <v>0.25</v>
      </c>
      <c r="I187" s="36">
        <v>42896</v>
      </c>
      <c r="J187" s="46">
        <v>900000</v>
      </c>
      <c r="K187" s="47">
        <f>'[1]Sep 23'!M193</f>
        <v>900000</v>
      </c>
      <c r="L187" s="48"/>
      <c r="M187" s="48">
        <f t="shared" si="33"/>
        <v>900000</v>
      </c>
      <c r="N187" s="49">
        <f t="shared" si="36"/>
        <v>0</v>
      </c>
      <c r="O187" s="48">
        <f t="shared" si="34"/>
        <v>900000</v>
      </c>
      <c r="P187" s="48">
        <f t="shared" si="35"/>
        <v>0</v>
      </c>
      <c r="Q187" s="8">
        <f t="shared" si="31"/>
        <v>0</v>
      </c>
      <c r="R187" s="50">
        <f t="shared" si="32"/>
        <v>0</v>
      </c>
      <c r="S187" s="50"/>
      <c r="T187" s="9">
        <f t="shared" si="26"/>
        <v>48</v>
      </c>
      <c r="U187" s="9">
        <f t="shared" si="28"/>
        <v>48</v>
      </c>
      <c r="V187">
        <f t="shared" si="27"/>
        <v>0</v>
      </c>
      <c r="W187" s="166">
        <f t="shared" si="29"/>
        <v>18750</v>
      </c>
      <c r="Y187" s="167">
        <f t="shared" si="30"/>
        <v>900000</v>
      </c>
    </row>
    <row r="188" spans="1:25" ht="12" customHeight="1" x14ac:dyDescent="0.25">
      <c r="A188" s="51">
        <v>317</v>
      </c>
      <c r="B188" s="52" t="s">
        <v>267</v>
      </c>
      <c r="C188" s="52"/>
      <c r="D188" s="33" t="e">
        <f>VLOOKUP(B188,[2]Item!$A$1:$B$2217,2,)</f>
        <v>#N/A</v>
      </c>
      <c r="E188" s="52" t="s">
        <v>157</v>
      </c>
      <c r="F188" s="52" t="s">
        <v>258</v>
      </c>
      <c r="G188" s="34">
        <v>1</v>
      </c>
      <c r="H188" s="35">
        <v>0.25</v>
      </c>
      <c r="I188" s="36">
        <v>42902</v>
      </c>
      <c r="J188" s="46">
        <v>5000000</v>
      </c>
      <c r="K188" s="47">
        <f>'[1]Sep 23'!M194</f>
        <v>5000000</v>
      </c>
      <c r="L188" s="48"/>
      <c r="M188" s="48">
        <f t="shared" si="33"/>
        <v>5000000</v>
      </c>
      <c r="N188" s="49">
        <f t="shared" si="36"/>
        <v>0</v>
      </c>
      <c r="O188" s="48">
        <f t="shared" si="34"/>
        <v>5000000</v>
      </c>
      <c r="P188" s="48">
        <f t="shared" si="35"/>
        <v>0</v>
      </c>
      <c r="Q188" s="8">
        <f t="shared" si="31"/>
        <v>0</v>
      </c>
      <c r="R188" s="50">
        <f t="shared" si="32"/>
        <v>0</v>
      </c>
      <c r="S188" s="50"/>
      <c r="T188" s="9">
        <f t="shared" si="26"/>
        <v>48</v>
      </c>
      <c r="U188" s="9">
        <f t="shared" si="28"/>
        <v>48</v>
      </c>
      <c r="V188">
        <f t="shared" si="27"/>
        <v>0</v>
      </c>
      <c r="W188" s="166">
        <f t="shared" si="29"/>
        <v>104166.66666666667</v>
      </c>
      <c r="Y188" s="167">
        <f t="shared" si="30"/>
        <v>5000000</v>
      </c>
    </row>
    <row r="189" spans="1:25" ht="12" customHeight="1" x14ac:dyDescent="0.25">
      <c r="A189" s="51">
        <v>318</v>
      </c>
      <c r="B189" s="52" t="s">
        <v>268</v>
      </c>
      <c r="C189" s="52"/>
      <c r="D189" s="33" t="e">
        <f>VLOOKUP(B189,[2]Item!$A$1:$B$2217,2,)</f>
        <v>#N/A</v>
      </c>
      <c r="E189" s="52" t="s">
        <v>157</v>
      </c>
      <c r="F189" s="52" t="s">
        <v>160</v>
      </c>
      <c r="G189" s="34">
        <v>1</v>
      </c>
      <c r="H189" s="35">
        <v>0.25</v>
      </c>
      <c r="I189" s="36">
        <v>42902</v>
      </c>
      <c r="J189" s="46">
        <v>1025000</v>
      </c>
      <c r="K189" s="47">
        <f>'[1]Sep 23'!M195</f>
        <v>1024999.9999999993</v>
      </c>
      <c r="L189" s="48"/>
      <c r="M189" s="48">
        <f t="shared" si="33"/>
        <v>1025000</v>
      </c>
      <c r="N189" s="49">
        <f t="shared" si="36"/>
        <v>0</v>
      </c>
      <c r="O189" s="48">
        <f t="shared" si="34"/>
        <v>1024999.9999999993</v>
      </c>
      <c r="P189" s="48">
        <f t="shared" si="35"/>
        <v>0</v>
      </c>
      <c r="Q189" s="8">
        <f t="shared" si="31"/>
        <v>0</v>
      </c>
      <c r="R189" s="50">
        <f t="shared" si="32"/>
        <v>0</v>
      </c>
      <c r="S189" s="50"/>
      <c r="T189" s="9">
        <f t="shared" si="26"/>
        <v>48</v>
      </c>
      <c r="U189" s="9">
        <f t="shared" si="28"/>
        <v>48</v>
      </c>
      <c r="V189">
        <f t="shared" si="27"/>
        <v>0</v>
      </c>
      <c r="W189" s="166">
        <f t="shared" si="29"/>
        <v>21354.166666666668</v>
      </c>
      <c r="Y189" s="167">
        <f t="shared" si="30"/>
        <v>1025000</v>
      </c>
    </row>
    <row r="190" spans="1:25" ht="12" customHeight="1" x14ac:dyDescent="0.25">
      <c r="A190" s="51">
        <v>319</v>
      </c>
      <c r="B190" s="52" t="s">
        <v>269</v>
      </c>
      <c r="C190" s="52"/>
      <c r="D190" s="33" t="e">
        <f>VLOOKUP(B190,[2]Item!$A$1:$B$2217,2,)</f>
        <v>#N/A</v>
      </c>
      <c r="E190" s="52" t="s">
        <v>157</v>
      </c>
      <c r="F190" s="52" t="s">
        <v>164</v>
      </c>
      <c r="G190" s="34">
        <v>2</v>
      </c>
      <c r="H190" s="35">
        <v>0.25</v>
      </c>
      <c r="I190" s="36">
        <v>42931</v>
      </c>
      <c r="J190" s="46">
        <v>12670000</v>
      </c>
      <c r="K190" s="47">
        <f>'[1]Sep 23'!M196</f>
        <v>12670000.000000006</v>
      </c>
      <c r="L190" s="48"/>
      <c r="M190" s="48">
        <f t="shared" si="33"/>
        <v>12670000</v>
      </c>
      <c r="N190" s="49">
        <f t="shared" si="36"/>
        <v>0</v>
      </c>
      <c r="O190" s="48">
        <f t="shared" si="34"/>
        <v>12670000.000000006</v>
      </c>
      <c r="P190" s="48">
        <f t="shared" si="35"/>
        <v>0</v>
      </c>
      <c r="Q190" s="8">
        <f t="shared" si="31"/>
        <v>0</v>
      </c>
      <c r="R190" s="50">
        <f t="shared" si="32"/>
        <v>0</v>
      </c>
      <c r="S190" s="50"/>
      <c r="T190" s="9">
        <f t="shared" si="26"/>
        <v>48</v>
      </c>
      <c r="U190" s="9">
        <f t="shared" si="28"/>
        <v>48</v>
      </c>
      <c r="V190">
        <f t="shared" si="27"/>
        <v>0</v>
      </c>
      <c r="W190" s="166">
        <f t="shared" si="29"/>
        <v>263958.33333333331</v>
      </c>
      <c r="Y190" s="167">
        <f t="shared" si="30"/>
        <v>12670000</v>
      </c>
    </row>
    <row r="191" spans="1:25" ht="12" customHeight="1" x14ac:dyDescent="0.25">
      <c r="A191" s="51">
        <v>320</v>
      </c>
      <c r="B191" s="52" t="s">
        <v>270</v>
      </c>
      <c r="C191" s="52"/>
      <c r="D191" s="33" t="e">
        <f>VLOOKUP(B191,[2]Item!$A$1:$B$2217,2,)</f>
        <v>#N/A</v>
      </c>
      <c r="E191" s="52" t="s">
        <v>157</v>
      </c>
      <c r="F191" s="52" t="s">
        <v>233</v>
      </c>
      <c r="G191" s="34">
        <v>1</v>
      </c>
      <c r="H191" s="35">
        <v>0.25</v>
      </c>
      <c r="I191" s="36">
        <v>42938</v>
      </c>
      <c r="J191" s="46">
        <v>1350000</v>
      </c>
      <c r="K191" s="47">
        <f>'[1]Sep 23'!M197</f>
        <v>1350000</v>
      </c>
      <c r="L191" s="48"/>
      <c r="M191" s="48">
        <f t="shared" si="33"/>
        <v>1350000</v>
      </c>
      <c r="N191" s="49">
        <f t="shared" si="36"/>
        <v>0</v>
      </c>
      <c r="O191" s="48">
        <f t="shared" si="34"/>
        <v>1350000</v>
      </c>
      <c r="P191" s="48">
        <f t="shared" si="35"/>
        <v>0</v>
      </c>
      <c r="Q191" s="8">
        <f t="shared" si="31"/>
        <v>0</v>
      </c>
      <c r="R191" s="50">
        <f t="shared" si="32"/>
        <v>0</v>
      </c>
      <c r="S191" s="50"/>
      <c r="T191" s="9">
        <f t="shared" si="26"/>
        <v>48</v>
      </c>
      <c r="U191" s="9">
        <f t="shared" si="28"/>
        <v>48</v>
      </c>
      <c r="V191">
        <f t="shared" si="27"/>
        <v>0</v>
      </c>
      <c r="W191" s="166">
        <f t="shared" si="29"/>
        <v>28125</v>
      </c>
      <c r="Y191" s="167">
        <f t="shared" si="30"/>
        <v>1350000</v>
      </c>
    </row>
    <row r="192" spans="1:25" ht="12" customHeight="1" x14ac:dyDescent="0.25">
      <c r="A192" s="51">
        <v>321</v>
      </c>
      <c r="B192" s="52" t="s">
        <v>271</v>
      </c>
      <c r="C192" s="52"/>
      <c r="D192" s="33" t="e">
        <f>VLOOKUP(B192,[2]Item!$A$1:$B$2217,2,)</f>
        <v>#N/A</v>
      </c>
      <c r="E192" s="52" t="s">
        <v>157</v>
      </c>
      <c r="F192" s="52" t="s">
        <v>181</v>
      </c>
      <c r="G192" s="34">
        <v>1</v>
      </c>
      <c r="H192" s="35">
        <v>0.25</v>
      </c>
      <c r="I192" s="36">
        <v>42938</v>
      </c>
      <c r="J192" s="46">
        <v>6100000</v>
      </c>
      <c r="K192" s="47">
        <f>'[1]Sep 23'!M198</f>
        <v>6099999.9999999972</v>
      </c>
      <c r="L192" s="48"/>
      <c r="M192" s="48">
        <f t="shared" si="33"/>
        <v>6100000</v>
      </c>
      <c r="N192" s="49">
        <f t="shared" si="36"/>
        <v>0</v>
      </c>
      <c r="O192" s="48">
        <f t="shared" si="34"/>
        <v>6099999.9999999972</v>
      </c>
      <c r="P192" s="48">
        <f t="shared" si="35"/>
        <v>0</v>
      </c>
      <c r="Q192" s="8">
        <f t="shared" si="31"/>
        <v>0</v>
      </c>
      <c r="R192" s="50">
        <f t="shared" si="32"/>
        <v>0</v>
      </c>
      <c r="S192" s="50"/>
      <c r="T192" s="9">
        <f t="shared" si="26"/>
        <v>48</v>
      </c>
      <c r="U192" s="9">
        <f t="shared" si="28"/>
        <v>48</v>
      </c>
      <c r="V192">
        <f t="shared" si="27"/>
        <v>0</v>
      </c>
      <c r="W192" s="166">
        <f t="shared" si="29"/>
        <v>127083.33333333333</v>
      </c>
      <c r="Y192" s="167">
        <f t="shared" si="30"/>
        <v>6100000</v>
      </c>
    </row>
    <row r="193" spans="1:25" ht="12" customHeight="1" x14ac:dyDescent="0.25">
      <c r="A193" s="51">
        <v>322</v>
      </c>
      <c r="B193" s="9" t="s">
        <v>272</v>
      </c>
      <c r="D193" s="33" t="e">
        <f>VLOOKUP(B193,[2]Item!$A$1:$B$2217,2,)</f>
        <v>#N/A</v>
      </c>
      <c r="E193" s="9" t="s">
        <v>157</v>
      </c>
      <c r="F193" s="9" t="s">
        <v>202</v>
      </c>
      <c r="G193" s="34">
        <v>1</v>
      </c>
      <c r="H193" s="35">
        <v>0.25</v>
      </c>
      <c r="I193" s="36">
        <v>42933</v>
      </c>
      <c r="J193" s="46">
        <v>1350000</v>
      </c>
      <c r="K193" s="47">
        <f>'[1]Sep 23'!M199</f>
        <v>1350000</v>
      </c>
      <c r="L193" s="48"/>
      <c r="M193" s="48">
        <f t="shared" si="33"/>
        <v>1350000</v>
      </c>
      <c r="N193" s="49">
        <f t="shared" si="36"/>
        <v>0</v>
      </c>
      <c r="O193" s="48">
        <f t="shared" si="34"/>
        <v>1350000</v>
      </c>
      <c r="P193" s="48">
        <f t="shared" si="35"/>
        <v>0</v>
      </c>
      <c r="Q193" s="8">
        <f t="shared" si="31"/>
        <v>0</v>
      </c>
      <c r="R193" s="50">
        <f t="shared" si="32"/>
        <v>0</v>
      </c>
      <c r="S193" s="50"/>
      <c r="T193" s="9">
        <f t="shared" si="26"/>
        <v>48</v>
      </c>
      <c r="U193" s="9">
        <f t="shared" si="28"/>
        <v>48</v>
      </c>
      <c r="V193">
        <f t="shared" si="27"/>
        <v>0</v>
      </c>
      <c r="W193" s="166">
        <f t="shared" si="29"/>
        <v>28125</v>
      </c>
      <c r="Y193" s="167">
        <f t="shared" si="30"/>
        <v>1350000</v>
      </c>
    </row>
    <row r="194" spans="1:25" ht="12" customHeight="1" x14ac:dyDescent="0.25">
      <c r="A194" s="51">
        <v>323</v>
      </c>
      <c r="B194" s="52" t="s">
        <v>273</v>
      </c>
      <c r="C194" s="52"/>
      <c r="D194" s="33" t="e">
        <f>VLOOKUP(B194,[2]Item!$A$1:$B$2217,2,)</f>
        <v>#N/A</v>
      </c>
      <c r="E194" s="52" t="s">
        <v>157</v>
      </c>
      <c r="F194" s="52" t="s">
        <v>233</v>
      </c>
      <c r="G194" s="34">
        <v>1</v>
      </c>
      <c r="H194" s="35">
        <v>0.25</v>
      </c>
      <c r="I194" s="36">
        <v>42949</v>
      </c>
      <c r="J194" s="46">
        <v>202770900</v>
      </c>
      <c r="K194" s="47">
        <f>'[1]Sep 23'!M200</f>
        <v>202770900</v>
      </c>
      <c r="L194" s="48"/>
      <c r="M194" s="48">
        <f t="shared" si="33"/>
        <v>202770900</v>
      </c>
      <c r="N194" s="49">
        <f t="shared" si="36"/>
        <v>0</v>
      </c>
      <c r="O194" s="48">
        <f t="shared" si="34"/>
        <v>202770900</v>
      </c>
      <c r="P194" s="48">
        <f t="shared" si="35"/>
        <v>0</v>
      </c>
      <c r="Q194" s="8">
        <f t="shared" si="31"/>
        <v>0</v>
      </c>
      <c r="R194" s="50">
        <f t="shared" si="32"/>
        <v>0</v>
      </c>
      <c r="S194" s="50"/>
      <c r="T194" s="9">
        <f t="shared" si="26"/>
        <v>48</v>
      </c>
      <c r="U194" s="9">
        <f t="shared" si="28"/>
        <v>48</v>
      </c>
      <c r="V194">
        <f t="shared" si="27"/>
        <v>0</v>
      </c>
      <c r="W194" s="166">
        <f t="shared" si="29"/>
        <v>4224393.75</v>
      </c>
      <c r="Y194" s="167">
        <f t="shared" si="30"/>
        <v>202770900</v>
      </c>
    </row>
    <row r="195" spans="1:25" ht="12" customHeight="1" x14ac:dyDescent="0.25">
      <c r="A195" s="51">
        <v>324</v>
      </c>
      <c r="B195" s="52" t="s">
        <v>274</v>
      </c>
      <c r="C195" s="52"/>
      <c r="D195" s="33" t="e">
        <f>VLOOKUP(B195,[2]Item!$A$1:$B$2217,2,)</f>
        <v>#N/A</v>
      </c>
      <c r="E195" s="52" t="s">
        <v>157</v>
      </c>
      <c r="F195" s="52" t="s">
        <v>202</v>
      </c>
      <c r="G195" s="34">
        <v>1</v>
      </c>
      <c r="H195" s="35">
        <v>0.25</v>
      </c>
      <c r="I195" s="36">
        <v>42965</v>
      </c>
      <c r="J195" s="46">
        <v>4975000</v>
      </c>
      <c r="K195" s="47">
        <f>'[1]Sep 23'!M201</f>
        <v>4975000</v>
      </c>
      <c r="L195" s="48"/>
      <c r="M195" s="48">
        <f t="shared" si="33"/>
        <v>4975000</v>
      </c>
      <c r="N195" s="49">
        <f t="shared" si="36"/>
        <v>0</v>
      </c>
      <c r="O195" s="48">
        <f t="shared" si="34"/>
        <v>4975000</v>
      </c>
      <c r="P195" s="48">
        <f t="shared" si="35"/>
        <v>0</v>
      </c>
      <c r="Q195" s="8">
        <f t="shared" si="31"/>
        <v>0</v>
      </c>
      <c r="R195" s="50">
        <f t="shared" si="32"/>
        <v>0</v>
      </c>
      <c r="S195" s="50"/>
      <c r="T195" s="9">
        <f t="shared" si="26"/>
        <v>48</v>
      </c>
      <c r="U195" s="9">
        <f t="shared" si="28"/>
        <v>48</v>
      </c>
      <c r="V195">
        <f t="shared" si="27"/>
        <v>0</v>
      </c>
      <c r="W195" s="166">
        <f t="shared" si="29"/>
        <v>103645.83333333333</v>
      </c>
      <c r="Y195" s="167">
        <f t="shared" si="30"/>
        <v>4975000</v>
      </c>
    </row>
    <row r="196" spans="1:25" ht="12" customHeight="1" x14ac:dyDescent="0.25">
      <c r="A196" s="51">
        <v>325</v>
      </c>
      <c r="B196" s="52" t="s">
        <v>275</v>
      </c>
      <c r="C196" s="52"/>
      <c r="D196" s="33" t="e">
        <f>VLOOKUP(B196,[2]Item!$A$1:$B$2217,2,)</f>
        <v>#N/A</v>
      </c>
      <c r="E196" s="52" t="s">
        <v>157</v>
      </c>
      <c r="F196" s="52" t="s">
        <v>170</v>
      </c>
      <c r="G196" s="34">
        <v>3</v>
      </c>
      <c r="H196" s="35">
        <v>0.25</v>
      </c>
      <c r="I196" s="36">
        <v>43027</v>
      </c>
      <c r="J196" s="46">
        <v>7551000</v>
      </c>
      <c r="K196" s="47">
        <f>'[1]Sep 23'!M202</f>
        <v>7551000</v>
      </c>
      <c r="L196" s="48"/>
      <c r="M196" s="48">
        <f t="shared" si="33"/>
        <v>7551000</v>
      </c>
      <c r="N196" s="49">
        <f t="shared" si="36"/>
        <v>0</v>
      </c>
      <c r="O196" s="48">
        <f t="shared" si="34"/>
        <v>7551000</v>
      </c>
      <c r="P196" s="48">
        <f t="shared" si="35"/>
        <v>0</v>
      </c>
      <c r="Q196" s="8">
        <f t="shared" si="31"/>
        <v>0</v>
      </c>
      <c r="R196" s="50">
        <f t="shared" si="32"/>
        <v>0</v>
      </c>
      <c r="S196" s="50"/>
      <c r="T196" s="9">
        <f t="shared" ref="T196:T259" si="37">IF(H196=0,"",IF(H196="","",12*(100%/H196)))</f>
        <v>48</v>
      </c>
      <c r="U196" s="9">
        <f t="shared" si="28"/>
        <v>48</v>
      </c>
      <c r="V196">
        <f t="shared" ref="V196:V259" si="38">IFERROR(IF(T196-U196&gt;0,T196-U196,0),"")</f>
        <v>0</v>
      </c>
      <c r="W196" s="166">
        <f t="shared" si="29"/>
        <v>157312.5</v>
      </c>
      <c r="Y196" s="167">
        <f t="shared" si="30"/>
        <v>7551000</v>
      </c>
    </row>
    <row r="197" spans="1:25" ht="12" customHeight="1" x14ac:dyDescent="0.25">
      <c r="A197" s="51">
        <v>326</v>
      </c>
      <c r="B197" s="52" t="s">
        <v>276</v>
      </c>
      <c r="C197" s="52"/>
      <c r="D197" s="33" t="e">
        <f>VLOOKUP(B197,[2]Item!$A$1:$B$2217,2,)</f>
        <v>#N/A</v>
      </c>
      <c r="E197" s="52" t="s">
        <v>157</v>
      </c>
      <c r="F197" s="52" t="s">
        <v>277</v>
      </c>
      <c r="G197" s="34">
        <v>1</v>
      </c>
      <c r="H197" s="35">
        <v>0.25</v>
      </c>
      <c r="I197" s="36">
        <v>43032</v>
      </c>
      <c r="J197" s="46">
        <v>11596000</v>
      </c>
      <c r="K197" s="47">
        <f>'[1]Sep 23'!M203</f>
        <v>11596000.000000004</v>
      </c>
      <c r="L197" s="48"/>
      <c r="M197" s="48">
        <f t="shared" si="33"/>
        <v>11596000</v>
      </c>
      <c r="N197" s="49">
        <f t="shared" si="36"/>
        <v>0</v>
      </c>
      <c r="O197" s="48">
        <f t="shared" si="34"/>
        <v>11596000.000000004</v>
      </c>
      <c r="P197" s="48">
        <f t="shared" si="35"/>
        <v>0</v>
      </c>
      <c r="Q197" s="8">
        <f t="shared" si="31"/>
        <v>0</v>
      </c>
      <c r="R197" s="50">
        <f t="shared" si="32"/>
        <v>0</v>
      </c>
      <c r="S197" s="50"/>
      <c r="T197" s="9">
        <f t="shared" si="37"/>
        <v>48</v>
      </c>
      <c r="U197" s="9">
        <f t="shared" si="28"/>
        <v>48</v>
      </c>
      <c r="V197">
        <f t="shared" si="38"/>
        <v>0</v>
      </c>
      <c r="W197" s="166">
        <f t="shared" si="29"/>
        <v>241583.33333333334</v>
      </c>
      <c r="Y197" s="167">
        <f t="shared" si="30"/>
        <v>11596000</v>
      </c>
    </row>
    <row r="198" spans="1:25" ht="12" customHeight="1" x14ac:dyDescent="0.25">
      <c r="A198" s="51">
        <v>327</v>
      </c>
      <c r="B198" s="52" t="s">
        <v>278</v>
      </c>
      <c r="C198" s="52"/>
      <c r="D198" s="33" t="e">
        <f>VLOOKUP(B198,[2]Item!$A$1:$B$2217,2,)</f>
        <v>#N/A</v>
      </c>
      <c r="E198" s="52" t="s">
        <v>157</v>
      </c>
      <c r="F198" s="52" t="s">
        <v>184</v>
      </c>
      <c r="G198" s="34">
        <v>1</v>
      </c>
      <c r="H198" s="35">
        <v>0.25</v>
      </c>
      <c r="I198" s="36">
        <v>43032</v>
      </c>
      <c r="J198" s="46">
        <v>13560000</v>
      </c>
      <c r="K198" s="47">
        <f>'[1]Sep 23'!M204</f>
        <v>13560000</v>
      </c>
      <c r="L198" s="48"/>
      <c r="M198" s="48">
        <f t="shared" si="33"/>
        <v>13560000</v>
      </c>
      <c r="N198" s="49">
        <f t="shared" si="36"/>
        <v>0</v>
      </c>
      <c r="O198" s="48">
        <f t="shared" si="34"/>
        <v>13560000</v>
      </c>
      <c r="P198" s="48">
        <f t="shared" si="35"/>
        <v>0</v>
      </c>
      <c r="Q198" s="8">
        <f t="shared" si="31"/>
        <v>0</v>
      </c>
      <c r="R198" s="50">
        <f t="shared" si="32"/>
        <v>0</v>
      </c>
      <c r="S198" s="50"/>
      <c r="T198" s="9">
        <f t="shared" si="37"/>
        <v>48</v>
      </c>
      <c r="U198" s="9">
        <f t="shared" ref="U198:U261" si="39">IF(I198="","",IF(((YEAR($U$2)-YEAR(I198))*12)+MONTH($U$2)-MONTH(I198)+1&gt;T198,T198,((YEAR($U$2)-YEAR(I198))*12)+MONTH($U$2)-MONTH(I198)+1))</f>
        <v>48</v>
      </c>
      <c r="V198">
        <f t="shared" si="38"/>
        <v>0</v>
      </c>
      <c r="W198" s="166">
        <f t="shared" si="29"/>
        <v>282500</v>
      </c>
      <c r="Y198" s="167">
        <f t="shared" si="30"/>
        <v>13560000</v>
      </c>
    </row>
    <row r="199" spans="1:25" ht="12" customHeight="1" x14ac:dyDescent="0.25">
      <c r="A199" s="51">
        <v>328</v>
      </c>
      <c r="B199" s="52" t="s">
        <v>279</v>
      </c>
      <c r="C199" s="52"/>
      <c r="D199" s="33" t="e">
        <f>VLOOKUP(B199,[2]Item!$A$1:$B$2217,2,)</f>
        <v>#N/A</v>
      </c>
      <c r="E199" s="52" t="s">
        <v>157</v>
      </c>
      <c r="F199" s="52" t="s">
        <v>233</v>
      </c>
      <c r="G199" s="34">
        <v>1</v>
      </c>
      <c r="H199" s="35">
        <v>0.25</v>
      </c>
      <c r="I199" s="36">
        <v>43036</v>
      </c>
      <c r="J199" s="46">
        <v>865000</v>
      </c>
      <c r="K199" s="47">
        <f>'[1]Sep 23'!M205</f>
        <v>865000.00000000047</v>
      </c>
      <c r="L199" s="48"/>
      <c r="M199" s="48">
        <f t="shared" si="33"/>
        <v>865000</v>
      </c>
      <c r="N199" s="49">
        <f t="shared" si="36"/>
        <v>0</v>
      </c>
      <c r="O199" s="48">
        <f t="shared" si="34"/>
        <v>865000.00000000047</v>
      </c>
      <c r="P199" s="48">
        <f t="shared" si="35"/>
        <v>0</v>
      </c>
      <c r="Q199" s="8">
        <f t="shared" si="31"/>
        <v>0</v>
      </c>
      <c r="R199" s="50">
        <f t="shared" si="32"/>
        <v>0</v>
      </c>
      <c r="S199" s="50"/>
      <c r="T199" s="9">
        <f t="shared" si="37"/>
        <v>48</v>
      </c>
      <c r="U199" s="9">
        <f t="shared" si="39"/>
        <v>48</v>
      </c>
      <c r="V199">
        <f t="shared" si="38"/>
        <v>0</v>
      </c>
      <c r="W199" s="166">
        <f t="shared" ref="W199:W262" si="40">M199/T199</f>
        <v>18020.833333333332</v>
      </c>
      <c r="Y199" s="167">
        <f t="shared" ref="Y199:Y262" si="41">U199*W199</f>
        <v>865000</v>
      </c>
    </row>
    <row r="200" spans="1:25" ht="12" customHeight="1" x14ac:dyDescent="0.25">
      <c r="A200" s="51">
        <v>329</v>
      </c>
      <c r="B200" s="52" t="s">
        <v>280</v>
      </c>
      <c r="C200" s="52"/>
      <c r="D200" s="33" t="e">
        <f>VLOOKUP(B200,[2]Item!$A$1:$B$2217,2,)</f>
        <v>#N/A</v>
      </c>
      <c r="E200" s="52" t="s">
        <v>157</v>
      </c>
      <c r="F200" s="52" t="s">
        <v>170</v>
      </c>
      <c r="G200" s="34">
        <v>1</v>
      </c>
      <c r="H200" s="35">
        <v>0.25</v>
      </c>
      <c r="I200" s="36">
        <v>43038</v>
      </c>
      <c r="J200" s="46">
        <v>15682500</v>
      </c>
      <c r="K200" s="47">
        <f>'[1]Sep 23'!M206</f>
        <v>15682500</v>
      </c>
      <c r="L200" s="48"/>
      <c r="M200" s="48">
        <f t="shared" si="33"/>
        <v>15682500</v>
      </c>
      <c r="N200" s="49">
        <f t="shared" si="36"/>
        <v>0</v>
      </c>
      <c r="O200" s="48">
        <f t="shared" si="34"/>
        <v>15682500</v>
      </c>
      <c r="P200" s="48">
        <f t="shared" si="35"/>
        <v>0</v>
      </c>
      <c r="Q200" s="8">
        <f t="shared" si="31"/>
        <v>0</v>
      </c>
      <c r="R200" s="50">
        <f t="shared" si="32"/>
        <v>0</v>
      </c>
      <c r="S200" s="50"/>
      <c r="T200" s="9">
        <f t="shared" si="37"/>
        <v>48</v>
      </c>
      <c r="U200" s="9">
        <f t="shared" si="39"/>
        <v>48</v>
      </c>
      <c r="V200">
        <f t="shared" si="38"/>
        <v>0</v>
      </c>
      <c r="W200" s="166">
        <f t="shared" si="40"/>
        <v>326718.75</v>
      </c>
      <c r="Y200" s="167">
        <f t="shared" si="41"/>
        <v>15682500</v>
      </c>
    </row>
    <row r="201" spans="1:25" ht="12" customHeight="1" x14ac:dyDescent="0.25">
      <c r="A201" s="51">
        <v>330</v>
      </c>
      <c r="B201" s="52" t="s">
        <v>281</v>
      </c>
      <c r="C201" s="52"/>
      <c r="D201" s="33" t="e">
        <f>VLOOKUP(B201,[2]Item!$A$1:$B$2217,2,)</f>
        <v>#N/A</v>
      </c>
      <c r="E201" s="52" t="s">
        <v>157</v>
      </c>
      <c r="F201" s="52" t="s">
        <v>170</v>
      </c>
      <c r="G201" s="34">
        <v>1</v>
      </c>
      <c r="H201" s="35">
        <v>0.25</v>
      </c>
      <c r="I201" s="36">
        <v>43039</v>
      </c>
      <c r="J201" s="46">
        <v>7906360</v>
      </c>
      <c r="K201" s="47">
        <f>'[1]Sep 23'!M207</f>
        <v>7906359.9999999944</v>
      </c>
      <c r="L201" s="48"/>
      <c r="M201" s="48">
        <f t="shared" si="33"/>
        <v>7906360</v>
      </c>
      <c r="N201" s="49">
        <v>0</v>
      </c>
      <c r="O201" s="48">
        <f t="shared" si="34"/>
        <v>7906359.9999999944</v>
      </c>
      <c r="P201" s="48">
        <f t="shared" si="35"/>
        <v>0</v>
      </c>
      <c r="Q201" s="8">
        <f t="shared" si="31"/>
        <v>0</v>
      </c>
      <c r="R201" s="50">
        <f t="shared" si="32"/>
        <v>0</v>
      </c>
      <c r="S201" s="50"/>
      <c r="T201" s="9">
        <f t="shared" si="37"/>
        <v>48</v>
      </c>
      <c r="U201" s="9">
        <f t="shared" si="39"/>
        <v>48</v>
      </c>
      <c r="V201">
        <f t="shared" si="38"/>
        <v>0</v>
      </c>
      <c r="W201" s="166">
        <f t="shared" si="40"/>
        <v>164715.83333333334</v>
      </c>
      <c r="Y201" s="167">
        <f t="shared" si="41"/>
        <v>7906360</v>
      </c>
    </row>
    <row r="202" spans="1:25" ht="12" customHeight="1" x14ac:dyDescent="0.25">
      <c r="A202" s="51">
        <v>331</v>
      </c>
      <c r="B202" s="52" t="s">
        <v>282</v>
      </c>
      <c r="C202" s="52"/>
      <c r="D202" s="33" t="e">
        <f>VLOOKUP(B202,[2]Item!$A$1:$B$2217,2,)</f>
        <v>#N/A</v>
      </c>
      <c r="E202" s="52" t="s">
        <v>157</v>
      </c>
      <c r="F202" s="52" t="s">
        <v>202</v>
      </c>
      <c r="G202" s="34">
        <v>1</v>
      </c>
      <c r="H202" s="35">
        <v>0.25</v>
      </c>
      <c r="I202" s="36">
        <v>43014</v>
      </c>
      <c r="J202" s="46">
        <v>5100000</v>
      </c>
      <c r="K202" s="47">
        <f>'[1]Sep 23'!M208</f>
        <v>5100000</v>
      </c>
      <c r="L202" s="48"/>
      <c r="M202" s="48">
        <f t="shared" si="33"/>
        <v>5100000</v>
      </c>
      <c r="N202" s="49">
        <f t="shared" ref="N202:N226" si="42">IF(J202=K202,0,J202*H202/12)</f>
        <v>0</v>
      </c>
      <c r="O202" s="48">
        <f t="shared" si="34"/>
        <v>5100000</v>
      </c>
      <c r="P202" s="48">
        <f t="shared" si="35"/>
        <v>0</v>
      </c>
      <c r="Q202" s="8">
        <f t="shared" si="31"/>
        <v>0</v>
      </c>
      <c r="R202" s="50">
        <f t="shared" si="32"/>
        <v>0</v>
      </c>
      <c r="S202" s="50"/>
      <c r="T202" s="9">
        <f t="shared" si="37"/>
        <v>48</v>
      </c>
      <c r="U202" s="9">
        <f t="shared" si="39"/>
        <v>48</v>
      </c>
      <c r="V202">
        <f t="shared" si="38"/>
        <v>0</v>
      </c>
      <c r="W202" s="166">
        <f t="shared" si="40"/>
        <v>106250</v>
      </c>
      <c r="Y202" s="167">
        <f t="shared" si="41"/>
        <v>5100000</v>
      </c>
    </row>
    <row r="203" spans="1:25" ht="12" customHeight="1" x14ac:dyDescent="0.25">
      <c r="A203" s="51">
        <v>332</v>
      </c>
      <c r="B203" s="52" t="s">
        <v>283</v>
      </c>
      <c r="C203" s="52"/>
      <c r="D203" s="33" t="e">
        <f>VLOOKUP(B203,[2]Item!$A$1:$B$2217,2,)</f>
        <v>#N/A</v>
      </c>
      <c r="E203" s="52" t="s">
        <v>157</v>
      </c>
      <c r="F203" s="52" t="s">
        <v>170</v>
      </c>
      <c r="G203" s="34">
        <v>8</v>
      </c>
      <c r="H203" s="35">
        <v>0.25</v>
      </c>
      <c r="I203" s="36">
        <v>43025</v>
      </c>
      <c r="J203" s="46">
        <v>35400000</v>
      </c>
      <c r="K203" s="47">
        <f>'[1]Sep 23'!M209</f>
        <v>35400000</v>
      </c>
      <c r="L203" s="48"/>
      <c r="M203" s="48">
        <f t="shared" si="33"/>
        <v>35400000</v>
      </c>
      <c r="N203" s="49">
        <f t="shared" si="42"/>
        <v>0</v>
      </c>
      <c r="O203" s="48">
        <f t="shared" si="34"/>
        <v>35400000</v>
      </c>
      <c r="P203" s="48">
        <f t="shared" si="35"/>
        <v>0</v>
      </c>
      <c r="Q203" s="8">
        <f t="shared" si="31"/>
        <v>0</v>
      </c>
      <c r="R203" s="50">
        <f t="shared" si="32"/>
        <v>0</v>
      </c>
      <c r="S203" s="50"/>
      <c r="T203" s="9">
        <f t="shared" si="37"/>
        <v>48</v>
      </c>
      <c r="U203" s="9">
        <f t="shared" si="39"/>
        <v>48</v>
      </c>
      <c r="V203">
        <f t="shared" si="38"/>
        <v>0</v>
      </c>
      <c r="W203" s="166">
        <f t="shared" si="40"/>
        <v>737500</v>
      </c>
      <c r="Y203" s="167">
        <f t="shared" si="41"/>
        <v>35400000</v>
      </c>
    </row>
    <row r="204" spans="1:25" ht="12" customHeight="1" x14ac:dyDescent="0.25">
      <c r="A204" s="51">
        <v>333</v>
      </c>
      <c r="B204" s="52" t="s">
        <v>284</v>
      </c>
      <c r="C204" s="52"/>
      <c r="D204" s="33" t="e">
        <f>VLOOKUP(B204,[2]Item!$A$1:$B$2217,2,)</f>
        <v>#N/A</v>
      </c>
      <c r="E204" s="52" t="s">
        <v>157</v>
      </c>
      <c r="F204" s="52" t="s">
        <v>160</v>
      </c>
      <c r="G204" s="34">
        <v>1</v>
      </c>
      <c r="H204" s="35">
        <v>0.25</v>
      </c>
      <c r="I204" s="36">
        <v>43028</v>
      </c>
      <c r="J204" s="46">
        <v>16580000</v>
      </c>
      <c r="K204" s="47">
        <f>'[1]Sep 23'!M210</f>
        <v>16579999.999999989</v>
      </c>
      <c r="L204" s="48"/>
      <c r="M204" s="48">
        <f t="shared" si="33"/>
        <v>16580000</v>
      </c>
      <c r="N204" s="49">
        <f t="shared" si="42"/>
        <v>0</v>
      </c>
      <c r="O204" s="48">
        <f t="shared" si="34"/>
        <v>16579999.999999989</v>
      </c>
      <c r="P204" s="48">
        <f t="shared" si="35"/>
        <v>0</v>
      </c>
      <c r="Q204" s="8">
        <f t="shared" si="31"/>
        <v>0</v>
      </c>
      <c r="R204" s="50">
        <f t="shared" si="32"/>
        <v>0</v>
      </c>
      <c r="S204" s="50"/>
      <c r="T204" s="9">
        <f t="shared" si="37"/>
        <v>48</v>
      </c>
      <c r="U204" s="9">
        <f t="shared" si="39"/>
        <v>48</v>
      </c>
      <c r="V204">
        <f t="shared" si="38"/>
        <v>0</v>
      </c>
      <c r="W204" s="166">
        <f t="shared" si="40"/>
        <v>345416.66666666669</v>
      </c>
      <c r="Y204" s="167">
        <f t="shared" si="41"/>
        <v>16580000</v>
      </c>
    </row>
    <row r="205" spans="1:25" ht="12" customHeight="1" x14ac:dyDescent="0.25">
      <c r="A205" s="51">
        <v>334</v>
      </c>
      <c r="B205" s="52" t="s">
        <v>285</v>
      </c>
      <c r="C205" s="52"/>
      <c r="D205" s="33" t="e">
        <f>VLOOKUP(B205,[2]Item!$A$1:$B$2217,2,)</f>
        <v>#N/A</v>
      </c>
      <c r="E205" s="52" t="s">
        <v>157</v>
      </c>
      <c r="F205" s="52" t="s">
        <v>258</v>
      </c>
      <c r="G205" s="34">
        <v>1</v>
      </c>
      <c r="H205" s="35">
        <v>0.25</v>
      </c>
      <c r="I205" s="36">
        <v>43028</v>
      </c>
      <c r="J205" s="46">
        <v>5100000</v>
      </c>
      <c r="K205" s="47">
        <f>'[1]Sep 23'!M211</f>
        <v>5100000</v>
      </c>
      <c r="L205" s="48"/>
      <c r="M205" s="48">
        <f t="shared" si="33"/>
        <v>5100000</v>
      </c>
      <c r="N205" s="49">
        <f t="shared" si="42"/>
        <v>0</v>
      </c>
      <c r="O205" s="48">
        <f t="shared" si="34"/>
        <v>5100000</v>
      </c>
      <c r="P205" s="48">
        <f t="shared" si="35"/>
        <v>0</v>
      </c>
      <c r="Q205" s="8">
        <f t="shared" si="31"/>
        <v>0</v>
      </c>
      <c r="R205" s="50">
        <f t="shared" si="32"/>
        <v>0</v>
      </c>
      <c r="S205" s="50"/>
      <c r="T205" s="9">
        <f t="shared" si="37"/>
        <v>48</v>
      </c>
      <c r="U205" s="9">
        <f t="shared" si="39"/>
        <v>48</v>
      </c>
      <c r="V205">
        <f t="shared" si="38"/>
        <v>0</v>
      </c>
      <c r="W205" s="166">
        <f t="shared" si="40"/>
        <v>106250</v>
      </c>
      <c r="Y205" s="167">
        <f t="shared" si="41"/>
        <v>5100000</v>
      </c>
    </row>
    <row r="206" spans="1:25" ht="12" customHeight="1" x14ac:dyDescent="0.25">
      <c r="A206" s="51">
        <v>335</v>
      </c>
      <c r="B206" s="52" t="s">
        <v>286</v>
      </c>
      <c r="C206" s="52"/>
      <c r="D206" s="33" t="e">
        <f>VLOOKUP(B206,[2]Item!$A$1:$B$2217,2,)</f>
        <v>#N/A</v>
      </c>
      <c r="E206" s="52" t="s">
        <v>157</v>
      </c>
      <c r="F206" s="52" t="s">
        <v>170</v>
      </c>
      <c r="G206" s="34">
        <v>7</v>
      </c>
      <c r="H206" s="35">
        <v>0.25</v>
      </c>
      <c r="I206" s="36">
        <v>43028</v>
      </c>
      <c r="J206" s="46">
        <v>6650000</v>
      </c>
      <c r="K206" s="47">
        <f>'[1]Sep 23'!M212</f>
        <v>6650000.0000000037</v>
      </c>
      <c r="L206" s="48"/>
      <c r="M206" s="48">
        <f t="shared" si="33"/>
        <v>6650000</v>
      </c>
      <c r="N206" s="49">
        <f t="shared" si="42"/>
        <v>0</v>
      </c>
      <c r="O206" s="48">
        <f t="shared" si="34"/>
        <v>6650000.0000000037</v>
      </c>
      <c r="P206" s="48">
        <f t="shared" si="35"/>
        <v>0</v>
      </c>
      <c r="Q206" s="8">
        <f t="shared" si="31"/>
        <v>0</v>
      </c>
      <c r="R206" s="50">
        <f t="shared" si="32"/>
        <v>0</v>
      </c>
      <c r="S206" s="50"/>
      <c r="T206" s="9">
        <f t="shared" si="37"/>
        <v>48</v>
      </c>
      <c r="U206" s="9">
        <f t="shared" si="39"/>
        <v>48</v>
      </c>
      <c r="V206">
        <f t="shared" si="38"/>
        <v>0</v>
      </c>
      <c r="W206" s="166">
        <f t="shared" si="40"/>
        <v>138541.66666666666</v>
      </c>
      <c r="Y206" s="167">
        <f t="shared" si="41"/>
        <v>6650000</v>
      </c>
    </row>
    <row r="207" spans="1:25" ht="12" customHeight="1" x14ac:dyDescent="0.25">
      <c r="A207" s="51">
        <v>336</v>
      </c>
      <c r="B207" s="52" t="s">
        <v>287</v>
      </c>
      <c r="C207" s="52"/>
      <c r="D207" s="33" t="e">
        <f>VLOOKUP(B207,[2]Item!$A$1:$B$2217,2,)</f>
        <v>#N/A</v>
      </c>
      <c r="E207" s="52" t="s">
        <v>157</v>
      </c>
      <c r="F207" s="52" t="s">
        <v>170</v>
      </c>
      <c r="G207" s="34">
        <v>1</v>
      </c>
      <c r="H207" s="35">
        <v>0.25</v>
      </c>
      <c r="I207" s="36">
        <v>43028</v>
      </c>
      <c r="J207" s="46">
        <v>2275000</v>
      </c>
      <c r="K207" s="47">
        <f>'[1]Sep 23'!M213</f>
        <v>2274999.9999999991</v>
      </c>
      <c r="L207" s="48"/>
      <c r="M207" s="48">
        <f t="shared" si="33"/>
        <v>2275000</v>
      </c>
      <c r="N207" s="49">
        <f t="shared" si="42"/>
        <v>0</v>
      </c>
      <c r="O207" s="48">
        <f t="shared" si="34"/>
        <v>2274999.9999999991</v>
      </c>
      <c r="P207" s="48">
        <f t="shared" si="35"/>
        <v>0</v>
      </c>
      <c r="Q207" s="8">
        <f t="shared" ref="Q207:Q270" si="43">M207-O207</f>
        <v>0</v>
      </c>
      <c r="R207" s="50">
        <f t="shared" ref="R207:R270" si="44">P207-Q207</f>
        <v>0</v>
      </c>
      <c r="S207" s="50"/>
      <c r="T207" s="9">
        <f t="shared" si="37"/>
        <v>48</v>
      </c>
      <c r="U207" s="9">
        <f t="shared" si="39"/>
        <v>48</v>
      </c>
      <c r="V207">
        <f t="shared" si="38"/>
        <v>0</v>
      </c>
      <c r="W207" s="166">
        <f t="shared" si="40"/>
        <v>47395.833333333336</v>
      </c>
      <c r="Y207" s="167">
        <f t="shared" si="41"/>
        <v>2275000</v>
      </c>
    </row>
    <row r="208" spans="1:25" ht="12" customHeight="1" x14ac:dyDescent="0.25">
      <c r="A208" s="51">
        <v>337</v>
      </c>
      <c r="B208" s="52" t="s">
        <v>288</v>
      </c>
      <c r="C208" s="52"/>
      <c r="D208" s="33" t="e">
        <f>VLOOKUP(B208,[2]Item!$A$1:$B$2217,2,)</f>
        <v>#N/A</v>
      </c>
      <c r="E208" s="52" t="s">
        <v>157</v>
      </c>
      <c r="F208" s="52" t="s">
        <v>170</v>
      </c>
      <c r="G208" s="34">
        <v>1</v>
      </c>
      <c r="H208" s="35">
        <v>0.25</v>
      </c>
      <c r="I208" s="36">
        <v>43027</v>
      </c>
      <c r="J208" s="46">
        <v>5375000</v>
      </c>
      <c r="K208" s="47">
        <f>'[1]Sep 23'!M214</f>
        <v>5375000.0000000009</v>
      </c>
      <c r="L208" s="48"/>
      <c r="M208" s="48">
        <f t="shared" si="33"/>
        <v>5375000</v>
      </c>
      <c r="N208" s="49">
        <f t="shared" si="42"/>
        <v>0</v>
      </c>
      <c r="O208" s="48">
        <f t="shared" si="34"/>
        <v>5375000.0000000009</v>
      </c>
      <c r="P208" s="48">
        <f t="shared" si="35"/>
        <v>0</v>
      </c>
      <c r="Q208" s="8">
        <f t="shared" si="43"/>
        <v>0</v>
      </c>
      <c r="R208" s="50">
        <f t="shared" si="44"/>
        <v>0</v>
      </c>
      <c r="S208" s="50"/>
      <c r="T208" s="9">
        <f t="shared" si="37"/>
        <v>48</v>
      </c>
      <c r="U208" s="9">
        <f t="shared" si="39"/>
        <v>48</v>
      </c>
      <c r="V208">
        <f t="shared" si="38"/>
        <v>0</v>
      </c>
      <c r="W208" s="166">
        <f t="shared" si="40"/>
        <v>111979.16666666667</v>
      </c>
      <c r="Y208" s="167">
        <f t="shared" si="41"/>
        <v>5375000</v>
      </c>
    </row>
    <row r="209" spans="1:25" ht="12" customHeight="1" x14ac:dyDescent="0.25">
      <c r="A209" s="51">
        <v>338</v>
      </c>
      <c r="B209" s="52" t="s">
        <v>289</v>
      </c>
      <c r="C209" s="52"/>
      <c r="D209" s="33" t="e">
        <f>VLOOKUP(B209,[2]Item!$A$1:$B$2217,2,)</f>
        <v>#N/A</v>
      </c>
      <c r="E209" s="52" t="s">
        <v>157</v>
      </c>
      <c r="F209" s="52" t="s">
        <v>170</v>
      </c>
      <c r="G209" s="34">
        <v>1</v>
      </c>
      <c r="H209" s="35">
        <v>0.25</v>
      </c>
      <c r="I209" s="36">
        <v>43027</v>
      </c>
      <c r="J209" s="46">
        <v>2700000</v>
      </c>
      <c r="K209" s="47">
        <f>'[1]Sep 23'!M215</f>
        <v>2700000</v>
      </c>
      <c r="L209" s="48"/>
      <c r="M209" s="48">
        <f t="shared" si="33"/>
        <v>2700000</v>
      </c>
      <c r="N209" s="49">
        <f t="shared" si="42"/>
        <v>0</v>
      </c>
      <c r="O209" s="48">
        <f t="shared" si="34"/>
        <v>2700000</v>
      </c>
      <c r="P209" s="48">
        <f t="shared" si="35"/>
        <v>0</v>
      </c>
      <c r="Q209" s="8">
        <f t="shared" si="43"/>
        <v>0</v>
      </c>
      <c r="R209" s="50">
        <f t="shared" si="44"/>
        <v>0</v>
      </c>
      <c r="S209" s="50"/>
      <c r="T209" s="9">
        <f t="shared" si="37"/>
        <v>48</v>
      </c>
      <c r="U209" s="9">
        <f t="shared" si="39"/>
        <v>48</v>
      </c>
      <c r="V209">
        <f t="shared" si="38"/>
        <v>0</v>
      </c>
      <c r="W209" s="166">
        <f t="shared" si="40"/>
        <v>56250</v>
      </c>
      <c r="Y209" s="167">
        <f t="shared" si="41"/>
        <v>2700000</v>
      </c>
    </row>
    <row r="210" spans="1:25" ht="12" customHeight="1" x14ac:dyDescent="0.25">
      <c r="A210" s="51">
        <v>339</v>
      </c>
      <c r="B210" s="52" t="s">
        <v>290</v>
      </c>
      <c r="C210" s="52"/>
      <c r="D210" s="33" t="e">
        <f>VLOOKUP(B210,[2]Item!$A$1:$B$2217,2,)</f>
        <v>#N/A</v>
      </c>
      <c r="E210" s="52" t="s">
        <v>157</v>
      </c>
      <c r="F210" s="52" t="s">
        <v>170</v>
      </c>
      <c r="G210" s="34">
        <v>2</v>
      </c>
      <c r="H210" s="35">
        <v>0.25</v>
      </c>
      <c r="I210" s="36">
        <v>43027</v>
      </c>
      <c r="J210" s="46">
        <v>1990000</v>
      </c>
      <c r="K210" s="47">
        <f>'[1]Sep 23'!M216</f>
        <v>1989999.9999999986</v>
      </c>
      <c r="L210" s="48"/>
      <c r="M210" s="48">
        <f t="shared" si="33"/>
        <v>1990000</v>
      </c>
      <c r="N210" s="49">
        <f t="shared" si="42"/>
        <v>0</v>
      </c>
      <c r="O210" s="48">
        <f t="shared" si="34"/>
        <v>1989999.9999999986</v>
      </c>
      <c r="P210" s="48">
        <f t="shared" si="35"/>
        <v>0</v>
      </c>
      <c r="Q210" s="8">
        <f t="shared" si="43"/>
        <v>0</v>
      </c>
      <c r="R210" s="50">
        <f t="shared" si="44"/>
        <v>0</v>
      </c>
      <c r="S210" s="50"/>
      <c r="T210" s="9">
        <f t="shared" si="37"/>
        <v>48</v>
      </c>
      <c r="U210" s="9">
        <f t="shared" si="39"/>
        <v>48</v>
      </c>
      <c r="V210">
        <f t="shared" si="38"/>
        <v>0</v>
      </c>
      <c r="W210" s="166">
        <f t="shared" si="40"/>
        <v>41458.333333333336</v>
      </c>
      <c r="Y210" s="167">
        <f t="shared" si="41"/>
        <v>1990000</v>
      </c>
    </row>
    <row r="211" spans="1:25" ht="12" customHeight="1" x14ac:dyDescent="0.25">
      <c r="A211" s="51">
        <v>340</v>
      </c>
      <c r="B211" s="52" t="s">
        <v>291</v>
      </c>
      <c r="C211" s="52"/>
      <c r="D211" s="33" t="e">
        <f>VLOOKUP(B211,[2]Item!$A$1:$B$2217,2,)</f>
        <v>#N/A</v>
      </c>
      <c r="E211" s="52" t="s">
        <v>157</v>
      </c>
      <c r="F211" s="52" t="s">
        <v>277</v>
      </c>
      <c r="G211" s="34">
        <v>1</v>
      </c>
      <c r="H211" s="35">
        <v>0.25</v>
      </c>
      <c r="I211" s="36">
        <v>43045</v>
      </c>
      <c r="J211" s="46">
        <v>9300000</v>
      </c>
      <c r="K211" s="47">
        <f>'[1]Sep 23'!M217</f>
        <v>9300000</v>
      </c>
      <c r="L211" s="48"/>
      <c r="M211" s="48">
        <f t="shared" si="33"/>
        <v>9300000</v>
      </c>
      <c r="N211" s="49">
        <f t="shared" si="42"/>
        <v>0</v>
      </c>
      <c r="O211" s="48">
        <f t="shared" si="34"/>
        <v>9300000</v>
      </c>
      <c r="P211" s="48">
        <f t="shared" si="35"/>
        <v>0</v>
      </c>
      <c r="Q211" s="8">
        <f t="shared" si="43"/>
        <v>0</v>
      </c>
      <c r="R211" s="50">
        <f t="shared" si="44"/>
        <v>0</v>
      </c>
      <c r="S211" s="50"/>
      <c r="T211" s="9">
        <f t="shared" si="37"/>
        <v>48</v>
      </c>
      <c r="U211" s="9">
        <f t="shared" si="39"/>
        <v>48</v>
      </c>
      <c r="V211">
        <f t="shared" si="38"/>
        <v>0</v>
      </c>
      <c r="W211" s="166">
        <f t="shared" si="40"/>
        <v>193750</v>
      </c>
      <c r="Y211" s="167">
        <f t="shared" si="41"/>
        <v>9300000</v>
      </c>
    </row>
    <row r="212" spans="1:25" ht="12" customHeight="1" x14ac:dyDescent="0.25">
      <c r="A212" s="51">
        <v>341</v>
      </c>
      <c r="B212" s="52" t="s">
        <v>292</v>
      </c>
      <c r="C212" s="52"/>
      <c r="D212" s="33" t="e">
        <f>VLOOKUP(B212,[2]Item!$A$1:$B$2217,2,)</f>
        <v>#N/A</v>
      </c>
      <c r="E212" s="52" t="s">
        <v>157</v>
      </c>
      <c r="F212" s="52" t="s">
        <v>277</v>
      </c>
      <c r="G212" s="34">
        <v>1</v>
      </c>
      <c r="H212" s="35">
        <v>0.25</v>
      </c>
      <c r="I212" s="36">
        <v>43045</v>
      </c>
      <c r="J212" s="46">
        <v>1960000</v>
      </c>
      <c r="K212" s="47">
        <f>'[1]Sep 23'!M218</f>
        <v>1959999.9999999986</v>
      </c>
      <c r="L212" s="48"/>
      <c r="M212" s="48">
        <f t="shared" si="33"/>
        <v>1960000</v>
      </c>
      <c r="N212" s="49">
        <f t="shared" si="42"/>
        <v>0</v>
      </c>
      <c r="O212" s="48">
        <f t="shared" si="34"/>
        <v>1959999.9999999986</v>
      </c>
      <c r="P212" s="48">
        <f t="shared" si="35"/>
        <v>0</v>
      </c>
      <c r="Q212" s="8">
        <f t="shared" si="43"/>
        <v>0</v>
      </c>
      <c r="R212" s="50">
        <f t="shared" si="44"/>
        <v>0</v>
      </c>
      <c r="S212" s="50"/>
      <c r="T212" s="9">
        <f t="shared" si="37"/>
        <v>48</v>
      </c>
      <c r="U212" s="9">
        <f t="shared" si="39"/>
        <v>48</v>
      </c>
      <c r="V212">
        <f t="shared" si="38"/>
        <v>0</v>
      </c>
      <c r="W212" s="166">
        <f t="shared" si="40"/>
        <v>40833.333333333336</v>
      </c>
      <c r="Y212" s="167">
        <f t="shared" si="41"/>
        <v>1960000</v>
      </c>
    </row>
    <row r="213" spans="1:25" ht="12" customHeight="1" x14ac:dyDescent="0.25">
      <c r="A213" s="51">
        <v>342</v>
      </c>
      <c r="B213" s="52" t="s">
        <v>293</v>
      </c>
      <c r="C213" s="52"/>
      <c r="D213" s="33" t="e">
        <f>VLOOKUP(B213,[2]Item!$A$1:$B$2217,2,)</f>
        <v>#N/A</v>
      </c>
      <c r="E213" s="52" t="s">
        <v>157</v>
      </c>
      <c r="F213" s="52" t="s">
        <v>233</v>
      </c>
      <c r="G213" s="34">
        <v>2</v>
      </c>
      <c r="H213" s="35">
        <v>0.25</v>
      </c>
      <c r="I213" s="36">
        <v>43047</v>
      </c>
      <c r="J213" s="46">
        <v>2140000</v>
      </c>
      <c r="K213" s="47">
        <f>'[1]Sep 23'!M219</f>
        <v>2139999.9999999986</v>
      </c>
      <c r="L213" s="48"/>
      <c r="M213" s="48">
        <f t="shared" si="33"/>
        <v>2140000</v>
      </c>
      <c r="N213" s="49">
        <f t="shared" si="42"/>
        <v>0</v>
      </c>
      <c r="O213" s="48">
        <f t="shared" si="34"/>
        <v>2139999.9999999986</v>
      </c>
      <c r="P213" s="48">
        <f t="shared" si="35"/>
        <v>0</v>
      </c>
      <c r="Q213" s="8">
        <f t="shared" si="43"/>
        <v>0</v>
      </c>
      <c r="R213" s="50">
        <f t="shared" si="44"/>
        <v>0</v>
      </c>
      <c r="S213" s="50"/>
      <c r="T213" s="9">
        <f t="shared" si="37"/>
        <v>48</v>
      </c>
      <c r="U213" s="9">
        <f t="shared" si="39"/>
        <v>48</v>
      </c>
      <c r="V213">
        <f t="shared" si="38"/>
        <v>0</v>
      </c>
      <c r="W213" s="166">
        <f t="shared" si="40"/>
        <v>44583.333333333336</v>
      </c>
      <c r="Y213" s="167">
        <f t="shared" si="41"/>
        <v>2140000</v>
      </c>
    </row>
    <row r="214" spans="1:25" ht="12" customHeight="1" x14ac:dyDescent="0.25">
      <c r="A214" s="51">
        <v>343</v>
      </c>
      <c r="B214" s="52" t="s">
        <v>294</v>
      </c>
      <c r="C214" s="52"/>
      <c r="D214" s="33" t="e">
        <f>VLOOKUP(B214,[2]Item!$A$1:$B$2217,2,)</f>
        <v>#N/A</v>
      </c>
      <c r="E214" s="52" t="s">
        <v>157</v>
      </c>
      <c r="F214" s="52" t="s">
        <v>277</v>
      </c>
      <c r="G214" s="34">
        <v>1</v>
      </c>
      <c r="H214" s="35">
        <v>0.25</v>
      </c>
      <c r="I214" s="36">
        <v>43054</v>
      </c>
      <c r="J214" s="46">
        <v>8367300</v>
      </c>
      <c r="K214" s="47">
        <f>'[1]Sep 23'!M220</f>
        <v>8367300</v>
      </c>
      <c r="L214" s="48"/>
      <c r="M214" s="48">
        <f t="shared" si="33"/>
        <v>8367300</v>
      </c>
      <c r="N214" s="49">
        <f t="shared" si="42"/>
        <v>0</v>
      </c>
      <c r="O214" s="48">
        <f t="shared" si="34"/>
        <v>8367300</v>
      </c>
      <c r="P214" s="48">
        <f t="shared" si="35"/>
        <v>0</v>
      </c>
      <c r="Q214" s="8">
        <f t="shared" si="43"/>
        <v>0</v>
      </c>
      <c r="R214" s="50">
        <f t="shared" si="44"/>
        <v>0</v>
      </c>
      <c r="S214" s="50"/>
      <c r="T214" s="9">
        <f t="shared" si="37"/>
        <v>48</v>
      </c>
      <c r="U214" s="9">
        <f t="shared" si="39"/>
        <v>48</v>
      </c>
      <c r="V214">
        <f t="shared" si="38"/>
        <v>0</v>
      </c>
      <c r="W214" s="166">
        <f t="shared" si="40"/>
        <v>174318.75</v>
      </c>
      <c r="Y214" s="167">
        <f t="shared" si="41"/>
        <v>8367300</v>
      </c>
    </row>
    <row r="215" spans="1:25" ht="12" customHeight="1" x14ac:dyDescent="0.25">
      <c r="A215" s="51">
        <v>344</v>
      </c>
      <c r="B215" s="52" t="s">
        <v>295</v>
      </c>
      <c r="C215" s="52"/>
      <c r="D215" s="33" t="e">
        <f>VLOOKUP(B215,[2]Item!$A$1:$B$2217,2,)</f>
        <v>#N/A</v>
      </c>
      <c r="E215" s="52" t="s">
        <v>157</v>
      </c>
      <c r="F215" s="52" t="s">
        <v>181</v>
      </c>
      <c r="G215" s="34">
        <v>1</v>
      </c>
      <c r="H215" s="35">
        <v>0.25</v>
      </c>
      <c r="I215" s="36">
        <v>43055</v>
      </c>
      <c r="J215" s="46">
        <v>13750000</v>
      </c>
      <c r="K215" s="47">
        <f>'[1]Sep 23'!M221</f>
        <v>13750000.000000007</v>
      </c>
      <c r="L215" s="48"/>
      <c r="M215" s="48">
        <f t="shared" si="33"/>
        <v>13750000</v>
      </c>
      <c r="N215" s="49">
        <f t="shared" si="42"/>
        <v>0</v>
      </c>
      <c r="O215" s="48">
        <f t="shared" si="34"/>
        <v>13750000.000000007</v>
      </c>
      <c r="P215" s="48">
        <f t="shared" si="35"/>
        <v>0</v>
      </c>
      <c r="Q215" s="8">
        <f t="shared" si="43"/>
        <v>0</v>
      </c>
      <c r="R215" s="50">
        <f t="shared" si="44"/>
        <v>0</v>
      </c>
      <c r="S215" s="50"/>
      <c r="T215" s="9">
        <f t="shared" si="37"/>
        <v>48</v>
      </c>
      <c r="U215" s="9">
        <f t="shared" si="39"/>
        <v>48</v>
      </c>
      <c r="V215">
        <f t="shared" si="38"/>
        <v>0</v>
      </c>
      <c r="W215" s="166">
        <f t="shared" si="40"/>
        <v>286458.33333333331</v>
      </c>
      <c r="Y215" s="167">
        <f t="shared" si="41"/>
        <v>13750000</v>
      </c>
    </row>
    <row r="216" spans="1:25" ht="12" customHeight="1" x14ac:dyDescent="0.25">
      <c r="A216" s="51">
        <v>345</v>
      </c>
      <c r="B216" s="52" t="s">
        <v>296</v>
      </c>
      <c r="C216" s="52"/>
      <c r="D216" s="33" t="e">
        <f>VLOOKUP(B216,[2]Item!$A$1:$B$2217,2,)</f>
        <v>#N/A</v>
      </c>
      <c r="E216" s="52" t="s">
        <v>157</v>
      </c>
      <c r="F216" s="52" t="s">
        <v>277</v>
      </c>
      <c r="G216" s="34">
        <v>1</v>
      </c>
      <c r="H216" s="35">
        <v>0.25</v>
      </c>
      <c r="I216" s="36">
        <v>43059</v>
      </c>
      <c r="J216" s="46">
        <v>8100000</v>
      </c>
      <c r="K216" s="47">
        <f>'[1]Sep 23'!M222</f>
        <v>8100000</v>
      </c>
      <c r="L216" s="48"/>
      <c r="M216" s="48">
        <f t="shared" si="33"/>
        <v>8100000</v>
      </c>
      <c r="N216" s="49">
        <f t="shared" si="42"/>
        <v>0</v>
      </c>
      <c r="O216" s="48">
        <f t="shared" si="34"/>
        <v>8100000</v>
      </c>
      <c r="P216" s="48">
        <f t="shared" si="35"/>
        <v>0</v>
      </c>
      <c r="Q216" s="8">
        <f t="shared" si="43"/>
        <v>0</v>
      </c>
      <c r="R216" s="50">
        <f t="shared" si="44"/>
        <v>0</v>
      </c>
      <c r="S216" s="50"/>
      <c r="T216" s="9">
        <f t="shared" si="37"/>
        <v>48</v>
      </c>
      <c r="U216" s="9">
        <f t="shared" si="39"/>
        <v>48</v>
      </c>
      <c r="V216">
        <f t="shared" si="38"/>
        <v>0</v>
      </c>
      <c r="W216" s="166">
        <f t="shared" si="40"/>
        <v>168750</v>
      </c>
      <c r="Y216" s="167">
        <f t="shared" si="41"/>
        <v>8100000</v>
      </c>
    </row>
    <row r="217" spans="1:25" ht="12" customHeight="1" x14ac:dyDescent="0.25">
      <c r="A217" s="51">
        <v>346</v>
      </c>
      <c r="B217" s="52" t="s">
        <v>297</v>
      </c>
      <c r="C217" s="52"/>
      <c r="D217" s="33" t="e">
        <f>VLOOKUP(B217,[2]Item!$A$1:$B$2217,2,)</f>
        <v>#N/A</v>
      </c>
      <c r="E217" s="52" t="s">
        <v>157</v>
      </c>
      <c r="F217" s="52" t="s">
        <v>170</v>
      </c>
      <c r="G217" s="34">
        <v>1</v>
      </c>
      <c r="H217" s="35">
        <v>0.25</v>
      </c>
      <c r="I217" s="36">
        <v>43067</v>
      </c>
      <c r="J217" s="46">
        <v>790000</v>
      </c>
      <c r="K217" s="47">
        <f>'[1]Sep 23'!M223</f>
        <v>790000.00000000035</v>
      </c>
      <c r="L217" s="48"/>
      <c r="M217" s="48">
        <f t="shared" si="33"/>
        <v>790000</v>
      </c>
      <c r="N217" s="49">
        <f t="shared" si="42"/>
        <v>0</v>
      </c>
      <c r="O217" s="48">
        <f t="shared" si="34"/>
        <v>790000.00000000035</v>
      </c>
      <c r="P217" s="48">
        <f t="shared" si="35"/>
        <v>0</v>
      </c>
      <c r="Q217" s="8">
        <f t="shared" si="43"/>
        <v>0</v>
      </c>
      <c r="R217" s="50">
        <f t="shared" si="44"/>
        <v>0</v>
      </c>
      <c r="S217" s="50"/>
      <c r="T217" s="9">
        <f t="shared" si="37"/>
        <v>48</v>
      </c>
      <c r="U217" s="9">
        <f t="shared" si="39"/>
        <v>48</v>
      </c>
      <c r="V217">
        <f t="shared" si="38"/>
        <v>0</v>
      </c>
      <c r="W217" s="166">
        <f t="shared" si="40"/>
        <v>16458.333333333332</v>
      </c>
      <c r="Y217" s="167">
        <f t="shared" si="41"/>
        <v>790000</v>
      </c>
    </row>
    <row r="218" spans="1:25" ht="12" customHeight="1" x14ac:dyDescent="0.25">
      <c r="A218" s="51">
        <v>347</v>
      </c>
      <c r="B218" s="52" t="s">
        <v>298</v>
      </c>
      <c r="C218" s="52"/>
      <c r="D218" s="33" t="e">
        <f>VLOOKUP(B218,[2]Item!$A$1:$B$2217,2,)</f>
        <v>#N/A</v>
      </c>
      <c r="E218" s="52" t="s">
        <v>157</v>
      </c>
      <c r="F218" s="52" t="s">
        <v>170</v>
      </c>
      <c r="G218" s="34">
        <v>1</v>
      </c>
      <c r="H218" s="35">
        <v>0.25</v>
      </c>
      <c r="I218" s="36">
        <v>43067</v>
      </c>
      <c r="J218" s="46">
        <v>1960000</v>
      </c>
      <c r="K218" s="47">
        <f>'[1]Sep 23'!M224</f>
        <v>1959999.9999999986</v>
      </c>
      <c r="L218" s="48"/>
      <c r="M218" s="48">
        <f t="shared" si="33"/>
        <v>1960000</v>
      </c>
      <c r="N218" s="49">
        <f t="shared" si="42"/>
        <v>0</v>
      </c>
      <c r="O218" s="48">
        <f t="shared" si="34"/>
        <v>1959999.9999999986</v>
      </c>
      <c r="P218" s="48">
        <f t="shared" si="35"/>
        <v>0</v>
      </c>
      <c r="Q218" s="8">
        <f t="shared" si="43"/>
        <v>0</v>
      </c>
      <c r="R218" s="50">
        <f t="shared" si="44"/>
        <v>0</v>
      </c>
      <c r="S218" s="50"/>
      <c r="T218" s="9">
        <f t="shared" si="37"/>
        <v>48</v>
      </c>
      <c r="U218" s="9">
        <f t="shared" si="39"/>
        <v>48</v>
      </c>
      <c r="V218">
        <f t="shared" si="38"/>
        <v>0</v>
      </c>
      <c r="W218" s="166">
        <f t="shared" si="40"/>
        <v>40833.333333333336</v>
      </c>
      <c r="Y218" s="167">
        <f t="shared" si="41"/>
        <v>1960000</v>
      </c>
    </row>
    <row r="219" spans="1:25" ht="12" customHeight="1" x14ac:dyDescent="0.25">
      <c r="A219" s="51">
        <v>348</v>
      </c>
      <c r="B219" s="52" t="s">
        <v>299</v>
      </c>
      <c r="C219" s="52"/>
      <c r="D219" s="33" t="e">
        <f>VLOOKUP(B219,[2]Item!$A$1:$B$2217,2,)</f>
        <v>#N/A</v>
      </c>
      <c r="E219" s="52" t="s">
        <v>157</v>
      </c>
      <c r="F219" s="52" t="s">
        <v>170</v>
      </c>
      <c r="G219" s="34">
        <v>11</v>
      </c>
      <c r="H219" s="35">
        <v>0.25</v>
      </c>
      <c r="I219" s="36">
        <v>43054</v>
      </c>
      <c r="J219" s="46">
        <v>13409728</v>
      </c>
      <c r="K219" s="47">
        <f>'[1]Sep 23'!M225</f>
        <v>13409728.000000007</v>
      </c>
      <c r="L219" s="48"/>
      <c r="M219" s="48">
        <f t="shared" si="33"/>
        <v>13409728</v>
      </c>
      <c r="N219" s="49">
        <f t="shared" si="42"/>
        <v>0</v>
      </c>
      <c r="O219" s="48">
        <f t="shared" si="34"/>
        <v>13409728.000000007</v>
      </c>
      <c r="P219" s="48">
        <f t="shared" si="35"/>
        <v>0</v>
      </c>
      <c r="Q219" s="8">
        <f t="shared" si="43"/>
        <v>0</v>
      </c>
      <c r="R219" s="50">
        <f t="shared" si="44"/>
        <v>0</v>
      </c>
      <c r="S219" s="50"/>
      <c r="T219" s="9">
        <f t="shared" si="37"/>
        <v>48</v>
      </c>
      <c r="U219" s="9">
        <f t="shared" si="39"/>
        <v>48</v>
      </c>
      <c r="V219">
        <f t="shared" si="38"/>
        <v>0</v>
      </c>
      <c r="W219" s="166">
        <f t="shared" si="40"/>
        <v>279369.33333333331</v>
      </c>
      <c r="Y219" s="167">
        <f t="shared" si="41"/>
        <v>13409728</v>
      </c>
    </row>
    <row r="220" spans="1:25" ht="12" customHeight="1" x14ac:dyDescent="0.25">
      <c r="A220" s="51">
        <v>349</v>
      </c>
      <c r="B220" s="52" t="s">
        <v>300</v>
      </c>
      <c r="C220" s="52"/>
      <c r="D220" s="33" t="e">
        <f>VLOOKUP(B220,[2]Item!$A$1:$B$2217,2,)</f>
        <v>#N/A</v>
      </c>
      <c r="E220" s="52" t="s">
        <v>157</v>
      </c>
      <c r="F220" s="52" t="s">
        <v>170</v>
      </c>
      <c r="G220" s="34">
        <v>3</v>
      </c>
      <c r="H220" s="35">
        <v>0.25</v>
      </c>
      <c r="I220" s="36">
        <v>43059</v>
      </c>
      <c r="J220" s="46">
        <v>2565000</v>
      </c>
      <c r="K220" s="47">
        <f>'[1]Sep 23'!M226</f>
        <v>2565000</v>
      </c>
      <c r="L220" s="48"/>
      <c r="M220" s="48">
        <f t="shared" si="33"/>
        <v>2565000</v>
      </c>
      <c r="N220" s="49">
        <f t="shared" si="42"/>
        <v>0</v>
      </c>
      <c r="O220" s="48">
        <f t="shared" si="34"/>
        <v>2565000</v>
      </c>
      <c r="P220" s="48">
        <f t="shared" si="35"/>
        <v>0</v>
      </c>
      <c r="Q220" s="8">
        <f t="shared" si="43"/>
        <v>0</v>
      </c>
      <c r="R220" s="50">
        <f t="shared" si="44"/>
        <v>0</v>
      </c>
      <c r="S220" s="50"/>
      <c r="T220" s="9">
        <f t="shared" si="37"/>
        <v>48</v>
      </c>
      <c r="U220" s="9">
        <f t="shared" si="39"/>
        <v>48</v>
      </c>
      <c r="V220">
        <f t="shared" si="38"/>
        <v>0</v>
      </c>
      <c r="W220" s="166">
        <f t="shared" si="40"/>
        <v>53437.5</v>
      </c>
      <c r="Y220" s="167">
        <f t="shared" si="41"/>
        <v>2565000</v>
      </c>
    </row>
    <row r="221" spans="1:25" ht="12" customHeight="1" x14ac:dyDescent="0.25">
      <c r="A221" s="51">
        <v>350</v>
      </c>
      <c r="B221" s="52" t="s">
        <v>301</v>
      </c>
      <c r="C221" s="52"/>
      <c r="D221" s="33" t="e">
        <f>VLOOKUP(B221,[2]Item!$A$1:$B$2217,2,)</f>
        <v>#N/A</v>
      </c>
      <c r="E221" s="52" t="s">
        <v>157</v>
      </c>
      <c r="F221" s="52" t="s">
        <v>170</v>
      </c>
      <c r="G221" s="34">
        <v>2</v>
      </c>
      <c r="H221" s="35">
        <v>0.25</v>
      </c>
      <c r="I221" s="36">
        <v>43059</v>
      </c>
      <c r="J221" s="46">
        <v>1780000</v>
      </c>
      <c r="K221" s="47">
        <f>'[1]Sep 23'!M227</f>
        <v>1779999.9999999988</v>
      </c>
      <c r="L221" s="48"/>
      <c r="M221" s="48">
        <f t="shared" si="33"/>
        <v>1780000</v>
      </c>
      <c r="N221" s="49">
        <f t="shared" si="42"/>
        <v>0</v>
      </c>
      <c r="O221" s="48">
        <f t="shared" si="34"/>
        <v>1779999.9999999988</v>
      </c>
      <c r="P221" s="48">
        <f t="shared" si="35"/>
        <v>0</v>
      </c>
      <c r="Q221" s="8">
        <f t="shared" si="43"/>
        <v>0</v>
      </c>
      <c r="R221" s="50">
        <f t="shared" si="44"/>
        <v>0</v>
      </c>
      <c r="S221" s="50"/>
      <c r="T221" s="9">
        <f t="shared" si="37"/>
        <v>48</v>
      </c>
      <c r="U221" s="9">
        <f t="shared" si="39"/>
        <v>48</v>
      </c>
      <c r="V221">
        <f t="shared" si="38"/>
        <v>0</v>
      </c>
      <c r="W221" s="166">
        <f t="shared" si="40"/>
        <v>37083.333333333336</v>
      </c>
      <c r="Y221" s="167">
        <f t="shared" si="41"/>
        <v>1780000</v>
      </c>
    </row>
    <row r="222" spans="1:25" ht="12" customHeight="1" x14ac:dyDescent="0.25">
      <c r="A222" s="51">
        <v>351</v>
      </c>
      <c r="B222" s="52" t="s">
        <v>302</v>
      </c>
      <c r="C222" s="52"/>
      <c r="D222" s="33" t="e">
        <f>VLOOKUP(B222,[2]Item!$A$1:$B$2217,2,)</f>
        <v>#N/A</v>
      </c>
      <c r="E222" s="52" t="s">
        <v>157</v>
      </c>
      <c r="F222" s="52" t="s">
        <v>170</v>
      </c>
      <c r="G222" s="34">
        <v>1</v>
      </c>
      <c r="H222" s="35">
        <v>0.25</v>
      </c>
      <c r="I222" s="36">
        <v>43059</v>
      </c>
      <c r="J222" s="46">
        <v>865000</v>
      </c>
      <c r="K222" s="47">
        <f>'[1]Sep 23'!M228</f>
        <v>865000.00000000047</v>
      </c>
      <c r="L222" s="48"/>
      <c r="M222" s="48">
        <f t="shared" si="33"/>
        <v>865000</v>
      </c>
      <c r="N222" s="49">
        <f t="shared" si="42"/>
        <v>0</v>
      </c>
      <c r="O222" s="48">
        <f t="shared" si="34"/>
        <v>865000.00000000047</v>
      </c>
      <c r="P222" s="48">
        <f t="shared" si="35"/>
        <v>0</v>
      </c>
      <c r="Q222" s="8">
        <f t="shared" si="43"/>
        <v>0</v>
      </c>
      <c r="R222" s="50">
        <f t="shared" si="44"/>
        <v>0</v>
      </c>
      <c r="S222" s="50"/>
      <c r="T222" s="9">
        <f t="shared" si="37"/>
        <v>48</v>
      </c>
      <c r="U222" s="9">
        <f t="shared" si="39"/>
        <v>48</v>
      </c>
      <c r="V222">
        <f t="shared" si="38"/>
        <v>0</v>
      </c>
      <c r="W222" s="166">
        <f t="shared" si="40"/>
        <v>18020.833333333332</v>
      </c>
      <c r="Y222" s="167">
        <f t="shared" si="41"/>
        <v>865000</v>
      </c>
    </row>
    <row r="223" spans="1:25" ht="12" customHeight="1" x14ac:dyDescent="0.25">
      <c r="A223" s="51">
        <v>352</v>
      </c>
      <c r="B223" s="52" t="s">
        <v>303</v>
      </c>
      <c r="C223" s="52"/>
      <c r="D223" s="33" t="e">
        <f>VLOOKUP(B223,[2]Item!$A$1:$B$2217,2,)</f>
        <v>#N/A</v>
      </c>
      <c r="E223" s="52" t="s">
        <v>157</v>
      </c>
      <c r="F223" s="52" t="s">
        <v>265</v>
      </c>
      <c r="G223" s="34">
        <v>1</v>
      </c>
      <c r="H223" s="35">
        <v>0.25</v>
      </c>
      <c r="I223" s="36">
        <v>43064</v>
      </c>
      <c r="J223" s="46">
        <v>1825000</v>
      </c>
      <c r="K223" s="47">
        <f>'[1]Sep 23'!M229</f>
        <v>1824999.9999999988</v>
      </c>
      <c r="L223" s="48"/>
      <c r="M223" s="48">
        <f t="shared" si="33"/>
        <v>1825000</v>
      </c>
      <c r="N223" s="49">
        <f t="shared" si="42"/>
        <v>0</v>
      </c>
      <c r="O223" s="48">
        <f t="shared" si="34"/>
        <v>1824999.9999999988</v>
      </c>
      <c r="P223" s="48">
        <f t="shared" si="35"/>
        <v>0</v>
      </c>
      <c r="Q223" s="8">
        <f t="shared" si="43"/>
        <v>0</v>
      </c>
      <c r="R223" s="50">
        <f t="shared" si="44"/>
        <v>0</v>
      </c>
      <c r="S223" s="50"/>
      <c r="T223" s="9">
        <f t="shared" si="37"/>
        <v>48</v>
      </c>
      <c r="U223" s="9">
        <f t="shared" si="39"/>
        <v>48</v>
      </c>
      <c r="V223">
        <f t="shared" si="38"/>
        <v>0</v>
      </c>
      <c r="W223" s="166">
        <f t="shared" si="40"/>
        <v>38020.833333333336</v>
      </c>
      <c r="Y223" s="167">
        <f t="shared" si="41"/>
        <v>1825000</v>
      </c>
    </row>
    <row r="224" spans="1:25" ht="12" customHeight="1" x14ac:dyDescent="0.25">
      <c r="A224" s="51">
        <v>353</v>
      </c>
      <c r="B224" s="52" t="s">
        <v>304</v>
      </c>
      <c r="C224" s="52"/>
      <c r="D224" s="33" t="e">
        <f>VLOOKUP(B224,[2]Item!$A$1:$B$2217,2,)</f>
        <v>#N/A</v>
      </c>
      <c r="E224" s="52" t="s">
        <v>157</v>
      </c>
      <c r="F224" s="52" t="s">
        <v>265</v>
      </c>
      <c r="G224" s="34">
        <v>1</v>
      </c>
      <c r="H224" s="35">
        <v>0.25</v>
      </c>
      <c r="I224" s="36">
        <v>43064</v>
      </c>
      <c r="J224" s="46">
        <v>640000</v>
      </c>
      <c r="K224" s="47">
        <f>'[1]Sep 23'!M230</f>
        <v>640000</v>
      </c>
      <c r="L224" s="48"/>
      <c r="M224" s="48">
        <f t="shared" si="33"/>
        <v>640000</v>
      </c>
      <c r="N224" s="49">
        <f t="shared" si="42"/>
        <v>0</v>
      </c>
      <c r="O224" s="48">
        <f t="shared" si="34"/>
        <v>640000</v>
      </c>
      <c r="P224" s="48">
        <f t="shared" si="35"/>
        <v>0</v>
      </c>
      <c r="Q224" s="8">
        <f t="shared" si="43"/>
        <v>0</v>
      </c>
      <c r="R224" s="50">
        <f t="shared" si="44"/>
        <v>0</v>
      </c>
      <c r="S224" s="50"/>
      <c r="T224" s="9">
        <f t="shared" si="37"/>
        <v>48</v>
      </c>
      <c r="U224" s="9">
        <f t="shared" si="39"/>
        <v>48</v>
      </c>
      <c r="V224">
        <f t="shared" si="38"/>
        <v>0</v>
      </c>
      <c r="W224" s="166">
        <f t="shared" si="40"/>
        <v>13333.333333333334</v>
      </c>
      <c r="Y224" s="167">
        <f t="shared" si="41"/>
        <v>640000</v>
      </c>
    </row>
    <row r="225" spans="1:25" ht="12" customHeight="1" x14ac:dyDescent="0.25">
      <c r="A225" s="51">
        <v>354</v>
      </c>
      <c r="B225" s="52" t="s">
        <v>305</v>
      </c>
      <c r="C225" s="52"/>
      <c r="D225" s="33" t="e">
        <f>VLOOKUP(B225,[2]Item!$A$1:$B$2217,2,)</f>
        <v>#N/A</v>
      </c>
      <c r="E225" s="52" t="s">
        <v>157</v>
      </c>
      <c r="F225" s="52" t="s">
        <v>306</v>
      </c>
      <c r="G225" s="34">
        <v>1</v>
      </c>
      <c r="H225" s="35">
        <v>0.25</v>
      </c>
      <c r="I225" s="36">
        <v>43067</v>
      </c>
      <c r="J225" s="46">
        <v>1825000</v>
      </c>
      <c r="K225" s="47">
        <f>'[1]Sep 23'!M231</f>
        <v>1824999.9999999988</v>
      </c>
      <c r="L225" s="48"/>
      <c r="M225" s="48">
        <f t="shared" ref="M225:M288" si="45">J225+L225</f>
        <v>1825000</v>
      </c>
      <c r="N225" s="49">
        <f t="shared" si="42"/>
        <v>0</v>
      </c>
      <c r="O225" s="48">
        <f t="shared" ref="O225:O288" si="46">K225+N225</f>
        <v>1824999.9999999988</v>
      </c>
      <c r="P225" s="48">
        <f t="shared" ref="P225:P265" si="47">J225-O225</f>
        <v>0</v>
      </c>
      <c r="Q225" s="8">
        <f t="shared" si="43"/>
        <v>0</v>
      </c>
      <c r="R225" s="50">
        <f t="shared" si="44"/>
        <v>0</v>
      </c>
      <c r="S225" s="50"/>
      <c r="T225" s="9">
        <f t="shared" si="37"/>
        <v>48</v>
      </c>
      <c r="U225" s="9">
        <f t="shared" si="39"/>
        <v>48</v>
      </c>
      <c r="V225">
        <f t="shared" si="38"/>
        <v>0</v>
      </c>
      <c r="W225" s="166">
        <f t="shared" si="40"/>
        <v>38020.833333333336</v>
      </c>
      <c r="Y225" s="167">
        <f t="shared" si="41"/>
        <v>1825000</v>
      </c>
    </row>
    <row r="226" spans="1:25" ht="12" customHeight="1" x14ac:dyDescent="0.25">
      <c r="A226" s="51">
        <v>355</v>
      </c>
      <c r="B226" s="52" t="s">
        <v>307</v>
      </c>
      <c r="C226" s="52"/>
      <c r="D226" s="33" t="e">
        <f>VLOOKUP(B226,[2]Item!$A$1:$B$2217,2,)</f>
        <v>#N/A</v>
      </c>
      <c r="E226" s="52" t="s">
        <v>157</v>
      </c>
      <c r="F226" s="52" t="s">
        <v>170</v>
      </c>
      <c r="G226" s="34">
        <v>1</v>
      </c>
      <c r="H226" s="35">
        <v>0.25</v>
      </c>
      <c r="I226" s="36">
        <v>43067</v>
      </c>
      <c r="J226" s="46">
        <v>960000</v>
      </c>
      <c r="K226" s="47">
        <f>'[1]Sep 23'!M232</f>
        <v>960000</v>
      </c>
      <c r="L226" s="48"/>
      <c r="M226" s="48">
        <f t="shared" si="45"/>
        <v>960000</v>
      </c>
      <c r="N226" s="49">
        <f t="shared" si="42"/>
        <v>0</v>
      </c>
      <c r="O226" s="48">
        <f t="shared" si="46"/>
        <v>960000</v>
      </c>
      <c r="P226" s="48">
        <f t="shared" si="47"/>
        <v>0</v>
      </c>
      <c r="Q226" s="8">
        <f t="shared" si="43"/>
        <v>0</v>
      </c>
      <c r="R226" s="50">
        <f t="shared" si="44"/>
        <v>0</v>
      </c>
      <c r="S226" s="50"/>
      <c r="T226" s="9">
        <f t="shared" si="37"/>
        <v>48</v>
      </c>
      <c r="U226" s="9">
        <f t="shared" si="39"/>
        <v>48</v>
      </c>
      <c r="V226">
        <f t="shared" si="38"/>
        <v>0</v>
      </c>
      <c r="W226" s="166">
        <f t="shared" si="40"/>
        <v>20000</v>
      </c>
      <c r="Y226" s="167">
        <f t="shared" si="41"/>
        <v>960000</v>
      </c>
    </row>
    <row r="227" spans="1:25" ht="12" customHeight="1" x14ac:dyDescent="0.25">
      <c r="A227" s="51">
        <v>356</v>
      </c>
      <c r="B227" s="52" t="s">
        <v>308</v>
      </c>
      <c r="C227" s="52"/>
      <c r="D227" s="33" t="e">
        <f>VLOOKUP(B227,[2]Item!$A$1:$B$2217,2,)</f>
        <v>#N/A</v>
      </c>
      <c r="E227" s="52" t="s">
        <v>157</v>
      </c>
      <c r="F227" s="52" t="s">
        <v>160</v>
      </c>
      <c r="G227" s="34">
        <v>1</v>
      </c>
      <c r="H227" s="35">
        <v>0.25</v>
      </c>
      <c r="I227" s="36">
        <v>43068</v>
      </c>
      <c r="J227" s="46">
        <v>8170000</v>
      </c>
      <c r="K227" s="47">
        <f>'[1]Sep 23'!M233</f>
        <v>8169999.9999999944</v>
      </c>
      <c r="L227" s="48"/>
      <c r="M227" s="48">
        <f t="shared" si="45"/>
        <v>8170000</v>
      </c>
      <c r="N227" s="49">
        <v>0</v>
      </c>
      <c r="O227" s="48">
        <f t="shared" si="46"/>
        <v>8169999.9999999944</v>
      </c>
      <c r="P227" s="48">
        <f t="shared" si="47"/>
        <v>0</v>
      </c>
      <c r="Q227" s="8">
        <f t="shared" si="43"/>
        <v>0</v>
      </c>
      <c r="R227" s="50">
        <f t="shared" si="44"/>
        <v>0</v>
      </c>
      <c r="S227" s="50"/>
      <c r="T227" s="9">
        <f t="shared" si="37"/>
        <v>48</v>
      </c>
      <c r="U227" s="9">
        <f t="shared" si="39"/>
        <v>48</v>
      </c>
      <c r="V227">
        <f t="shared" si="38"/>
        <v>0</v>
      </c>
      <c r="W227" s="166">
        <f t="shared" si="40"/>
        <v>170208.33333333334</v>
      </c>
      <c r="Y227" s="167">
        <f t="shared" si="41"/>
        <v>8170000</v>
      </c>
    </row>
    <row r="228" spans="1:25" ht="12" customHeight="1" x14ac:dyDescent="0.25">
      <c r="A228" s="51">
        <v>357</v>
      </c>
      <c r="B228" s="52" t="s">
        <v>309</v>
      </c>
      <c r="C228" s="52"/>
      <c r="D228" s="33" t="e">
        <f>VLOOKUP(B228,[2]Item!$A$1:$B$2217,2,)</f>
        <v>#N/A</v>
      </c>
      <c r="E228" s="52" t="s">
        <v>157</v>
      </c>
      <c r="F228" s="52" t="s">
        <v>258</v>
      </c>
      <c r="G228" s="34">
        <v>1</v>
      </c>
      <c r="H228" s="35">
        <v>0.25</v>
      </c>
      <c r="I228" s="36">
        <v>43068</v>
      </c>
      <c r="J228" s="46">
        <v>8210000</v>
      </c>
      <c r="K228" s="47">
        <f>'[1]Sep 23'!M234</f>
        <v>8210000.0000000056</v>
      </c>
      <c r="L228" s="48"/>
      <c r="M228" s="48">
        <f t="shared" si="45"/>
        <v>8210000</v>
      </c>
      <c r="N228" s="49">
        <v>0</v>
      </c>
      <c r="O228" s="48">
        <f t="shared" si="46"/>
        <v>8210000.0000000056</v>
      </c>
      <c r="P228" s="48">
        <f t="shared" si="47"/>
        <v>0</v>
      </c>
      <c r="Q228" s="8">
        <f t="shared" si="43"/>
        <v>0</v>
      </c>
      <c r="R228" s="50">
        <f t="shared" si="44"/>
        <v>0</v>
      </c>
      <c r="S228" s="50"/>
      <c r="T228" s="9">
        <f t="shared" si="37"/>
        <v>48</v>
      </c>
      <c r="U228" s="9">
        <f t="shared" si="39"/>
        <v>48</v>
      </c>
      <c r="V228">
        <f t="shared" si="38"/>
        <v>0</v>
      </c>
      <c r="W228" s="166">
        <f t="shared" si="40"/>
        <v>171041.66666666666</v>
      </c>
      <c r="Y228" s="167">
        <f t="shared" si="41"/>
        <v>8210000</v>
      </c>
    </row>
    <row r="229" spans="1:25" ht="12" customHeight="1" x14ac:dyDescent="0.25">
      <c r="A229" s="51">
        <v>358</v>
      </c>
      <c r="B229" s="52" t="s">
        <v>310</v>
      </c>
      <c r="C229" s="52"/>
      <c r="D229" s="33" t="e">
        <f>VLOOKUP(B229,[2]Item!$A$1:$B$2217,2,)</f>
        <v>#N/A</v>
      </c>
      <c r="E229" s="52" t="s">
        <v>157</v>
      </c>
      <c r="F229" s="52" t="s">
        <v>258</v>
      </c>
      <c r="G229" s="34">
        <v>1</v>
      </c>
      <c r="H229" s="35">
        <v>0.25</v>
      </c>
      <c r="I229" s="36">
        <v>43068</v>
      </c>
      <c r="J229" s="46">
        <v>5350000</v>
      </c>
      <c r="K229" s="47">
        <f>'[1]Sep 23'!M235</f>
        <v>5349999.9999999991</v>
      </c>
      <c r="L229" s="48"/>
      <c r="M229" s="48">
        <f t="shared" si="45"/>
        <v>5350000</v>
      </c>
      <c r="N229" s="49">
        <f t="shared" ref="N229:N234" si="48">IF(J229=K229,0,J229*H229/12)</f>
        <v>0</v>
      </c>
      <c r="O229" s="48">
        <f t="shared" si="46"/>
        <v>5349999.9999999991</v>
      </c>
      <c r="P229" s="48">
        <f t="shared" si="47"/>
        <v>0</v>
      </c>
      <c r="Q229" s="8">
        <f t="shared" si="43"/>
        <v>0</v>
      </c>
      <c r="R229" s="50">
        <f t="shared" si="44"/>
        <v>0</v>
      </c>
      <c r="S229" s="50"/>
      <c r="T229" s="9">
        <f t="shared" si="37"/>
        <v>48</v>
      </c>
      <c r="U229" s="9">
        <f t="shared" si="39"/>
        <v>48</v>
      </c>
      <c r="V229">
        <f t="shared" si="38"/>
        <v>0</v>
      </c>
      <c r="W229" s="166">
        <f t="shared" si="40"/>
        <v>111458.33333333333</v>
      </c>
      <c r="Y229" s="167">
        <f t="shared" si="41"/>
        <v>5350000</v>
      </c>
    </row>
    <row r="230" spans="1:25" ht="12" customHeight="1" x14ac:dyDescent="0.25">
      <c r="A230" s="51">
        <v>359</v>
      </c>
      <c r="B230" s="52" t="s">
        <v>311</v>
      </c>
      <c r="C230" s="52"/>
      <c r="D230" s="33" t="e">
        <f>VLOOKUP(B230,[2]Item!$A$1:$B$2217,2,)</f>
        <v>#N/A</v>
      </c>
      <c r="E230" s="52" t="s">
        <v>157</v>
      </c>
      <c r="F230" s="52" t="s">
        <v>233</v>
      </c>
      <c r="G230" s="34">
        <v>5</v>
      </c>
      <c r="H230" s="35">
        <v>0.25</v>
      </c>
      <c r="I230" s="36">
        <v>43068</v>
      </c>
      <c r="J230" s="46">
        <v>2625000</v>
      </c>
      <c r="K230" s="47">
        <f>'[1]Sep 23'!M236</f>
        <v>2625000</v>
      </c>
      <c r="L230" s="48"/>
      <c r="M230" s="48">
        <f t="shared" si="45"/>
        <v>2625000</v>
      </c>
      <c r="N230" s="49">
        <f t="shared" si="48"/>
        <v>0</v>
      </c>
      <c r="O230" s="48">
        <f t="shared" si="46"/>
        <v>2625000</v>
      </c>
      <c r="P230" s="48">
        <f t="shared" si="47"/>
        <v>0</v>
      </c>
      <c r="Q230" s="8">
        <f t="shared" si="43"/>
        <v>0</v>
      </c>
      <c r="R230" s="50">
        <f t="shared" si="44"/>
        <v>0</v>
      </c>
      <c r="S230" s="50"/>
      <c r="T230" s="9">
        <f t="shared" si="37"/>
        <v>48</v>
      </c>
      <c r="U230" s="9">
        <f t="shared" si="39"/>
        <v>48</v>
      </c>
      <c r="V230">
        <f t="shared" si="38"/>
        <v>0</v>
      </c>
      <c r="W230" s="166">
        <f t="shared" si="40"/>
        <v>54687.5</v>
      </c>
      <c r="Y230" s="167">
        <f t="shared" si="41"/>
        <v>2625000</v>
      </c>
    </row>
    <row r="231" spans="1:25" ht="12" customHeight="1" x14ac:dyDescent="0.25">
      <c r="A231" s="51">
        <v>360</v>
      </c>
      <c r="B231" s="52" t="s">
        <v>312</v>
      </c>
      <c r="C231" s="52"/>
      <c r="D231" s="33" t="e">
        <f>VLOOKUP(B231,[2]Item!$A$1:$B$2217,2,)</f>
        <v>#N/A</v>
      </c>
      <c r="E231" s="52" t="s">
        <v>157</v>
      </c>
      <c r="F231" s="52" t="s">
        <v>233</v>
      </c>
      <c r="G231" s="34">
        <v>5</v>
      </c>
      <c r="H231" s="35">
        <v>0.25</v>
      </c>
      <c r="I231" s="36">
        <v>43068</v>
      </c>
      <c r="J231" s="46">
        <v>2050000</v>
      </c>
      <c r="K231" s="47">
        <f>'[1]Sep 23'!M237</f>
        <v>2049999.9999999986</v>
      </c>
      <c r="L231" s="48"/>
      <c r="M231" s="48">
        <f t="shared" si="45"/>
        <v>2050000</v>
      </c>
      <c r="N231" s="49">
        <f t="shared" si="48"/>
        <v>0</v>
      </c>
      <c r="O231" s="48">
        <f t="shared" si="46"/>
        <v>2049999.9999999986</v>
      </c>
      <c r="P231" s="48">
        <f t="shared" si="47"/>
        <v>0</v>
      </c>
      <c r="Q231" s="8">
        <f t="shared" si="43"/>
        <v>0</v>
      </c>
      <c r="R231" s="50">
        <f t="shared" si="44"/>
        <v>0</v>
      </c>
      <c r="S231" s="50"/>
      <c r="T231" s="9">
        <f t="shared" si="37"/>
        <v>48</v>
      </c>
      <c r="U231" s="9">
        <f t="shared" si="39"/>
        <v>48</v>
      </c>
      <c r="V231">
        <f t="shared" si="38"/>
        <v>0</v>
      </c>
      <c r="W231" s="166">
        <f t="shared" si="40"/>
        <v>42708.333333333336</v>
      </c>
      <c r="Y231" s="167">
        <f t="shared" si="41"/>
        <v>2050000</v>
      </c>
    </row>
    <row r="232" spans="1:25" ht="12" customHeight="1" x14ac:dyDescent="0.25">
      <c r="A232" s="51">
        <v>361</v>
      </c>
      <c r="B232" s="52" t="s">
        <v>313</v>
      </c>
      <c r="C232" s="52"/>
      <c r="D232" s="33" t="e">
        <f>VLOOKUP(B232,[2]Item!$A$1:$B$2217,2,)</f>
        <v>#N/A</v>
      </c>
      <c r="E232" s="52" t="s">
        <v>157</v>
      </c>
      <c r="F232" s="52" t="s">
        <v>170</v>
      </c>
      <c r="G232" s="34">
        <v>3</v>
      </c>
      <c r="H232" s="35">
        <v>0.25</v>
      </c>
      <c r="I232" s="36">
        <v>43041</v>
      </c>
      <c r="J232" s="46">
        <v>2850000</v>
      </c>
      <c r="K232" s="47">
        <f>'[1]Sep 23'!M238</f>
        <v>2850000</v>
      </c>
      <c r="L232" s="48"/>
      <c r="M232" s="48">
        <f t="shared" si="45"/>
        <v>2850000</v>
      </c>
      <c r="N232" s="49">
        <f t="shared" si="48"/>
        <v>0</v>
      </c>
      <c r="O232" s="48">
        <f t="shared" si="46"/>
        <v>2850000</v>
      </c>
      <c r="P232" s="48">
        <f t="shared" si="47"/>
        <v>0</v>
      </c>
      <c r="Q232" s="8">
        <f t="shared" si="43"/>
        <v>0</v>
      </c>
      <c r="R232" s="50">
        <f t="shared" si="44"/>
        <v>0</v>
      </c>
      <c r="S232" s="50"/>
      <c r="T232" s="9">
        <f t="shared" si="37"/>
        <v>48</v>
      </c>
      <c r="U232" s="9">
        <f t="shared" si="39"/>
        <v>48</v>
      </c>
      <c r="V232">
        <f t="shared" si="38"/>
        <v>0</v>
      </c>
      <c r="W232" s="166">
        <f t="shared" si="40"/>
        <v>59375</v>
      </c>
      <c r="Y232" s="167">
        <f t="shared" si="41"/>
        <v>2850000</v>
      </c>
    </row>
    <row r="233" spans="1:25" ht="12" customHeight="1" x14ac:dyDescent="0.25">
      <c r="A233" s="51">
        <v>362</v>
      </c>
      <c r="B233" s="52" t="s">
        <v>314</v>
      </c>
      <c r="C233" s="52"/>
      <c r="D233" s="33" t="e">
        <f>VLOOKUP(B233,[2]Item!$A$1:$B$2217,2,)</f>
        <v>#N/A</v>
      </c>
      <c r="E233" s="52" t="s">
        <v>157</v>
      </c>
      <c r="F233" s="52" t="s">
        <v>170</v>
      </c>
      <c r="G233" s="34">
        <v>2</v>
      </c>
      <c r="H233" s="35">
        <v>0.25</v>
      </c>
      <c r="I233" s="36">
        <v>43041</v>
      </c>
      <c r="J233" s="46">
        <v>650000</v>
      </c>
      <c r="K233" s="47">
        <f>'[1]Sep 23'!M239</f>
        <v>649999.99999999988</v>
      </c>
      <c r="L233" s="48"/>
      <c r="M233" s="48">
        <f t="shared" si="45"/>
        <v>650000</v>
      </c>
      <c r="N233" s="49">
        <f t="shared" si="48"/>
        <v>0</v>
      </c>
      <c r="O233" s="48">
        <f t="shared" si="46"/>
        <v>649999.99999999988</v>
      </c>
      <c r="P233" s="48">
        <f t="shared" si="47"/>
        <v>0</v>
      </c>
      <c r="Q233" s="8">
        <f t="shared" si="43"/>
        <v>0</v>
      </c>
      <c r="R233" s="50">
        <f t="shared" si="44"/>
        <v>0</v>
      </c>
      <c r="S233" s="50"/>
      <c r="T233" s="9">
        <f t="shared" si="37"/>
        <v>48</v>
      </c>
      <c r="U233" s="9">
        <f t="shared" si="39"/>
        <v>48</v>
      </c>
      <c r="V233">
        <f t="shared" si="38"/>
        <v>0</v>
      </c>
      <c r="W233" s="166">
        <f t="shared" si="40"/>
        <v>13541.666666666666</v>
      </c>
      <c r="Y233" s="167">
        <f t="shared" si="41"/>
        <v>650000</v>
      </c>
    </row>
    <row r="234" spans="1:25" ht="12" customHeight="1" x14ac:dyDescent="0.25">
      <c r="A234" s="51">
        <v>363</v>
      </c>
      <c r="B234" s="52" t="s">
        <v>315</v>
      </c>
      <c r="C234" s="52"/>
      <c r="D234" s="33" t="e">
        <f>VLOOKUP(B234,[2]Item!$A$1:$B$2217,2,)</f>
        <v>#N/A</v>
      </c>
      <c r="E234" s="52" t="s">
        <v>157</v>
      </c>
      <c r="F234" s="52" t="s">
        <v>170</v>
      </c>
      <c r="G234" s="34">
        <v>1</v>
      </c>
      <c r="H234" s="35">
        <v>0.25</v>
      </c>
      <c r="I234" s="36">
        <v>43041</v>
      </c>
      <c r="J234" s="46">
        <v>675000</v>
      </c>
      <c r="K234" s="47">
        <f>'[1]Sep 23'!M240</f>
        <v>675000</v>
      </c>
      <c r="L234" s="48"/>
      <c r="M234" s="48">
        <f t="shared" si="45"/>
        <v>675000</v>
      </c>
      <c r="N234" s="49">
        <f t="shared" si="48"/>
        <v>0</v>
      </c>
      <c r="O234" s="48">
        <f t="shared" si="46"/>
        <v>675000</v>
      </c>
      <c r="P234" s="48">
        <f t="shared" si="47"/>
        <v>0</v>
      </c>
      <c r="Q234" s="8">
        <f t="shared" si="43"/>
        <v>0</v>
      </c>
      <c r="R234" s="50">
        <f t="shared" si="44"/>
        <v>0</v>
      </c>
      <c r="S234" s="50"/>
      <c r="T234" s="9">
        <f t="shared" si="37"/>
        <v>48</v>
      </c>
      <c r="U234" s="9">
        <f t="shared" si="39"/>
        <v>48</v>
      </c>
      <c r="V234">
        <f t="shared" si="38"/>
        <v>0</v>
      </c>
      <c r="W234" s="166">
        <f t="shared" si="40"/>
        <v>14062.5</v>
      </c>
      <c r="Y234" s="167">
        <f t="shared" si="41"/>
        <v>675000</v>
      </c>
    </row>
    <row r="235" spans="1:25" ht="12" customHeight="1" x14ac:dyDescent="0.25">
      <c r="A235" s="51">
        <v>364</v>
      </c>
      <c r="B235" s="52" t="s">
        <v>316</v>
      </c>
      <c r="C235" s="52"/>
      <c r="D235" s="33" t="e">
        <f>VLOOKUP(B235,[2]Item!$A$1:$B$2217,2,)</f>
        <v>#N/A</v>
      </c>
      <c r="E235" s="52" t="s">
        <v>157</v>
      </c>
      <c r="F235" s="52" t="s">
        <v>170</v>
      </c>
      <c r="G235" s="34">
        <v>1</v>
      </c>
      <c r="H235" s="35">
        <v>0.25</v>
      </c>
      <c r="I235" s="36">
        <v>43005</v>
      </c>
      <c r="J235" s="46">
        <v>8000000</v>
      </c>
      <c r="K235" s="47">
        <f>'[1]Sep 23'!M241</f>
        <v>8000000.0000000056</v>
      </c>
      <c r="L235" s="48"/>
      <c r="M235" s="48">
        <f t="shared" si="45"/>
        <v>8000000</v>
      </c>
      <c r="N235" s="49">
        <v>0</v>
      </c>
      <c r="O235" s="48">
        <f t="shared" si="46"/>
        <v>8000000.0000000056</v>
      </c>
      <c r="P235" s="48">
        <f t="shared" si="47"/>
        <v>0</v>
      </c>
      <c r="Q235" s="8">
        <f t="shared" si="43"/>
        <v>0</v>
      </c>
      <c r="R235" s="50">
        <f t="shared" si="44"/>
        <v>0</v>
      </c>
      <c r="S235" s="50"/>
      <c r="T235" s="9">
        <f t="shared" si="37"/>
        <v>48</v>
      </c>
      <c r="U235" s="9">
        <f t="shared" si="39"/>
        <v>48</v>
      </c>
      <c r="V235">
        <f t="shared" si="38"/>
        <v>0</v>
      </c>
      <c r="W235" s="166">
        <f t="shared" si="40"/>
        <v>166666.66666666666</v>
      </c>
      <c r="Y235" s="167">
        <f t="shared" si="41"/>
        <v>8000000</v>
      </c>
    </row>
    <row r="236" spans="1:25" ht="12" customHeight="1" x14ac:dyDescent="0.25">
      <c r="A236" s="51">
        <v>365</v>
      </c>
      <c r="B236" s="52" t="s">
        <v>317</v>
      </c>
      <c r="C236" s="52"/>
      <c r="D236" s="33" t="e">
        <f>VLOOKUP(B236,[2]Item!$A$1:$B$2217,2,)</f>
        <v>#N/A</v>
      </c>
      <c r="E236" s="52" t="s">
        <v>157</v>
      </c>
      <c r="F236" s="52" t="s">
        <v>170</v>
      </c>
      <c r="G236" s="34">
        <v>1</v>
      </c>
      <c r="H236" s="35">
        <v>0.25</v>
      </c>
      <c r="I236" s="36">
        <v>43005</v>
      </c>
      <c r="J236" s="46">
        <v>6500000</v>
      </c>
      <c r="K236" s="47">
        <f>'[1]Sep 23'!M242</f>
        <v>6500000.0000000037</v>
      </c>
      <c r="L236" s="48"/>
      <c r="M236" s="48">
        <f t="shared" si="45"/>
        <v>6500000</v>
      </c>
      <c r="N236" s="49">
        <f t="shared" ref="N236:N250" si="49">IF(J236=K236,0,J236*H236/12)</f>
        <v>0</v>
      </c>
      <c r="O236" s="48">
        <f t="shared" si="46"/>
        <v>6500000.0000000037</v>
      </c>
      <c r="P236" s="48">
        <f t="shared" si="47"/>
        <v>0</v>
      </c>
      <c r="Q236" s="8">
        <f t="shared" si="43"/>
        <v>0</v>
      </c>
      <c r="R236" s="50">
        <f t="shared" si="44"/>
        <v>0</v>
      </c>
      <c r="S236" s="50"/>
      <c r="T236" s="9">
        <f t="shared" si="37"/>
        <v>48</v>
      </c>
      <c r="U236" s="9">
        <f t="shared" si="39"/>
        <v>48</v>
      </c>
      <c r="V236">
        <f t="shared" si="38"/>
        <v>0</v>
      </c>
      <c r="W236" s="166">
        <f t="shared" si="40"/>
        <v>135416.66666666666</v>
      </c>
      <c r="Y236" s="167">
        <f t="shared" si="41"/>
        <v>6500000</v>
      </c>
    </row>
    <row r="237" spans="1:25" ht="12" customHeight="1" x14ac:dyDescent="0.25">
      <c r="A237" s="51">
        <v>366</v>
      </c>
      <c r="B237" s="52" t="s">
        <v>318</v>
      </c>
      <c r="C237" s="52"/>
      <c r="D237" s="33" t="e">
        <f>VLOOKUP(B237,[2]Item!$A$1:$B$2217,2,)</f>
        <v>#N/A</v>
      </c>
      <c r="E237" s="52" t="s">
        <v>157</v>
      </c>
      <c r="F237" s="52" t="s">
        <v>319</v>
      </c>
      <c r="G237" s="34">
        <v>1</v>
      </c>
      <c r="H237" s="35">
        <v>0.25</v>
      </c>
      <c r="I237" s="36">
        <v>43005</v>
      </c>
      <c r="J237" s="46">
        <v>6000000</v>
      </c>
      <c r="K237" s="47">
        <f>'[1]Sep 23'!M243</f>
        <v>6000000</v>
      </c>
      <c r="L237" s="48"/>
      <c r="M237" s="48">
        <f t="shared" si="45"/>
        <v>6000000</v>
      </c>
      <c r="N237" s="49">
        <f t="shared" si="49"/>
        <v>0</v>
      </c>
      <c r="O237" s="48">
        <f t="shared" si="46"/>
        <v>6000000</v>
      </c>
      <c r="P237" s="48">
        <f t="shared" si="47"/>
        <v>0</v>
      </c>
      <c r="Q237" s="8">
        <f t="shared" si="43"/>
        <v>0</v>
      </c>
      <c r="R237" s="50">
        <f t="shared" si="44"/>
        <v>0</v>
      </c>
      <c r="S237" s="50"/>
      <c r="T237" s="9">
        <f t="shared" si="37"/>
        <v>48</v>
      </c>
      <c r="U237" s="9">
        <f t="shared" si="39"/>
        <v>48</v>
      </c>
      <c r="V237">
        <f t="shared" si="38"/>
        <v>0</v>
      </c>
      <c r="W237" s="166">
        <f t="shared" si="40"/>
        <v>125000</v>
      </c>
      <c r="Y237" s="167">
        <f t="shared" si="41"/>
        <v>6000000</v>
      </c>
    </row>
    <row r="238" spans="1:25" ht="12" customHeight="1" x14ac:dyDescent="0.25">
      <c r="A238" s="51">
        <v>367</v>
      </c>
      <c r="B238" s="52" t="s">
        <v>320</v>
      </c>
      <c r="C238" s="52"/>
      <c r="D238" s="33" t="e">
        <f>VLOOKUP(B238,[2]Item!$A$1:$B$2217,2,)</f>
        <v>#N/A</v>
      </c>
      <c r="E238" s="52" t="s">
        <v>157</v>
      </c>
      <c r="F238" s="52" t="s">
        <v>321</v>
      </c>
      <c r="G238" s="34">
        <v>1</v>
      </c>
      <c r="H238" s="35">
        <v>0.25</v>
      </c>
      <c r="I238" s="36">
        <v>43005</v>
      </c>
      <c r="J238" s="46">
        <v>6000000</v>
      </c>
      <c r="K238" s="47">
        <f>'[1]Sep 23'!M244</f>
        <v>6000000</v>
      </c>
      <c r="L238" s="48"/>
      <c r="M238" s="48">
        <f t="shared" si="45"/>
        <v>6000000</v>
      </c>
      <c r="N238" s="49">
        <f t="shared" si="49"/>
        <v>0</v>
      </c>
      <c r="O238" s="48">
        <f t="shared" si="46"/>
        <v>6000000</v>
      </c>
      <c r="P238" s="48">
        <f t="shared" si="47"/>
        <v>0</v>
      </c>
      <c r="Q238" s="8">
        <f t="shared" si="43"/>
        <v>0</v>
      </c>
      <c r="R238" s="50">
        <f t="shared" si="44"/>
        <v>0</v>
      </c>
      <c r="S238" s="50"/>
      <c r="T238" s="9">
        <f t="shared" si="37"/>
        <v>48</v>
      </c>
      <c r="U238" s="9">
        <f t="shared" si="39"/>
        <v>48</v>
      </c>
      <c r="V238">
        <f t="shared" si="38"/>
        <v>0</v>
      </c>
      <c r="W238" s="166">
        <f t="shared" si="40"/>
        <v>125000</v>
      </c>
      <c r="Y238" s="167">
        <f t="shared" si="41"/>
        <v>6000000</v>
      </c>
    </row>
    <row r="239" spans="1:25" ht="12" customHeight="1" x14ac:dyDescent="0.25">
      <c r="A239" s="51">
        <v>368</v>
      </c>
      <c r="B239" s="52" t="s">
        <v>322</v>
      </c>
      <c r="C239" s="52"/>
      <c r="D239" s="33" t="e">
        <f>VLOOKUP(B239,[2]Item!$A$1:$B$2217,2,)</f>
        <v>#N/A</v>
      </c>
      <c r="E239" s="52" t="s">
        <v>157</v>
      </c>
      <c r="F239" s="52" t="s">
        <v>170</v>
      </c>
      <c r="G239" s="34">
        <v>1</v>
      </c>
      <c r="H239" s="35">
        <v>0.25</v>
      </c>
      <c r="I239" s="36">
        <v>43069</v>
      </c>
      <c r="J239" s="46">
        <v>1000000</v>
      </c>
      <c r="K239" s="47">
        <f>'[1]Sep 23'!M245</f>
        <v>1000000.0000000007</v>
      </c>
      <c r="L239" s="48"/>
      <c r="M239" s="48">
        <f t="shared" si="45"/>
        <v>1000000</v>
      </c>
      <c r="N239" s="49">
        <f t="shared" si="49"/>
        <v>0</v>
      </c>
      <c r="O239" s="48">
        <f t="shared" si="46"/>
        <v>1000000.0000000007</v>
      </c>
      <c r="P239" s="48">
        <f t="shared" si="47"/>
        <v>0</v>
      </c>
      <c r="Q239" s="8">
        <f t="shared" si="43"/>
        <v>0</v>
      </c>
      <c r="R239" s="50">
        <f t="shared" si="44"/>
        <v>0</v>
      </c>
      <c r="S239" s="50"/>
      <c r="T239" s="9">
        <f t="shared" si="37"/>
        <v>48</v>
      </c>
      <c r="U239" s="9">
        <f t="shared" si="39"/>
        <v>48</v>
      </c>
      <c r="V239">
        <f t="shared" si="38"/>
        <v>0</v>
      </c>
      <c r="W239" s="166">
        <f t="shared" si="40"/>
        <v>20833.333333333332</v>
      </c>
      <c r="Y239" s="167">
        <f t="shared" si="41"/>
        <v>1000000</v>
      </c>
    </row>
    <row r="240" spans="1:25" ht="12" customHeight="1" x14ac:dyDescent="0.25">
      <c r="A240" s="51">
        <v>369</v>
      </c>
      <c r="B240" s="52" t="s">
        <v>323</v>
      </c>
      <c r="C240" s="52"/>
      <c r="D240" s="33" t="e">
        <f>VLOOKUP(B240,[2]Item!$A$1:$B$2217,2,)</f>
        <v>#N/A</v>
      </c>
      <c r="E240" s="52" t="s">
        <v>157</v>
      </c>
      <c r="F240" s="52" t="s">
        <v>170</v>
      </c>
      <c r="G240" s="34">
        <v>1</v>
      </c>
      <c r="H240" s="35">
        <v>0.25</v>
      </c>
      <c r="I240" s="36">
        <v>43069</v>
      </c>
      <c r="J240" s="46">
        <v>3040000</v>
      </c>
      <c r="K240" s="47">
        <f>'[1]Sep 23'!M246</f>
        <v>3040000.0000000014</v>
      </c>
      <c r="L240" s="48"/>
      <c r="M240" s="48">
        <f t="shared" si="45"/>
        <v>3040000</v>
      </c>
      <c r="N240" s="49">
        <f t="shared" si="49"/>
        <v>0</v>
      </c>
      <c r="O240" s="48">
        <f t="shared" si="46"/>
        <v>3040000.0000000014</v>
      </c>
      <c r="P240" s="48">
        <f t="shared" si="47"/>
        <v>0</v>
      </c>
      <c r="Q240" s="8">
        <f t="shared" si="43"/>
        <v>0</v>
      </c>
      <c r="R240" s="50">
        <f t="shared" si="44"/>
        <v>0</v>
      </c>
      <c r="S240" s="50"/>
      <c r="T240" s="9">
        <f t="shared" si="37"/>
        <v>48</v>
      </c>
      <c r="U240" s="9">
        <f t="shared" si="39"/>
        <v>48</v>
      </c>
      <c r="V240">
        <f t="shared" si="38"/>
        <v>0</v>
      </c>
      <c r="W240" s="166">
        <f t="shared" si="40"/>
        <v>63333.333333333336</v>
      </c>
      <c r="Y240" s="167">
        <f t="shared" si="41"/>
        <v>3040000</v>
      </c>
    </row>
    <row r="241" spans="1:25" ht="12" customHeight="1" x14ac:dyDescent="0.25">
      <c r="A241" s="51">
        <v>370</v>
      </c>
      <c r="B241" s="52" t="s">
        <v>324</v>
      </c>
      <c r="C241" s="52"/>
      <c r="D241" s="33" t="e">
        <f>VLOOKUP(B241,[2]Item!$A$1:$B$2217,2,)</f>
        <v>#N/A</v>
      </c>
      <c r="E241" s="52" t="s">
        <v>157</v>
      </c>
      <c r="F241" s="52" t="s">
        <v>170</v>
      </c>
      <c r="G241" s="34">
        <v>1</v>
      </c>
      <c r="H241" s="35">
        <v>0.25</v>
      </c>
      <c r="I241" s="36">
        <v>43069</v>
      </c>
      <c r="J241" s="46">
        <v>2040000</v>
      </c>
      <c r="K241" s="47">
        <f>'[1]Sep 23'!M247</f>
        <v>2040000</v>
      </c>
      <c r="L241" s="48"/>
      <c r="M241" s="48">
        <f t="shared" si="45"/>
        <v>2040000</v>
      </c>
      <c r="N241" s="49">
        <f t="shared" si="49"/>
        <v>0</v>
      </c>
      <c r="O241" s="48">
        <f t="shared" si="46"/>
        <v>2040000</v>
      </c>
      <c r="P241" s="48">
        <f t="shared" si="47"/>
        <v>0</v>
      </c>
      <c r="Q241" s="8">
        <f t="shared" si="43"/>
        <v>0</v>
      </c>
      <c r="R241" s="50">
        <f t="shared" si="44"/>
        <v>0</v>
      </c>
      <c r="S241" s="50"/>
      <c r="T241" s="9">
        <f t="shared" si="37"/>
        <v>48</v>
      </c>
      <c r="U241" s="9">
        <f t="shared" si="39"/>
        <v>48</v>
      </c>
      <c r="V241">
        <f t="shared" si="38"/>
        <v>0</v>
      </c>
      <c r="W241" s="166">
        <f t="shared" si="40"/>
        <v>42500</v>
      </c>
      <c r="Y241" s="167">
        <f t="shared" si="41"/>
        <v>2040000</v>
      </c>
    </row>
    <row r="242" spans="1:25" ht="12" customHeight="1" x14ac:dyDescent="0.25">
      <c r="A242" s="51">
        <v>371</v>
      </c>
      <c r="B242" s="52" t="s">
        <v>325</v>
      </c>
      <c r="C242" s="52"/>
      <c r="D242" s="33" t="e">
        <f>VLOOKUP(B242,[2]Item!$A$1:$B$2217,2,)</f>
        <v>#N/A</v>
      </c>
      <c r="E242" s="52" t="s">
        <v>157</v>
      </c>
      <c r="F242" s="52" t="s">
        <v>170</v>
      </c>
      <c r="G242" s="34">
        <v>1</v>
      </c>
      <c r="H242" s="35">
        <v>0.25</v>
      </c>
      <c r="I242" s="36">
        <v>43073</v>
      </c>
      <c r="J242" s="46">
        <v>19980000</v>
      </c>
      <c r="K242" s="47">
        <f>'[1]Sep 23'!M248</f>
        <v>19980000</v>
      </c>
      <c r="L242" s="48"/>
      <c r="M242" s="48">
        <f t="shared" si="45"/>
        <v>19980000</v>
      </c>
      <c r="N242" s="49">
        <f t="shared" si="49"/>
        <v>0</v>
      </c>
      <c r="O242" s="48">
        <f t="shared" si="46"/>
        <v>19980000</v>
      </c>
      <c r="P242" s="48">
        <f t="shared" si="47"/>
        <v>0</v>
      </c>
      <c r="Q242" s="8">
        <f t="shared" si="43"/>
        <v>0</v>
      </c>
      <c r="R242" s="50">
        <f t="shared" si="44"/>
        <v>0</v>
      </c>
      <c r="S242" s="50"/>
      <c r="T242" s="9">
        <f t="shared" si="37"/>
        <v>48</v>
      </c>
      <c r="U242" s="9">
        <f t="shared" si="39"/>
        <v>48</v>
      </c>
      <c r="V242">
        <f t="shared" si="38"/>
        <v>0</v>
      </c>
      <c r="W242" s="166">
        <f t="shared" si="40"/>
        <v>416250</v>
      </c>
      <c r="Y242" s="167">
        <f t="shared" si="41"/>
        <v>19980000</v>
      </c>
    </row>
    <row r="243" spans="1:25" ht="12" customHeight="1" x14ac:dyDescent="0.25">
      <c r="A243" s="51">
        <v>372</v>
      </c>
      <c r="B243" s="52" t="s">
        <v>326</v>
      </c>
      <c r="C243" s="52"/>
      <c r="D243" s="33" t="e">
        <f>VLOOKUP(B243,[2]Item!$A$1:$B$2217,2,)</f>
        <v>#N/A</v>
      </c>
      <c r="E243" s="52" t="s">
        <v>157</v>
      </c>
      <c r="F243" s="52" t="s">
        <v>170</v>
      </c>
      <c r="G243" s="34">
        <v>1</v>
      </c>
      <c r="H243" s="35">
        <v>0.25</v>
      </c>
      <c r="I243" s="36">
        <v>43074</v>
      </c>
      <c r="J243" s="46">
        <v>4899000</v>
      </c>
      <c r="K243" s="47">
        <f>'[1]Sep 23'!M249</f>
        <v>4899000</v>
      </c>
      <c r="L243" s="48"/>
      <c r="M243" s="48">
        <f t="shared" si="45"/>
        <v>4899000</v>
      </c>
      <c r="N243" s="49">
        <f t="shared" si="49"/>
        <v>0</v>
      </c>
      <c r="O243" s="48">
        <f t="shared" si="46"/>
        <v>4899000</v>
      </c>
      <c r="P243" s="48">
        <f t="shared" si="47"/>
        <v>0</v>
      </c>
      <c r="Q243" s="8">
        <f t="shared" si="43"/>
        <v>0</v>
      </c>
      <c r="R243" s="50">
        <f t="shared" si="44"/>
        <v>0</v>
      </c>
      <c r="S243" s="50"/>
      <c r="T243" s="9">
        <f t="shared" si="37"/>
        <v>48</v>
      </c>
      <c r="U243" s="9">
        <f t="shared" si="39"/>
        <v>48</v>
      </c>
      <c r="V243">
        <f t="shared" si="38"/>
        <v>0</v>
      </c>
      <c r="W243" s="166">
        <f t="shared" si="40"/>
        <v>102062.5</v>
      </c>
      <c r="Y243" s="167">
        <f t="shared" si="41"/>
        <v>4899000</v>
      </c>
    </row>
    <row r="244" spans="1:25" ht="12" customHeight="1" x14ac:dyDescent="0.25">
      <c r="A244" s="51">
        <v>373</v>
      </c>
      <c r="B244" s="52" t="s">
        <v>327</v>
      </c>
      <c r="C244" s="52"/>
      <c r="D244" s="33" t="e">
        <f>VLOOKUP(B244,[2]Item!$A$1:$B$2217,2,)</f>
        <v>#N/A</v>
      </c>
      <c r="E244" s="52" t="s">
        <v>157</v>
      </c>
      <c r="F244" s="52" t="s">
        <v>170</v>
      </c>
      <c r="G244" s="34">
        <v>28</v>
      </c>
      <c r="H244" s="35">
        <v>0.25</v>
      </c>
      <c r="I244" s="36">
        <v>43074</v>
      </c>
      <c r="J244" s="46">
        <v>39200000</v>
      </c>
      <c r="K244" s="47">
        <f>'[1]Sep 23'!M250</f>
        <v>39200000.000000007</v>
      </c>
      <c r="L244" s="48"/>
      <c r="M244" s="48">
        <f t="shared" si="45"/>
        <v>39200000</v>
      </c>
      <c r="N244" s="49">
        <f t="shared" si="49"/>
        <v>0</v>
      </c>
      <c r="O244" s="48">
        <f t="shared" si="46"/>
        <v>39200000.000000007</v>
      </c>
      <c r="P244" s="48">
        <f t="shared" si="47"/>
        <v>0</v>
      </c>
      <c r="Q244" s="8">
        <f t="shared" si="43"/>
        <v>0</v>
      </c>
      <c r="R244" s="50">
        <f t="shared" si="44"/>
        <v>0</v>
      </c>
      <c r="S244" s="50"/>
      <c r="T244" s="9">
        <f t="shared" si="37"/>
        <v>48</v>
      </c>
      <c r="U244" s="9">
        <f t="shared" si="39"/>
        <v>48</v>
      </c>
      <c r="V244">
        <f t="shared" si="38"/>
        <v>0</v>
      </c>
      <c r="W244" s="166">
        <f t="shared" si="40"/>
        <v>816666.66666666663</v>
      </c>
      <c r="Y244" s="167">
        <f t="shared" si="41"/>
        <v>39200000</v>
      </c>
    </row>
    <row r="245" spans="1:25" ht="12" customHeight="1" x14ac:dyDescent="0.25">
      <c r="A245" s="51">
        <v>374</v>
      </c>
      <c r="B245" s="52" t="s">
        <v>328</v>
      </c>
      <c r="C245" s="52"/>
      <c r="D245" s="33" t="e">
        <f>VLOOKUP(B245,[2]Item!$A$1:$B$2217,2,)</f>
        <v>#N/A</v>
      </c>
      <c r="E245" s="52" t="s">
        <v>157</v>
      </c>
      <c r="F245" s="52" t="s">
        <v>170</v>
      </c>
      <c r="G245" s="34">
        <v>4</v>
      </c>
      <c r="H245" s="35">
        <v>0.25</v>
      </c>
      <c r="I245" s="36">
        <v>43077</v>
      </c>
      <c r="J245" s="46">
        <v>6748000</v>
      </c>
      <c r="K245" s="47">
        <f>'[1]Sep 23'!M251</f>
        <v>6747999.9999999963</v>
      </c>
      <c r="L245" s="48"/>
      <c r="M245" s="48">
        <f t="shared" si="45"/>
        <v>6748000</v>
      </c>
      <c r="N245" s="49">
        <f t="shared" si="49"/>
        <v>0</v>
      </c>
      <c r="O245" s="48">
        <f t="shared" si="46"/>
        <v>6747999.9999999963</v>
      </c>
      <c r="P245" s="48">
        <f t="shared" si="47"/>
        <v>0</v>
      </c>
      <c r="Q245" s="8">
        <f t="shared" si="43"/>
        <v>0</v>
      </c>
      <c r="R245" s="50">
        <f t="shared" si="44"/>
        <v>0</v>
      </c>
      <c r="S245" s="50"/>
      <c r="T245" s="9">
        <f t="shared" si="37"/>
        <v>48</v>
      </c>
      <c r="U245" s="9">
        <f t="shared" si="39"/>
        <v>48</v>
      </c>
      <c r="V245">
        <f t="shared" si="38"/>
        <v>0</v>
      </c>
      <c r="W245" s="166">
        <f t="shared" si="40"/>
        <v>140583.33333333334</v>
      </c>
      <c r="Y245" s="167">
        <f t="shared" si="41"/>
        <v>6748000</v>
      </c>
    </row>
    <row r="246" spans="1:25" ht="12" customHeight="1" x14ac:dyDescent="0.25">
      <c r="A246" s="51">
        <v>375</v>
      </c>
      <c r="B246" s="52" t="s">
        <v>329</v>
      </c>
      <c r="C246" s="52"/>
      <c r="D246" s="33" t="e">
        <f>VLOOKUP(B246,[2]Item!$A$1:$B$2217,2,)</f>
        <v>#N/A</v>
      </c>
      <c r="E246" s="52" t="s">
        <v>157</v>
      </c>
      <c r="F246" s="52" t="s">
        <v>170</v>
      </c>
      <c r="G246" s="34">
        <v>1</v>
      </c>
      <c r="H246" s="35">
        <v>0.25</v>
      </c>
      <c r="I246" s="36">
        <v>43077</v>
      </c>
      <c r="J246" s="46">
        <v>16005000</v>
      </c>
      <c r="K246" s="47">
        <f>'[1]Sep 23'!M252</f>
        <v>16005000</v>
      </c>
      <c r="L246" s="48"/>
      <c r="M246" s="48">
        <f t="shared" si="45"/>
        <v>16005000</v>
      </c>
      <c r="N246" s="49">
        <f t="shared" si="49"/>
        <v>0</v>
      </c>
      <c r="O246" s="48">
        <f t="shared" si="46"/>
        <v>16005000</v>
      </c>
      <c r="P246" s="48">
        <f t="shared" si="47"/>
        <v>0</v>
      </c>
      <c r="Q246" s="8">
        <f t="shared" si="43"/>
        <v>0</v>
      </c>
      <c r="R246" s="50">
        <f t="shared" si="44"/>
        <v>0</v>
      </c>
      <c r="S246" s="50"/>
      <c r="T246" s="9">
        <f t="shared" si="37"/>
        <v>48</v>
      </c>
      <c r="U246" s="9">
        <f t="shared" si="39"/>
        <v>48</v>
      </c>
      <c r="V246">
        <f t="shared" si="38"/>
        <v>0</v>
      </c>
      <c r="W246" s="166">
        <f t="shared" si="40"/>
        <v>333437.5</v>
      </c>
      <c r="Y246" s="167">
        <f t="shared" si="41"/>
        <v>16005000</v>
      </c>
    </row>
    <row r="247" spans="1:25" ht="12" customHeight="1" x14ac:dyDescent="0.25">
      <c r="A247" s="51">
        <v>376</v>
      </c>
      <c r="B247" s="52" t="s">
        <v>330</v>
      </c>
      <c r="C247" s="52"/>
      <c r="D247" s="33" t="e">
        <f>VLOOKUP(B247,[2]Item!$A$1:$B$2217,2,)</f>
        <v>#N/A</v>
      </c>
      <c r="E247" s="52" t="s">
        <v>157</v>
      </c>
      <c r="F247" s="52" t="s">
        <v>170</v>
      </c>
      <c r="G247" s="34">
        <v>1</v>
      </c>
      <c r="H247" s="35">
        <v>0.25</v>
      </c>
      <c r="I247" s="36">
        <v>43084</v>
      </c>
      <c r="J247" s="46">
        <v>2408400</v>
      </c>
      <c r="K247" s="47">
        <f>'[1]Sep 23'!M253</f>
        <v>2408400</v>
      </c>
      <c r="L247" s="48"/>
      <c r="M247" s="48">
        <f t="shared" si="45"/>
        <v>2408400</v>
      </c>
      <c r="N247" s="49">
        <f t="shared" si="49"/>
        <v>0</v>
      </c>
      <c r="O247" s="48">
        <f t="shared" si="46"/>
        <v>2408400</v>
      </c>
      <c r="P247" s="48">
        <f t="shared" si="47"/>
        <v>0</v>
      </c>
      <c r="Q247" s="8">
        <f t="shared" si="43"/>
        <v>0</v>
      </c>
      <c r="R247" s="50">
        <f t="shared" si="44"/>
        <v>0</v>
      </c>
      <c r="S247" s="50"/>
      <c r="T247" s="9">
        <f t="shared" si="37"/>
        <v>48</v>
      </c>
      <c r="U247" s="9">
        <f t="shared" si="39"/>
        <v>48</v>
      </c>
      <c r="V247">
        <f t="shared" si="38"/>
        <v>0</v>
      </c>
      <c r="W247" s="166">
        <f t="shared" si="40"/>
        <v>50175</v>
      </c>
      <c r="Y247" s="167">
        <f t="shared" si="41"/>
        <v>2408400</v>
      </c>
    </row>
    <row r="248" spans="1:25" ht="12" customHeight="1" x14ac:dyDescent="0.25">
      <c r="A248" s="51">
        <v>377</v>
      </c>
      <c r="B248" s="52" t="s">
        <v>331</v>
      </c>
      <c r="C248" s="52"/>
      <c r="D248" s="33" t="e">
        <f>VLOOKUP(B248,[2]Item!$A$1:$B$2217,2,)</f>
        <v>#N/A</v>
      </c>
      <c r="E248" s="52" t="s">
        <v>157</v>
      </c>
      <c r="F248" s="52" t="s">
        <v>170</v>
      </c>
      <c r="G248" s="34">
        <v>1</v>
      </c>
      <c r="H248" s="35">
        <v>0.25</v>
      </c>
      <c r="I248" s="36">
        <v>43096</v>
      </c>
      <c r="J248" s="46">
        <v>3100000</v>
      </c>
      <c r="K248" s="47">
        <f>'[1]Sep 23'!M254</f>
        <v>3100000.0000000014</v>
      </c>
      <c r="L248" s="48"/>
      <c r="M248" s="48">
        <f t="shared" si="45"/>
        <v>3100000</v>
      </c>
      <c r="N248" s="49">
        <f t="shared" si="49"/>
        <v>0</v>
      </c>
      <c r="O248" s="48">
        <f t="shared" si="46"/>
        <v>3100000.0000000014</v>
      </c>
      <c r="P248" s="48">
        <f t="shared" si="47"/>
        <v>0</v>
      </c>
      <c r="Q248" s="8">
        <f t="shared" si="43"/>
        <v>0</v>
      </c>
      <c r="R248" s="50">
        <f t="shared" si="44"/>
        <v>0</v>
      </c>
      <c r="S248" s="50"/>
      <c r="T248" s="9">
        <f t="shared" si="37"/>
        <v>48</v>
      </c>
      <c r="U248" s="9">
        <f t="shared" si="39"/>
        <v>48</v>
      </c>
      <c r="V248">
        <f t="shared" si="38"/>
        <v>0</v>
      </c>
      <c r="W248" s="166">
        <f t="shared" si="40"/>
        <v>64583.333333333336</v>
      </c>
      <c r="Y248" s="167">
        <f t="shared" si="41"/>
        <v>3100000</v>
      </c>
    </row>
    <row r="249" spans="1:25" ht="12" customHeight="1" x14ac:dyDescent="0.25">
      <c r="A249" s="51">
        <v>378</v>
      </c>
      <c r="B249" s="52" t="s">
        <v>332</v>
      </c>
      <c r="C249" s="52"/>
      <c r="D249" s="33" t="e">
        <f>VLOOKUP(B249,[2]Item!$A$1:$B$2217,2,)</f>
        <v>#N/A</v>
      </c>
      <c r="E249" s="52" t="s">
        <v>157</v>
      </c>
      <c r="F249" s="52" t="s">
        <v>170</v>
      </c>
      <c r="G249" s="34">
        <v>1</v>
      </c>
      <c r="H249" s="35">
        <v>0.25</v>
      </c>
      <c r="I249" s="36">
        <v>43096</v>
      </c>
      <c r="J249" s="46">
        <v>8764600</v>
      </c>
      <c r="K249" s="47">
        <f>'[1]Sep 23'!M255</f>
        <v>8764599.9999999963</v>
      </c>
      <c r="L249" s="48"/>
      <c r="M249" s="48">
        <f t="shared" si="45"/>
        <v>8764600</v>
      </c>
      <c r="N249" s="49">
        <f t="shared" si="49"/>
        <v>0</v>
      </c>
      <c r="O249" s="48">
        <f t="shared" si="46"/>
        <v>8764599.9999999963</v>
      </c>
      <c r="P249" s="48">
        <f t="shared" si="47"/>
        <v>0</v>
      </c>
      <c r="Q249" s="8">
        <f t="shared" si="43"/>
        <v>0</v>
      </c>
      <c r="R249" s="50">
        <f t="shared" si="44"/>
        <v>0</v>
      </c>
      <c r="S249" s="50"/>
      <c r="T249" s="9">
        <f t="shared" si="37"/>
        <v>48</v>
      </c>
      <c r="U249" s="9">
        <f t="shared" si="39"/>
        <v>48</v>
      </c>
      <c r="V249">
        <f t="shared" si="38"/>
        <v>0</v>
      </c>
      <c r="W249" s="166">
        <f t="shared" si="40"/>
        <v>182595.83333333334</v>
      </c>
      <c r="Y249" s="167">
        <f t="shared" si="41"/>
        <v>8764600</v>
      </c>
    </row>
    <row r="250" spans="1:25" ht="12" customHeight="1" x14ac:dyDescent="0.25">
      <c r="A250" s="51">
        <v>379</v>
      </c>
      <c r="B250" s="52" t="s">
        <v>333</v>
      </c>
      <c r="C250" s="52"/>
      <c r="D250" s="33" t="e">
        <f>VLOOKUP(B250,[2]Item!$A$1:$B$2217,2,)</f>
        <v>#N/A</v>
      </c>
      <c r="E250" s="52" t="s">
        <v>157</v>
      </c>
      <c r="F250" s="52" t="s">
        <v>170</v>
      </c>
      <c r="G250" s="34">
        <v>1</v>
      </c>
      <c r="H250" s="35">
        <v>0.25</v>
      </c>
      <c r="I250" s="36">
        <v>43071</v>
      </c>
      <c r="J250" s="46">
        <v>2335000</v>
      </c>
      <c r="K250" s="47">
        <f>'[1]Sep 23'!M256</f>
        <v>2334999.9999999995</v>
      </c>
      <c r="L250" s="48"/>
      <c r="M250" s="48">
        <f t="shared" si="45"/>
        <v>2335000</v>
      </c>
      <c r="N250" s="49">
        <f t="shared" si="49"/>
        <v>0</v>
      </c>
      <c r="O250" s="48">
        <f t="shared" si="46"/>
        <v>2334999.9999999995</v>
      </c>
      <c r="P250" s="48">
        <f t="shared" si="47"/>
        <v>0</v>
      </c>
      <c r="Q250" s="8">
        <f t="shared" si="43"/>
        <v>0</v>
      </c>
      <c r="R250" s="50">
        <f t="shared" si="44"/>
        <v>0</v>
      </c>
      <c r="S250" s="50"/>
      <c r="T250" s="9">
        <f t="shared" si="37"/>
        <v>48</v>
      </c>
      <c r="U250" s="9">
        <f t="shared" si="39"/>
        <v>48</v>
      </c>
      <c r="V250">
        <f t="shared" si="38"/>
        <v>0</v>
      </c>
      <c r="W250" s="166">
        <f t="shared" si="40"/>
        <v>48645.833333333336</v>
      </c>
      <c r="Y250" s="167">
        <f t="shared" si="41"/>
        <v>2335000</v>
      </c>
    </row>
    <row r="251" spans="1:25" ht="12" customHeight="1" x14ac:dyDescent="0.25">
      <c r="A251" s="51">
        <v>380</v>
      </c>
      <c r="B251" s="55" t="s">
        <v>334</v>
      </c>
      <c r="C251" s="55"/>
      <c r="D251" s="33" t="e">
        <f>VLOOKUP(B251,[2]Item!$A$1:$B$2217,2,)</f>
        <v>#N/A</v>
      </c>
      <c r="E251" s="55" t="s">
        <v>157</v>
      </c>
      <c r="F251" s="55" t="s">
        <v>184</v>
      </c>
      <c r="G251" s="34">
        <v>2</v>
      </c>
      <c r="H251" s="35">
        <v>0.25</v>
      </c>
      <c r="I251" s="36">
        <v>43092</v>
      </c>
      <c r="J251" s="46">
        <v>8510000</v>
      </c>
      <c r="K251" s="47">
        <f>'[1]Sep 23'!M257</f>
        <v>8510000.0000000056</v>
      </c>
      <c r="L251" s="48"/>
      <c r="M251" s="48">
        <f t="shared" si="45"/>
        <v>8510000</v>
      </c>
      <c r="N251" s="49">
        <v>0</v>
      </c>
      <c r="O251" s="48">
        <f t="shared" si="46"/>
        <v>8510000.0000000056</v>
      </c>
      <c r="P251" s="48">
        <f t="shared" si="47"/>
        <v>0</v>
      </c>
      <c r="Q251" s="8">
        <f t="shared" si="43"/>
        <v>0</v>
      </c>
      <c r="R251" s="50">
        <f t="shared" si="44"/>
        <v>0</v>
      </c>
      <c r="S251" s="50"/>
      <c r="T251" s="9">
        <f t="shared" si="37"/>
        <v>48</v>
      </c>
      <c r="U251" s="9">
        <f t="shared" si="39"/>
        <v>48</v>
      </c>
      <c r="V251">
        <f t="shared" si="38"/>
        <v>0</v>
      </c>
      <c r="W251" s="166">
        <f t="shared" si="40"/>
        <v>177291.66666666666</v>
      </c>
      <c r="Y251" s="167">
        <f t="shared" si="41"/>
        <v>8510000</v>
      </c>
    </row>
    <row r="252" spans="1:25" ht="12" customHeight="1" x14ac:dyDescent="0.25">
      <c r="A252" s="51">
        <v>381</v>
      </c>
      <c r="B252" s="55" t="s">
        <v>335</v>
      </c>
      <c r="C252" s="55"/>
      <c r="D252" s="33" t="e">
        <f>VLOOKUP(B252,[2]Item!$A$1:$B$2217,2,)</f>
        <v>#N/A</v>
      </c>
      <c r="E252" s="55" t="s">
        <v>157</v>
      </c>
      <c r="F252" s="55" t="s">
        <v>181</v>
      </c>
      <c r="G252" s="34">
        <v>2</v>
      </c>
      <c r="H252" s="35">
        <v>0.25</v>
      </c>
      <c r="I252" s="36">
        <v>43092</v>
      </c>
      <c r="J252" s="46">
        <v>8510000</v>
      </c>
      <c r="K252" s="47">
        <f>'[1]Sep 23'!M258</f>
        <v>8510000.0000000056</v>
      </c>
      <c r="L252" s="48"/>
      <c r="M252" s="48">
        <f t="shared" si="45"/>
        <v>8510000</v>
      </c>
      <c r="N252" s="49">
        <v>0</v>
      </c>
      <c r="O252" s="48">
        <f t="shared" si="46"/>
        <v>8510000.0000000056</v>
      </c>
      <c r="P252" s="48">
        <f t="shared" si="47"/>
        <v>0</v>
      </c>
      <c r="Q252" s="8">
        <f t="shared" si="43"/>
        <v>0</v>
      </c>
      <c r="R252" s="50">
        <f t="shared" si="44"/>
        <v>0</v>
      </c>
      <c r="S252" s="50"/>
      <c r="T252" s="9">
        <f t="shared" si="37"/>
        <v>48</v>
      </c>
      <c r="U252" s="9">
        <f t="shared" si="39"/>
        <v>48</v>
      </c>
      <c r="V252">
        <f t="shared" si="38"/>
        <v>0</v>
      </c>
      <c r="W252" s="166">
        <f t="shared" si="40"/>
        <v>177291.66666666666</v>
      </c>
      <c r="Y252" s="167">
        <f t="shared" si="41"/>
        <v>8510000</v>
      </c>
    </row>
    <row r="253" spans="1:25" ht="12" customHeight="1" x14ac:dyDescent="0.25">
      <c r="A253" s="51">
        <v>382</v>
      </c>
      <c r="B253" s="52" t="s">
        <v>336</v>
      </c>
      <c r="C253" s="52"/>
      <c r="D253" s="33" t="e">
        <f>VLOOKUP(B253,[2]Item!$A$1:$B$2217,2,)</f>
        <v>#N/A</v>
      </c>
      <c r="E253" s="52" t="s">
        <v>157</v>
      </c>
      <c r="F253" s="55" t="s">
        <v>181</v>
      </c>
      <c r="G253" s="34">
        <v>1</v>
      </c>
      <c r="H253" s="35">
        <v>0.25</v>
      </c>
      <c r="I253" s="36">
        <v>43137</v>
      </c>
      <c r="J253" s="46">
        <v>1375000</v>
      </c>
      <c r="K253" s="47">
        <f>'[1]Sep 23'!M259</f>
        <v>1374999.9999999998</v>
      </c>
      <c r="L253" s="48"/>
      <c r="M253" s="48">
        <f t="shared" si="45"/>
        <v>1375000</v>
      </c>
      <c r="N253" s="49">
        <f t="shared" ref="N253:N316" si="50">IF(J253=K253,0,J253*H253/12)</f>
        <v>0</v>
      </c>
      <c r="O253" s="48">
        <f t="shared" si="46"/>
        <v>1374999.9999999998</v>
      </c>
      <c r="P253" s="48">
        <f t="shared" si="47"/>
        <v>0</v>
      </c>
      <c r="Q253" s="8">
        <f t="shared" si="43"/>
        <v>0</v>
      </c>
      <c r="R253" s="50">
        <f t="shared" si="44"/>
        <v>0</v>
      </c>
      <c r="S253" s="50"/>
      <c r="T253" s="9">
        <f t="shared" si="37"/>
        <v>48</v>
      </c>
      <c r="U253" s="9">
        <f t="shared" si="39"/>
        <v>48</v>
      </c>
      <c r="V253">
        <f t="shared" si="38"/>
        <v>0</v>
      </c>
      <c r="W253" s="166">
        <f t="shared" si="40"/>
        <v>28645.833333333332</v>
      </c>
      <c r="Y253" s="167">
        <f t="shared" si="41"/>
        <v>1375000</v>
      </c>
    </row>
    <row r="254" spans="1:25" ht="12" customHeight="1" x14ac:dyDescent="0.25">
      <c r="A254" s="51">
        <v>383</v>
      </c>
      <c r="B254" s="52" t="s">
        <v>337</v>
      </c>
      <c r="C254" s="52"/>
      <c r="D254" s="33" t="e">
        <f>VLOOKUP(B254,[2]Item!$A$1:$B$2217,2,)</f>
        <v>#N/A</v>
      </c>
      <c r="E254" s="52" t="s">
        <v>157</v>
      </c>
      <c r="F254" s="52" t="s">
        <v>338</v>
      </c>
      <c r="G254" s="34">
        <v>1</v>
      </c>
      <c r="H254" s="35">
        <v>0.25</v>
      </c>
      <c r="I254" s="36">
        <v>43132</v>
      </c>
      <c r="J254" s="46">
        <v>3600000</v>
      </c>
      <c r="K254" s="47">
        <f>'[1]Sep 23'!M260</f>
        <v>3600000</v>
      </c>
      <c r="L254" s="48"/>
      <c r="M254" s="48">
        <f t="shared" si="45"/>
        <v>3600000</v>
      </c>
      <c r="N254" s="49">
        <f t="shared" si="50"/>
        <v>0</v>
      </c>
      <c r="O254" s="48">
        <f t="shared" si="46"/>
        <v>3600000</v>
      </c>
      <c r="P254" s="48">
        <f t="shared" si="47"/>
        <v>0</v>
      </c>
      <c r="Q254" s="8">
        <f t="shared" si="43"/>
        <v>0</v>
      </c>
      <c r="R254" s="50">
        <f t="shared" si="44"/>
        <v>0</v>
      </c>
      <c r="S254" s="50"/>
      <c r="T254" s="9">
        <f t="shared" si="37"/>
        <v>48</v>
      </c>
      <c r="U254" s="9">
        <f t="shared" si="39"/>
        <v>48</v>
      </c>
      <c r="V254">
        <f t="shared" si="38"/>
        <v>0</v>
      </c>
      <c r="W254" s="166">
        <f t="shared" si="40"/>
        <v>75000</v>
      </c>
      <c r="Y254" s="167">
        <f t="shared" si="41"/>
        <v>3600000</v>
      </c>
    </row>
    <row r="255" spans="1:25" ht="12" customHeight="1" x14ac:dyDescent="0.25">
      <c r="A255" s="51">
        <v>384</v>
      </c>
      <c r="B255" s="52" t="s">
        <v>339</v>
      </c>
      <c r="C255" s="52"/>
      <c r="D255" s="33" t="e">
        <f>VLOOKUP(B255,[2]Item!$A$1:$B$2217,2,)</f>
        <v>#N/A</v>
      </c>
      <c r="E255" s="52" t="s">
        <v>157</v>
      </c>
      <c r="F255" s="52" t="s">
        <v>170</v>
      </c>
      <c r="G255" s="34">
        <v>3</v>
      </c>
      <c r="H255" s="35">
        <v>0.25</v>
      </c>
      <c r="I255" s="36">
        <v>43132</v>
      </c>
      <c r="J255" s="46">
        <v>3060000</v>
      </c>
      <c r="K255" s="47">
        <f>'[1]Sep 23'!M261</f>
        <v>3060000</v>
      </c>
      <c r="L255" s="48"/>
      <c r="M255" s="48">
        <f t="shared" si="45"/>
        <v>3060000</v>
      </c>
      <c r="N255" s="49">
        <f t="shared" si="50"/>
        <v>0</v>
      </c>
      <c r="O255" s="48">
        <f t="shared" si="46"/>
        <v>3060000</v>
      </c>
      <c r="P255" s="48">
        <f t="shared" si="47"/>
        <v>0</v>
      </c>
      <c r="Q255" s="8">
        <f t="shared" si="43"/>
        <v>0</v>
      </c>
      <c r="R255" s="50">
        <f t="shared" si="44"/>
        <v>0</v>
      </c>
      <c r="S255" s="50"/>
      <c r="T255" s="9">
        <f t="shared" si="37"/>
        <v>48</v>
      </c>
      <c r="U255" s="9">
        <f t="shared" si="39"/>
        <v>48</v>
      </c>
      <c r="V255">
        <f t="shared" si="38"/>
        <v>0</v>
      </c>
      <c r="W255" s="166">
        <f t="shared" si="40"/>
        <v>63750</v>
      </c>
      <c r="Y255" s="167">
        <f t="shared" si="41"/>
        <v>3060000</v>
      </c>
    </row>
    <row r="256" spans="1:25" ht="12" customHeight="1" x14ac:dyDescent="0.25">
      <c r="A256" s="51">
        <v>385</v>
      </c>
      <c r="B256" s="52" t="s">
        <v>340</v>
      </c>
      <c r="C256" s="52"/>
      <c r="D256" s="33" t="e">
        <f>VLOOKUP(B256,[2]Item!$A$1:$B$2217,2,)</f>
        <v>#N/A</v>
      </c>
      <c r="E256" s="52" t="s">
        <v>157</v>
      </c>
      <c r="F256" s="52" t="s">
        <v>341</v>
      </c>
      <c r="G256" s="34">
        <v>2</v>
      </c>
      <c r="H256" s="35">
        <v>0.25</v>
      </c>
      <c r="I256" s="36">
        <v>43133</v>
      </c>
      <c r="J256" s="46">
        <v>2950000</v>
      </c>
      <c r="K256" s="47">
        <f>'[1]Sep 23'!M262</f>
        <v>2950000.0000000009</v>
      </c>
      <c r="L256" s="48"/>
      <c r="M256" s="48">
        <f t="shared" si="45"/>
        <v>2950000</v>
      </c>
      <c r="N256" s="49">
        <f t="shared" si="50"/>
        <v>0</v>
      </c>
      <c r="O256" s="48">
        <f t="shared" si="46"/>
        <v>2950000.0000000009</v>
      </c>
      <c r="P256" s="48">
        <f t="shared" si="47"/>
        <v>0</v>
      </c>
      <c r="Q256" s="8">
        <f t="shared" si="43"/>
        <v>0</v>
      </c>
      <c r="R256" s="50">
        <f t="shared" si="44"/>
        <v>0</v>
      </c>
      <c r="S256" s="50"/>
      <c r="T256" s="9">
        <f t="shared" si="37"/>
        <v>48</v>
      </c>
      <c r="U256" s="9">
        <f t="shared" si="39"/>
        <v>48</v>
      </c>
      <c r="V256">
        <f t="shared" si="38"/>
        <v>0</v>
      </c>
      <c r="W256" s="166">
        <f t="shared" si="40"/>
        <v>61458.333333333336</v>
      </c>
      <c r="Y256" s="167">
        <f t="shared" si="41"/>
        <v>2950000</v>
      </c>
    </row>
    <row r="257" spans="1:25" ht="12" customHeight="1" x14ac:dyDescent="0.25">
      <c r="A257" s="51">
        <v>386</v>
      </c>
      <c r="B257" s="52" t="s">
        <v>342</v>
      </c>
      <c r="C257" s="52"/>
      <c r="D257" s="33" t="e">
        <f>VLOOKUP(B257,[2]Item!$A$1:$B$2217,2,)</f>
        <v>#N/A</v>
      </c>
      <c r="E257" s="52" t="s">
        <v>157</v>
      </c>
      <c r="F257" s="52" t="s">
        <v>306</v>
      </c>
      <c r="G257" s="34">
        <v>2</v>
      </c>
      <c r="H257" s="35">
        <v>0.25</v>
      </c>
      <c r="I257" s="36">
        <v>43140</v>
      </c>
      <c r="J257" s="46">
        <v>7680000</v>
      </c>
      <c r="K257" s="47">
        <f>'[1]Sep 23'!M263</f>
        <v>7680000</v>
      </c>
      <c r="L257" s="48"/>
      <c r="M257" s="48">
        <f t="shared" si="45"/>
        <v>7680000</v>
      </c>
      <c r="N257" s="49">
        <f t="shared" si="50"/>
        <v>0</v>
      </c>
      <c r="O257" s="48">
        <f t="shared" si="46"/>
        <v>7680000</v>
      </c>
      <c r="P257" s="48">
        <f t="shared" si="47"/>
        <v>0</v>
      </c>
      <c r="Q257" s="8">
        <f t="shared" si="43"/>
        <v>0</v>
      </c>
      <c r="R257" s="50">
        <f t="shared" si="44"/>
        <v>0</v>
      </c>
      <c r="S257" s="50"/>
      <c r="T257" s="9">
        <f t="shared" si="37"/>
        <v>48</v>
      </c>
      <c r="U257" s="9">
        <f t="shared" si="39"/>
        <v>48</v>
      </c>
      <c r="V257">
        <f t="shared" si="38"/>
        <v>0</v>
      </c>
      <c r="W257" s="166">
        <f t="shared" si="40"/>
        <v>160000</v>
      </c>
      <c r="Y257" s="167">
        <f t="shared" si="41"/>
        <v>7680000</v>
      </c>
    </row>
    <row r="258" spans="1:25" ht="12" customHeight="1" x14ac:dyDescent="0.25">
      <c r="A258" s="51">
        <v>387</v>
      </c>
      <c r="B258" s="52" t="s">
        <v>343</v>
      </c>
      <c r="C258" s="52"/>
      <c r="D258" s="33" t="e">
        <f>VLOOKUP(B258,[2]Item!$A$1:$B$2217,2,)</f>
        <v>#N/A</v>
      </c>
      <c r="E258" s="52" t="s">
        <v>157</v>
      </c>
      <c r="F258" s="52" t="s">
        <v>306</v>
      </c>
      <c r="G258" s="34">
        <v>2</v>
      </c>
      <c r="H258" s="35">
        <v>0.25</v>
      </c>
      <c r="I258" s="36">
        <v>43140</v>
      </c>
      <c r="J258" s="46">
        <v>2040000</v>
      </c>
      <c r="K258" s="47">
        <f>'[1]Sep 23'!M264</f>
        <v>2040000</v>
      </c>
      <c r="L258" s="48"/>
      <c r="M258" s="48">
        <f t="shared" si="45"/>
        <v>2040000</v>
      </c>
      <c r="N258" s="49">
        <f t="shared" si="50"/>
        <v>0</v>
      </c>
      <c r="O258" s="48">
        <f t="shared" si="46"/>
        <v>2040000</v>
      </c>
      <c r="P258" s="48">
        <f t="shared" si="47"/>
        <v>0</v>
      </c>
      <c r="Q258" s="8">
        <f t="shared" si="43"/>
        <v>0</v>
      </c>
      <c r="R258" s="50">
        <f t="shared" si="44"/>
        <v>0</v>
      </c>
      <c r="S258" s="50"/>
      <c r="T258" s="9">
        <f t="shared" si="37"/>
        <v>48</v>
      </c>
      <c r="U258" s="9">
        <f t="shared" si="39"/>
        <v>48</v>
      </c>
      <c r="V258">
        <f t="shared" si="38"/>
        <v>0</v>
      </c>
      <c r="W258" s="166">
        <f t="shared" si="40"/>
        <v>42500</v>
      </c>
      <c r="Y258" s="167">
        <f t="shared" si="41"/>
        <v>2040000</v>
      </c>
    </row>
    <row r="259" spans="1:25" ht="12" customHeight="1" x14ac:dyDescent="0.25">
      <c r="A259" s="51">
        <v>388</v>
      </c>
      <c r="B259" s="52" t="s">
        <v>344</v>
      </c>
      <c r="C259" s="52"/>
      <c r="D259" s="33" t="e">
        <f>VLOOKUP(B259,[2]Item!$A$1:$B$2217,2,)</f>
        <v>#N/A</v>
      </c>
      <c r="E259" s="52" t="s">
        <v>157</v>
      </c>
      <c r="F259" s="52" t="s">
        <v>184</v>
      </c>
      <c r="G259" s="34">
        <v>1</v>
      </c>
      <c r="H259" s="35">
        <v>0.25</v>
      </c>
      <c r="I259" s="36">
        <v>43140</v>
      </c>
      <c r="J259" s="46">
        <v>5300000</v>
      </c>
      <c r="K259" s="47">
        <f>'[1]Sep 23'!M265</f>
        <v>5300000.0000000009</v>
      </c>
      <c r="L259" s="48"/>
      <c r="M259" s="48">
        <f t="shared" si="45"/>
        <v>5300000</v>
      </c>
      <c r="N259" s="49">
        <f t="shared" si="50"/>
        <v>0</v>
      </c>
      <c r="O259" s="48">
        <f t="shared" si="46"/>
        <v>5300000.0000000009</v>
      </c>
      <c r="P259" s="48">
        <f t="shared" si="47"/>
        <v>0</v>
      </c>
      <c r="Q259" s="8">
        <f t="shared" si="43"/>
        <v>0</v>
      </c>
      <c r="R259" s="50">
        <f t="shared" si="44"/>
        <v>0</v>
      </c>
      <c r="S259" s="50"/>
      <c r="T259" s="9">
        <f t="shared" si="37"/>
        <v>48</v>
      </c>
      <c r="U259" s="9">
        <f t="shared" si="39"/>
        <v>48</v>
      </c>
      <c r="V259">
        <f t="shared" si="38"/>
        <v>0</v>
      </c>
      <c r="W259" s="166">
        <f t="shared" si="40"/>
        <v>110416.66666666667</v>
      </c>
      <c r="Y259" s="167">
        <f t="shared" si="41"/>
        <v>5300000</v>
      </c>
    </row>
    <row r="260" spans="1:25" ht="12" customHeight="1" x14ac:dyDescent="0.25">
      <c r="A260" s="51">
        <v>389</v>
      </c>
      <c r="B260" s="52" t="s">
        <v>345</v>
      </c>
      <c r="C260" s="52"/>
      <c r="D260" s="33" t="e">
        <f>VLOOKUP(B260,[2]Item!$A$1:$B$2217,2,)</f>
        <v>#N/A</v>
      </c>
      <c r="E260" s="52" t="s">
        <v>157</v>
      </c>
      <c r="F260" s="52" t="s">
        <v>233</v>
      </c>
      <c r="G260" s="34">
        <v>1</v>
      </c>
      <c r="H260" s="35">
        <v>0.25</v>
      </c>
      <c r="I260" s="36">
        <v>43140</v>
      </c>
      <c r="J260" s="46">
        <v>1475000</v>
      </c>
      <c r="K260" s="47">
        <f>'[1]Sep 23'!M266</f>
        <v>1475000.0000000005</v>
      </c>
      <c r="L260" s="48"/>
      <c r="M260" s="48">
        <f t="shared" si="45"/>
        <v>1475000</v>
      </c>
      <c r="N260" s="49">
        <f t="shared" si="50"/>
        <v>0</v>
      </c>
      <c r="O260" s="48">
        <f t="shared" si="46"/>
        <v>1475000.0000000005</v>
      </c>
      <c r="P260" s="48">
        <f t="shared" si="47"/>
        <v>0</v>
      </c>
      <c r="Q260" s="8">
        <f t="shared" si="43"/>
        <v>0</v>
      </c>
      <c r="R260" s="50">
        <f t="shared" si="44"/>
        <v>0</v>
      </c>
      <c r="S260" s="50"/>
      <c r="T260" s="9">
        <f t="shared" ref="T260:T323" si="51">IF(H260=0,"",IF(H260="","",12*(100%/H260)))</f>
        <v>48</v>
      </c>
      <c r="U260" s="9">
        <f t="shared" si="39"/>
        <v>48</v>
      </c>
      <c r="V260">
        <f t="shared" ref="V260:V323" si="52">IFERROR(IF(T260-U260&gt;0,T260-U260,0),"")</f>
        <v>0</v>
      </c>
      <c r="W260" s="166">
        <f t="shared" si="40"/>
        <v>30729.166666666668</v>
      </c>
      <c r="Y260" s="167">
        <f t="shared" si="41"/>
        <v>1475000</v>
      </c>
    </row>
    <row r="261" spans="1:25" ht="12" customHeight="1" x14ac:dyDescent="0.25">
      <c r="A261" s="51">
        <v>390</v>
      </c>
      <c r="B261" s="52" t="s">
        <v>346</v>
      </c>
      <c r="C261" s="52"/>
      <c r="D261" s="33" t="e">
        <f>VLOOKUP(B261,[2]Item!$A$1:$B$2217,2,)</f>
        <v>#N/A</v>
      </c>
      <c r="E261" s="52" t="s">
        <v>157</v>
      </c>
      <c r="F261" s="52" t="s">
        <v>233</v>
      </c>
      <c r="G261" s="34">
        <v>5</v>
      </c>
      <c r="H261" s="35">
        <v>0.25</v>
      </c>
      <c r="I261" s="36">
        <v>43141</v>
      </c>
      <c r="J261" s="46">
        <v>12700000</v>
      </c>
      <c r="K261" s="47">
        <f>'[1]Sep 23'!M267</f>
        <v>12700000.000000006</v>
      </c>
      <c r="L261" s="48"/>
      <c r="M261" s="48">
        <f t="shared" si="45"/>
        <v>12700000</v>
      </c>
      <c r="N261" s="49">
        <f t="shared" si="50"/>
        <v>0</v>
      </c>
      <c r="O261" s="48">
        <f t="shared" si="46"/>
        <v>12700000.000000006</v>
      </c>
      <c r="P261" s="48">
        <f t="shared" si="47"/>
        <v>0</v>
      </c>
      <c r="Q261" s="8">
        <f t="shared" si="43"/>
        <v>0</v>
      </c>
      <c r="R261" s="50">
        <f t="shared" si="44"/>
        <v>0</v>
      </c>
      <c r="S261" s="50"/>
      <c r="T261" s="9">
        <f t="shared" si="51"/>
        <v>48</v>
      </c>
      <c r="U261" s="9">
        <f t="shared" si="39"/>
        <v>48</v>
      </c>
      <c r="V261">
        <f t="shared" si="52"/>
        <v>0</v>
      </c>
      <c r="W261" s="166">
        <f t="shared" si="40"/>
        <v>264583.33333333331</v>
      </c>
      <c r="Y261" s="167">
        <f t="shared" si="41"/>
        <v>12700000</v>
      </c>
    </row>
    <row r="262" spans="1:25" ht="12" customHeight="1" x14ac:dyDescent="0.25">
      <c r="A262" s="51">
        <v>391</v>
      </c>
      <c r="B262" s="52" t="s">
        <v>347</v>
      </c>
      <c r="C262" s="52"/>
      <c r="D262" s="33" t="e">
        <f>VLOOKUP(B262,[2]Item!$A$1:$B$2217,2,)</f>
        <v>#N/A</v>
      </c>
      <c r="E262" s="52" t="s">
        <v>157</v>
      </c>
      <c r="F262" s="52" t="s">
        <v>341</v>
      </c>
      <c r="G262" s="34">
        <v>3</v>
      </c>
      <c r="H262" s="35">
        <v>0.25</v>
      </c>
      <c r="I262" s="36">
        <v>43144</v>
      </c>
      <c r="J262" s="46">
        <v>24675000</v>
      </c>
      <c r="K262" s="47">
        <f>'[1]Sep 23'!M268</f>
        <v>24675000</v>
      </c>
      <c r="L262" s="48"/>
      <c r="M262" s="48">
        <f t="shared" si="45"/>
        <v>24675000</v>
      </c>
      <c r="N262" s="49">
        <f t="shared" si="50"/>
        <v>0</v>
      </c>
      <c r="O262" s="48">
        <f t="shared" si="46"/>
        <v>24675000</v>
      </c>
      <c r="P262" s="48">
        <f t="shared" si="47"/>
        <v>0</v>
      </c>
      <c r="Q262" s="8">
        <f t="shared" si="43"/>
        <v>0</v>
      </c>
      <c r="R262" s="50">
        <f t="shared" si="44"/>
        <v>0</v>
      </c>
      <c r="S262" s="50"/>
      <c r="T262" s="9">
        <f t="shared" si="51"/>
        <v>48</v>
      </c>
      <c r="U262" s="9">
        <f t="shared" ref="U262:U325" si="53">IF(I262="","",IF(((YEAR($U$2)-YEAR(I262))*12)+MONTH($U$2)-MONTH(I262)+1&gt;T262,T262,((YEAR($U$2)-YEAR(I262))*12)+MONTH($U$2)-MONTH(I262)+1))</f>
        <v>48</v>
      </c>
      <c r="V262">
        <f t="shared" si="52"/>
        <v>0</v>
      </c>
      <c r="W262" s="166">
        <f t="shared" si="40"/>
        <v>514062.5</v>
      </c>
      <c r="Y262" s="167">
        <f t="shared" si="41"/>
        <v>24675000</v>
      </c>
    </row>
    <row r="263" spans="1:25" ht="12" customHeight="1" x14ac:dyDescent="0.25">
      <c r="A263" s="51">
        <v>392</v>
      </c>
      <c r="B263" s="55" t="s">
        <v>348</v>
      </c>
      <c r="C263" s="55"/>
      <c r="D263" s="33" t="e">
        <f>VLOOKUP(B263,[2]Item!$A$1:$B$2217,2,)</f>
        <v>#N/A</v>
      </c>
      <c r="E263" s="55" t="s">
        <v>157</v>
      </c>
      <c r="F263" s="55" t="s">
        <v>162</v>
      </c>
      <c r="G263" s="34">
        <v>2</v>
      </c>
      <c r="H263" s="35">
        <v>0.25</v>
      </c>
      <c r="I263" s="36">
        <v>43162</v>
      </c>
      <c r="J263" s="46">
        <v>17200000</v>
      </c>
      <c r="K263" s="47">
        <f>'[1]Sep 23'!M269</f>
        <v>17200000.000000011</v>
      </c>
      <c r="L263" s="48"/>
      <c r="M263" s="48">
        <f t="shared" si="45"/>
        <v>17200000</v>
      </c>
      <c r="N263" s="49">
        <f t="shared" si="50"/>
        <v>0</v>
      </c>
      <c r="O263" s="48">
        <f t="shared" si="46"/>
        <v>17200000.000000011</v>
      </c>
      <c r="P263" s="48">
        <f t="shared" si="47"/>
        <v>0</v>
      </c>
      <c r="Q263" s="8">
        <f t="shared" si="43"/>
        <v>0</v>
      </c>
      <c r="R263" s="50">
        <f t="shared" si="44"/>
        <v>0</v>
      </c>
      <c r="S263" s="50"/>
      <c r="T263" s="9">
        <f t="shared" si="51"/>
        <v>48</v>
      </c>
      <c r="U263" s="9">
        <f t="shared" si="53"/>
        <v>48</v>
      </c>
      <c r="V263">
        <f t="shared" si="52"/>
        <v>0</v>
      </c>
      <c r="W263" s="166">
        <f t="shared" ref="W263:W326" si="54">M263/T263</f>
        <v>358333.33333333331</v>
      </c>
      <c r="Y263" s="167">
        <f t="shared" ref="Y263:Y326" si="55">U263*W263</f>
        <v>17200000</v>
      </c>
    </row>
    <row r="264" spans="1:25" ht="12" customHeight="1" x14ac:dyDescent="0.25">
      <c r="A264" s="51">
        <v>393</v>
      </c>
      <c r="B264" s="55" t="s">
        <v>349</v>
      </c>
      <c r="C264" s="55"/>
      <c r="D264" s="33" t="e">
        <f>VLOOKUP(B264,[2]Item!$A$1:$B$2217,2,)</f>
        <v>#N/A</v>
      </c>
      <c r="E264" s="55" t="s">
        <v>157</v>
      </c>
      <c r="F264" s="55" t="s">
        <v>170</v>
      </c>
      <c r="G264" s="34">
        <v>1</v>
      </c>
      <c r="H264" s="35">
        <v>0.25</v>
      </c>
      <c r="I264" s="36">
        <v>43162</v>
      </c>
      <c r="J264" s="46">
        <v>2280000</v>
      </c>
      <c r="K264" s="47">
        <f>'[1]Sep 23'!M270</f>
        <v>2280000</v>
      </c>
      <c r="L264" s="48"/>
      <c r="M264" s="48">
        <f t="shared" si="45"/>
        <v>2280000</v>
      </c>
      <c r="N264" s="49">
        <f t="shared" si="50"/>
        <v>0</v>
      </c>
      <c r="O264" s="48">
        <f t="shared" si="46"/>
        <v>2280000</v>
      </c>
      <c r="P264" s="48">
        <f t="shared" si="47"/>
        <v>0</v>
      </c>
      <c r="Q264" s="8">
        <f t="shared" si="43"/>
        <v>0</v>
      </c>
      <c r="R264" s="50">
        <f t="shared" si="44"/>
        <v>0</v>
      </c>
      <c r="S264" s="50"/>
      <c r="T264" s="9">
        <f t="shared" si="51"/>
        <v>48</v>
      </c>
      <c r="U264" s="9">
        <f t="shared" si="53"/>
        <v>48</v>
      </c>
      <c r="V264">
        <f t="shared" si="52"/>
        <v>0</v>
      </c>
      <c r="W264" s="166">
        <f t="shared" si="54"/>
        <v>47500</v>
      </c>
      <c r="Y264" s="167">
        <f t="shared" si="55"/>
        <v>2280000</v>
      </c>
    </row>
    <row r="265" spans="1:25" ht="12" customHeight="1" x14ac:dyDescent="0.25">
      <c r="A265" s="51">
        <v>394</v>
      </c>
      <c r="B265" s="55" t="s">
        <v>350</v>
      </c>
      <c r="C265" s="55"/>
      <c r="D265" s="33" t="e">
        <f>VLOOKUP(B265,[2]Item!$A$1:$B$2217,2,)</f>
        <v>#N/A</v>
      </c>
      <c r="E265" s="55" t="s">
        <v>157</v>
      </c>
      <c r="F265" s="55" t="s">
        <v>170</v>
      </c>
      <c r="G265" s="34">
        <v>6</v>
      </c>
      <c r="H265" s="35">
        <v>0.25</v>
      </c>
      <c r="I265" s="36">
        <v>43178</v>
      </c>
      <c r="J265" s="46">
        <v>3300000</v>
      </c>
      <c r="K265" s="47">
        <f>'[1]Sep 23'!M271</f>
        <v>3300000</v>
      </c>
      <c r="L265" s="48"/>
      <c r="M265" s="48">
        <f t="shared" si="45"/>
        <v>3300000</v>
      </c>
      <c r="N265" s="49">
        <f t="shared" si="50"/>
        <v>0</v>
      </c>
      <c r="O265" s="48">
        <f t="shared" si="46"/>
        <v>3300000</v>
      </c>
      <c r="P265" s="48">
        <f t="shared" si="47"/>
        <v>0</v>
      </c>
      <c r="Q265" s="8">
        <f t="shared" si="43"/>
        <v>0</v>
      </c>
      <c r="R265" s="50">
        <f t="shared" si="44"/>
        <v>0</v>
      </c>
      <c r="S265" s="50"/>
      <c r="T265" s="9">
        <f t="shared" si="51"/>
        <v>48</v>
      </c>
      <c r="U265" s="9">
        <f t="shared" si="53"/>
        <v>48</v>
      </c>
      <c r="V265">
        <f t="shared" si="52"/>
        <v>0</v>
      </c>
      <c r="W265" s="166">
        <f t="shared" si="54"/>
        <v>68750</v>
      </c>
      <c r="Y265" s="167">
        <f t="shared" si="55"/>
        <v>3300000</v>
      </c>
    </row>
    <row r="266" spans="1:25" ht="12" customHeight="1" x14ac:dyDescent="0.25">
      <c r="A266" s="51">
        <v>395</v>
      </c>
      <c r="B266" s="52" t="s">
        <v>351</v>
      </c>
      <c r="C266" s="52"/>
      <c r="D266" s="33" t="e">
        <f>VLOOKUP(B266,[2]Item!$A$1:$B$2217,2,)</f>
        <v>#N/A</v>
      </c>
      <c r="E266" s="52" t="s">
        <v>157</v>
      </c>
      <c r="F266" s="52" t="s">
        <v>170</v>
      </c>
      <c r="G266" s="34">
        <v>1</v>
      </c>
      <c r="H266" s="35">
        <v>0.25</v>
      </c>
      <c r="I266" s="36">
        <v>43197</v>
      </c>
      <c r="J266" s="46">
        <v>1650000</v>
      </c>
      <c r="K266" s="47">
        <f>'[1]Sep 23'!M272</f>
        <v>1650000</v>
      </c>
      <c r="L266" s="48"/>
      <c r="M266" s="48">
        <f t="shared" si="45"/>
        <v>1650000</v>
      </c>
      <c r="N266" s="49">
        <f t="shared" si="50"/>
        <v>0</v>
      </c>
      <c r="O266" s="48">
        <f t="shared" si="46"/>
        <v>1650000</v>
      </c>
      <c r="P266" s="48">
        <f>M266-O266</f>
        <v>0</v>
      </c>
      <c r="Q266" s="8">
        <f t="shared" si="43"/>
        <v>0</v>
      </c>
      <c r="R266" s="50">
        <f t="shared" si="44"/>
        <v>0</v>
      </c>
      <c r="S266" s="50"/>
      <c r="T266" s="9">
        <f t="shared" si="51"/>
        <v>48</v>
      </c>
      <c r="U266" s="9">
        <f t="shared" si="53"/>
        <v>48</v>
      </c>
      <c r="V266">
        <f t="shared" si="52"/>
        <v>0</v>
      </c>
      <c r="W266" s="166">
        <f t="shared" si="54"/>
        <v>34375</v>
      </c>
      <c r="Y266" s="167">
        <f t="shared" si="55"/>
        <v>1650000</v>
      </c>
    </row>
    <row r="267" spans="1:25" ht="12" customHeight="1" x14ac:dyDescent="0.25">
      <c r="A267" s="51">
        <v>396</v>
      </c>
      <c r="B267" s="55" t="s">
        <v>352</v>
      </c>
      <c r="C267" s="55"/>
      <c r="D267" s="33" t="e">
        <f>VLOOKUP(B267,[2]Item!$A$1:$B$2217,2,)</f>
        <v>#N/A</v>
      </c>
      <c r="E267" s="55" t="s">
        <v>157</v>
      </c>
      <c r="F267" s="55" t="s">
        <v>233</v>
      </c>
      <c r="G267" s="34">
        <v>1</v>
      </c>
      <c r="H267" s="35">
        <v>0.25</v>
      </c>
      <c r="I267" s="68">
        <v>43197</v>
      </c>
      <c r="J267" s="34">
        <v>2150000</v>
      </c>
      <c r="K267" s="47">
        <f>'[1]Sep 23'!M273</f>
        <v>2150000.0000000014</v>
      </c>
      <c r="L267" s="48"/>
      <c r="M267" s="48">
        <f t="shared" si="45"/>
        <v>2150000</v>
      </c>
      <c r="N267" s="49">
        <f t="shared" si="50"/>
        <v>0</v>
      </c>
      <c r="O267" s="48">
        <f t="shared" si="46"/>
        <v>2150000.0000000014</v>
      </c>
      <c r="P267" s="48">
        <f t="shared" ref="P267:P312" si="56">M267-O267</f>
        <v>0</v>
      </c>
      <c r="Q267" s="8">
        <f t="shared" si="43"/>
        <v>0</v>
      </c>
      <c r="R267" s="50">
        <f t="shared" si="44"/>
        <v>0</v>
      </c>
      <c r="S267" s="50"/>
      <c r="T267" s="9">
        <f t="shared" si="51"/>
        <v>48</v>
      </c>
      <c r="U267" s="9">
        <f t="shared" si="53"/>
        <v>48</v>
      </c>
      <c r="V267">
        <f t="shared" si="52"/>
        <v>0</v>
      </c>
      <c r="W267" s="166">
        <f t="shared" si="54"/>
        <v>44791.666666666664</v>
      </c>
      <c r="Y267" s="167">
        <f t="shared" si="55"/>
        <v>2150000</v>
      </c>
    </row>
    <row r="268" spans="1:25" ht="12" customHeight="1" x14ac:dyDescent="0.25">
      <c r="A268" s="51">
        <v>397</v>
      </c>
      <c r="B268" s="55" t="s">
        <v>353</v>
      </c>
      <c r="C268" s="55"/>
      <c r="D268" s="33" t="e">
        <f>VLOOKUP(B268,[2]Item!$A$1:$B$2217,2,)</f>
        <v>#N/A</v>
      </c>
      <c r="E268" s="55" t="s">
        <v>157</v>
      </c>
      <c r="F268" s="55" t="s">
        <v>354</v>
      </c>
      <c r="G268" s="34">
        <v>1</v>
      </c>
      <c r="H268" s="35">
        <v>0.25</v>
      </c>
      <c r="I268" s="68">
        <v>43197</v>
      </c>
      <c r="J268" s="34">
        <v>7100000</v>
      </c>
      <c r="K268" s="47">
        <f>'[1]Sep 23'!M274</f>
        <v>7100000.0000000047</v>
      </c>
      <c r="L268" s="48"/>
      <c r="M268" s="48">
        <f t="shared" si="45"/>
        <v>7100000</v>
      </c>
      <c r="N268" s="49">
        <f t="shared" si="50"/>
        <v>0</v>
      </c>
      <c r="O268" s="48">
        <f t="shared" si="46"/>
        <v>7100000.0000000047</v>
      </c>
      <c r="P268" s="48">
        <f t="shared" si="56"/>
        <v>0</v>
      </c>
      <c r="Q268" s="8">
        <f t="shared" si="43"/>
        <v>0</v>
      </c>
      <c r="R268" s="50">
        <f t="shared" si="44"/>
        <v>0</v>
      </c>
      <c r="S268" s="50"/>
      <c r="T268" s="9">
        <f t="shared" si="51"/>
        <v>48</v>
      </c>
      <c r="U268" s="9">
        <f t="shared" si="53"/>
        <v>48</v>
      </c>
      <c r="V268">
        <f t="shared" si="52"/>
        <v>0</v>
      </c>
      <c r="W268" s="166">
        <f t="shared" si="54"/>
        <v>147916.66666666666</v>
      </c>
      <c r="Y268" s="167">
        <f t="shared" si="55"/>
        <v>7100000</v>
      </c>
    </row>
    <row r="269" spans="1:25" ht="12" customHeight="1" x14ac:dyDescent="0.25">
      <c r="A269" s="51">
        <v>398</v>
      </c>
      <c r="B269" s="55" t="s">
        <v>355</v>
      </c>
      <c r="C269" s="55"/>
      <c r="D269" s="33" t="e">
        <f>VLOOKUP(B269,[2]Item!$A$1:$B$2217,2,)</f>
        <v>#N/A</v>
      </c>
      <c r="E269" s="55" t="s">
        <v>157</v>
      </c>
      <c r="F269" s="55" t="s">
        <v>233</v>
      </c>
      <c r="G269" s="34">
        <v>1</v>
      </c>
      <c r="H269" s="35">
        <v>0.25</v>
      </c>
      <c r="I269" s="68">
        <v>43197</v>
      </c>
      <c r="J269" s="34">
        <v>3600000</v>
      </c>
      <c r="K269" s="47">
        <f>'[1]Sep 23'!M275</f>
        <v>3600000</v>
      </c>
      <c r="L269" s="48"/>
      <c r="M269" s="48">
        <f t="shared" si="45"/>
        <v>3600000</v>
      </c>
      <c r="N269" s="49">
        <f t="shared" si="50"/>
        <v>0</v>
      </c>
      <c r="O269" s="48">
        <f t="shared" si="46"/>
        <v>3600000</v>
      </c>
      <c r="P269" s="48">
        <f t="shared" si="56"/>
        <v>0</v>
      </c>
      <c r="Q269" s="8">
        <f t="shared" si="43"/>
        <v>0</v>
      </c>
      <c r="R269" s="50">
        <f t="shared" si="44"/>
        <v>0</v>
      </c>
      <c r="S269" s="50"/>
      <c r="T269" s="9">
        <f t="shared" si="51"/>
        <v>48</v>
      </c>
      <c r="U269" s="9">
        <f t="shared" si="53"/>
        <v>48</v>
      </c>
      <c r="V269">
        <f t="shared" si="52"/>
        <v>0</v>
      </c>
      <c r="W269" s="166">
        <f t="shared" si="54"/>
        <v>75000</v>
      </c>
      <c r="Y269" s="167">
        <f t="shared" si="55"/>
        <v>3600000</v>
      </c>
    </row>
    <row r="270" spans="1:25" ht="12" customHeight="1" x14ac:dyDescent="0.25">
      <c r="A270" s="51">
        <v>399</v>
      </c>
      <c r="B270" s="55" t="s">
        <v>356</v>
      </c>
      <c r="C270" s="55"/>
      <c r="D270" s="33" t="e">
        <f>VLOOKUP(B270,[2]Item!$A$1:$B$2217,2,)</f>
        <v>#N/A</v>
      </c>
      <c r="E270" s="55" t="s">
        <v>157</v>
      </c>
      <c r="F270" s="55" t="s">
        <v>357</v>
      </c>
      <c r="G270" s="34">
        <v>1</v>
      </c>
      <c r="H270" s="35">
        <v>0.25</v>
      </c>
      <c r="I270" s="68">
        <v>43197</v>
      </c>
      <c r="J270" s="34">
        <v>2300000</v>
      </c>
      <c r="K270" s="47">
        <f>'[1]Sep 23'!M276</f>
        <v>2300000.0000000005</v>
      </c>
      <c r="L270" s="48"/>
      <c r="M270" s="48">
        <f t="shared" si="45"/>
        <v>2300000</v>
      </c>
      <c r="N270" s="49">
        <f t="shared" si="50"/>
        <v>0</v>
      </c>
      <c r="O270" s="48">
        <f t="shared" si="46"/>
        <v>2300000.0000000005</v>
      </c>
      <c r="P270" s="48">
        <f t="shared" si="56"/>
        <v>0</v>
      </c>
      <c r="Q270" s="8">
        <f t="shared" si="43"/>
        <v>0</v>
      </c>
      <c r="R270" s="50">
        <f t="shared" si="44"/>
        <v>0</v>
      </c>
      <c r="S270" s="50"/>
      <c r="T270" s="9">
        <f t="shared" si="51"/>
        <v>48</v>
      </c>
      <c r="U270" s="9">
        <f t="shared" si="53"/>
        <v>48</v>
      </c>
      <c r="V270">
        <f t="shared" si="52"/>
        <v>0</v>
      </c>
      <c r="W270" s="166">
        <f t="shared" si="54"/>
        <v>47916.666666666664</v>
      </c>
      <c r="Y270" s="167">
        <f t="shared" si="55"/>
        <v>2300000</v>
      </c>
    </row>
    <row r="271" spans="1:25" ht="12" customHeight="1" x14ac:dyDescent="0.25">
      <c r="A271" s="51">
        <v>400</v>
      </c>
      <c r="B271" s="55" t="s">
        <v>358</v>
      </c>
      <c r="C271" s="55"/>
      <c r="D271" s="33" t="e">
        <f>VLOOKUP(B271,[2]Item!$A$1:$B$2217,2,)</f>
        <v>#N/A</v>
      </c>
      <c r="E271" s="55" t="s">
        <v>157</v>
      </c>
      <c r="F271" s="55" t="s">
        <v>233</v>
      </c>
      <c r="G271" s="34">
        <v>1</v>
      </c>
      <c r="H271" s="35">
        <v>0.25</v>
      </c>
      <c r="I271" s="68">
        <v>43199</v>
      </c>
      <c r="J271" s="34">
        <v>1850000</v>
      </c>
      <c r="K271" s="47">
        <f>'[1]Sep 23'!M277</f>
        <v>1850000.0000000012</v>
      </c>
      <c r="L271" s="48"/>
      <c r="M271" s="48">
        <f t="shared" si="45"/>
        <v>1850000</v>
      </c>
      <c r="N271" s="49">
        <f t="shared" si="50"/>
        <v>0</v>
      </c>
      <c r="O271" s="48">
        <f t="shared" si="46"/>
        <v>1850000.0000000012</v>
      </c>
      <c r="P271" s="48">
        <f t="shared" si="56"/>
        <v>0</v>
      </c>
      <c r="Q271" s="8">
        <f t="shared" ref="Q271:Q334" si="57">M271-O271</f>
        <v>0</v>
      </c>
      <c r="R271" s="50">
        <f t="shared" ref="R271:R334" si="58">P271-Q271</f>
        <v>0</v>
      </c>
      <c r="S271" s="50"/>
      <c r="T271" s="9">
        <f t="shared" si="51"/>
        <v>48</v>
      </c>
      <c r="U271" s="9">
        <f t="shared" si="53"/>
        <v>48</v>
      </c>
      <c r="V271">
        <f t="shared" si="52"/>
        <v>0</v>
      </c>
      <c r="W271" s="166">
        <f t="shared" si="54"/>
        <v>38541.666666666664</v>
      </c>
      <c r="Y271" s="167">
        <f t="shared" si="55"/>
        <v>1850000</v>
      </c>
    </row>
    <row r="272" spans="1:25" ht="12" customHeight="1" x14ac:dyDescent="0.25">
      <c r="A272" s="51">
        <v>401</v>
      </c>
      <c r="B272" s="55" t="s">
        <v>359</v>
      </c>
      <c r="C272" s="55"/>
      <c r="D272" s="33" t="e">
        <f>VLOOKUP(B272,[2]Item!$A$1:$B$2217,2,)</f>
        <v>#N/A</v>
      </c>
      <c r="E272" s="55" t="s">
        <v>157</v>
      </c>
      <c r="F272" s="55" t="s">
        <v>170</v>
      </c>
      <c r="G272" s="34">
        <v>1</v>
      </c>
      <c r="H272" s="35">
        <v>0.25</v>
      </c>
      <c r="I272" s="68">
        <v>43207</v>
      </c>
      <c r="J272" s="34">
        <v>6050000</v>
      </c>
      <c r="K272" s="47">
        <f>'[1]Sep 23'!M278</f>
        <v>6050000.0000000028</v>
      </c>
      <c r="L272" s="48"/>
      <c r="M272" s="48">
        <f t="shared" si="45"/>
        <v>6050000</v>
      </c>
      <c r="N272" s="49">
        <f t="shared" si="50"/>
        <v>0</v>
      </c>
      <c r="O272" s="48">
        <f t="shared" si="46"/>
        <v>6050000.0000000028</v>
      </c>
      <c r="P272" s="48">
        <f t="shared" si="56"/>
        <v>0</v>
      </c>
      <c r="Q272" s="8">
        <f t="shared" si="57"/>
        <v>0</v>
      </c>
      <c r="R272" s="50">
        <f t="shared" si="58"/>
        <v>0</v>
      </c>
      <c r="S272" s="50"/>
      <c r="T272" s="9">
        <f t="shared" si="51"/>
        <v>48</v>
      </c>
      <c r="U272" s="9">
        <f t="shared" si="53"/>
        <v>48</v>
      </c>
      <c r="V272">
        <f t="shared" si="52"/>
        <v>0</v>
      </c>
      <c r="W272" s="166">
        <f t="shared" si="54"/>
        <v>126041.66666666667</v>
      </c>
      <c r="Y272" s="167">
        <f t="shared" si="55"/>
        <v>6050000</v>
      </c>
    </row>
    <row r="273" spans="1:25" ht="12" customHeight="1" x14ac:dyDescent="0.25">
      <c r="A273" s="51">
        <v>402</v>
      </c>
      <c r="B273" s="55" t="s">
        <v>360</v>
      </c>
      <c r="C273" s="55"/>
      <c r="D273" s="33" t="e">
        <f>VLOOKUP(B273,[2]Item!$A$1:$B$2217,2,)</f>
        <v>#N/A</v>
      </c>
      <c r="E273" s="55" t="s">
        <v>157</v>
      </c>
      <c r="F273" s="55" t="s">
        <v>361</v>
      </c>
      <c r="G273" s="34">
        <v>2</v>
      </c>
      <c r="H273" s="35">
        <v>0.25</v>
      </c>
      <c r="I273" s="68">
        <v>43210</v>
      </c>
      <c r="J273" s="34">
        <v>2150000</v>
      </c>
      <c r="K273" s="47">
        <f>'[1]Sep 23'!M279</f>
        <v>2150000.0000000014</v>
      </c>
      <c r="L273" s="48"/>
      <c r="M273" s="48">
        <f t="shared" si="45"/>
        <v>2150000</v>
      </c>
      <c r="N273" s="49">
        <f t="shared" si="50"/>
        <v>0</v>
      </c>
      <c r="O273" s="48">
        <f t="shared" si="46"/>
        <v>2150000.0000000014</v>
      </c>
      <c r="P273" s="48">
        <f t="shared" si="56"/>
        <v>0</v>
      </c>
      <c r="Q273" s="8">
        <f t="shared" si="57"/>
        <v>0</v>
      </c>
      <c r="R273" s="50">
        <f t="shared" si="58"/>
        <v>0</v>
      </c>
      <c r="S273" s="50"/>
      <c r="T273" s="9">
        <f t="shared" si="51"/>
        <v>48</v>
      </c>
      <c r="U273" s="9">
        <f t="shared" si="53"/>
        <v>48</v>
      </c>
      <c r="V273">
        <f t="shared" si="52"/>
        <v>0</v>
      </c>
      <c r="W273" s="166">
        <f t="shared" si="54"/>
        <v>44791.666666666664</v>
      </c>
      <c r="Y273" s="167">
        <f t="shared" si="55"/>
        <v>2150000</v>
      </c>
    </row>
    <row r="274" spans="1:25" ht="12" customHeight="1" x14ac:dyDescent="0.25">
      <c r="A274" s="51">
        <v>403</v>
      </c>
      <c r="B274" s="55" t="s">
        <v>362</v>
      </c>
      <c r="C274" s="55"/>
      <c r="D274" s="33" t="e">
        <f>VLOOKUP(B274,[2]Item!$A$1:$B$2217,2,)</f>
        <v>#N/A</v>
      </c>
      <c r="E274" s="55" t="s">
        <v>157</v>
      </c>
      <c r="F274" s="55" t="s">
        <v>361</v>
      </c>
      <c r="G274" s="34">
        <v>1</v>
      </c>
      <c r="H274" s="35">
        <v>0.25</v>
      </c>
      <c r="I274" s="68">
        <v>43216</v>
      </c>
      <c r="J274" s="34">
        <v>4025000</v>
      </c>
      <c r="K274" s="47">
        <f>'[1]Sep 23'!M280</f>
        <v>4024999.9999999972</v>
      </c>
      <c r="L274" s="48"/>
      <c r="M274" s="48">
        <f t="shared" si="45"/>
        <v>4025000</v>
      </c>
      <c r="N274" s="49">
        <f t="shared" si="50"/>
        <v>0</v>
      </c>
      <c r="O274" s="48">
        <f t="shared" si="46"/>
        <v>4024999.9999999972</v>
      </c>
      <c r="P274" s="48">
        <f t="shared" si="56"/>
        <v>0</v>
      </c>
      <c r="Q274" s="8">
        <f t="shared" si="57"/>
        <v>0</v>
      </c>
      <c r="R274" s="50">
        <f t="shared" si="58"/>
        <v>0</v>
      </c>
      <c r="S274" s="50"/>
      <c r="T274" s="9">
        <f t="shared" si="51"/>
        <v>48</v>
      </c>
      <c r="U274" s="9">
        <f t="shared" si="53"/>
        <v>48</v>
      </c>
      <c r="V274">
        <f t="shared" si="52"/>
        <v>0</v>
      </c>
      <c r="W274" s="166">
        <f t="shared" si="54"/>
        <v>83854.166666666672</v>
      </c>
      <c r="Y274" s="167">
        <f t="shared" si="55"/>
        <v>4025000</v>
      </c>
    </row>
    <row r="275" spans="1:25" ht="12" customHeight="1" x14ac:dyDescent="0.25">
      <c r="A275" s="51">
        <v>404</v>
      </c>
      <c r="B275" s="55" t="s">
        <v>363</v>
      </c>
      <c r="C275" s="55"/>
      <c r="D275" s="33" t="e">
        <f>VLOOKUP(B275,[2]Item!$A$1:$B$2217,2,)</f>
        <v>#N/A</v>
      </c>
      <c r="E275" s="55" t="s">
        <v>157</v>
      </c>
      <c r="F275" s="55" t="s">
        <v>170</v>
      </c>
      <c r="G275" s="34">
        <v>1</v>
      </c>
      <c r="H275" s="35">
        <v>0.25</v>
      </c>
      <c r="I275" s="68">
        <v>43193</v>
      </c>
      <c r="J275" s="69">
        <v>3500000</v>
      </c>
      <c r="K275" s="47">
        <f>'[1]Sep 23'!M281</f>
        <v>3499999.9999999977</v>
      </c>
      <c r="L275" s="48"/>
      <c r="M275" s="48">
        <f t="shared" si="45"/>
        <v>3500000</v>
      </c>
      <c r="N275" s="49">
        <f t="shared" si="50"/>
        <v>0</v>
      </c>
      <c r="O275" s="48">
        <f t="shared" si="46"/>
        <v>3499999.9999999977</v>
      </c>
      <c r="P275" s="48">
        <f t="shared" si="56"/>
        <v>0</v>
      </c>
      <c r="Q275" s="8">
        <f t="shared" si="57"/>
        <v>0</v>
      </c>
      <c r="R275" s="50">
        <f t="shared" si="58"/>
        <v>0</v>
      </c>
      <c r="S275" s="50"/>
      <c r="T275" s="9">
        <f t="shared" si="51"/>
        <v>48</v>
      </c>
      <c r="U275" s="9">
        <f t="shared" si="53"/>
        <v>48</v>
      </c>
      <c r="V275">
        <f t="shared" si="52"/>
        <v>0</v>
      </c>
      <c r="W275" s="166">
        <f t="shared" si="54"/>
        <v>72916.666666666672</v>
      </c>
      <c r="Y275" s="167">
        <f t="shared" si="55"/>
        <v>3500000</v>
      </c>
    </row>
    <row r="276" spans="1:25" ht="12" customHeight="1" x14ac:dyDescent="0.25">
      <c r="A276" s="51">
        <v>405</v>
      </c>
      <c r="B276" s="55" t="s">
        <v>364</v>
      </c>
      <c r="C276" s="55"/>
      <c r="D276" s="33" t="e">
        <f>VLOOKUP(B276,[2]Item!$A$1:$B$2217,2,)</f>
        <v>#N/A</v>
      </c>
      <c r="E276" s="55" t="s">
        <v>157</v>
      </c>
      <c r="F276" s="55" t="s">
        <v>170</v>
      </c>
      <c r="G276" s="34">
        <v>2</v>
      </c>
      <c r="H276" s="35">
        <v>0.25</v>
      </c>
      <c r="I276" s="68">
        <v>43202</v>
      </c>
      <c r="J276" s="69">
        <v>1590000</v>
      </c>
      <c r="K276" s="47">
        <f>'[1]Sep 23'!M282</f>
        <v>1590000</v>
      </c>
      <c r="L276" s="48"/>
      <c r="M276" s="48">
        <f t="shared" si="45"/>
        <v>1590000</v>
      </c>
      <c r="N276" s="49">
        <f t="shared" si="50"/>
        <v>0</v>
      </c>
      <c r="O276" s="48">
        <f t="shared" si="46"/>
        <v>1590000</v>
      </c>
      <c r="P276" s="48">
        <f t="shared" si="56"/>
        <v>0</v>
      </c>
      <c r="Q276" s="8">
        <f t="shared" si="57"/>
        <v>0</v>
      </c>
      <c r="R276" s="50">
        <f t="shared" si="58"/>
        <v>0</v>
      </c>
      <c r="S276" s="50"/>
      <c r="T276" s="9">
        <f t="shared" si="51"/>
        <v>48</v>
      </c>
      <c r="U276" s="9">
        <f t="shared" si="53"/>
        <v>48</v>
      </c>
      <c r="V276">
        <f t="shared" si="52"/>
        <v>0</v>
      </c>
      <c r="W276" s="166">
        <f t="shared" si="54"/>
        <v>33125</v>
      </c>
      <c r="Y276" s="167">
        <f t="shared" si="55"/>
        <v>1590000</v>
      </c>
    </row>
    <row r="277" spans="1:25" ht="12" customHeight="1" x14ac:dyDescent="0.25">
      <c r="A277" s="51">
        <v>406</v>
      </c>
      <c r="B277" s="55" t="s">
        <v>365</v>
      </c>
      <c r="C277" s="70"/>
      <c r="D277" s="33" t="e">
        <f>VLOOKUP(B277,[2]Item!$A$1:$B$2217,2,)</f>
        <v>#N/A</v>
      </c>
      <c r="E277" s="70" t="s">
        <v>157</v>
      </c>
      <c r="F277" s="70" t="s">
        <v>170</v>
      </c>
      <c r="G277" s="34">
        <v>1</v>
      </c>
      <c r="H277" s="35">
        <v>0.25</v>
      </c>
      <c r="I277" s="68">
        <v>43202</v>
      </c>
      <c r="J277" s="69">
        <v>3000000</v>
      </c>
      <c r="K277" s="47">
        <f>'[1]Sep 23'!M283</f>
        <v>3000000</v>
      </c>
      <c r="L277" s="48"/>
      <c r="M277" s="48">
        <f t="shared" si="45"/>
        <v>3000000</v>
      </c>
      <c r="N277" s="49">
        <f t="shared" si="50"/>
        <v>0</v>
      </c>
      <c r="O277" s="48">
        <f t="shared" si="46"/>
        <v>3000000</v>
      </c>
      <c r="P277" s="48">
        <f t="shared" si="56"/>
        <v>0</v>
      </c>
      <c r="Q277" s="8">
        <f t="shared" si="57"/>
        <v>0</v>
      </c>
      <c r="R277" s="50">
        <f t="shared" si="58"/>
        <v>0</v>
      </c>
      <c r="S277" s="50"/>
      <c r="T277" s="9">
        <f t="shared" si="51"/>
        <v>48</v>
      </c>
      <c r="U277" s="9">
        <f t="shared" si="53"/>
        <v>48</v>
      </c>
      <c r="V277">
        <f t="shared" si="52"/>
        <v>0</v>
      </c>
      <c r="W277" s="166">
        <f t="shared" si="54"/>
        <v>62500</v>
      </c>
      <c r="Y277" s="167">
        <f t="shared" si="55"/>
        <v>3000000</v>
      </c>
    </row>
    <row r="278" spans="1:25" ht="12" customHeight="1" x14ac:dyDescent="0.25">
      <c r="A278" s="51">
        <v>407</v>
      </c>
      <c r="B278" s="58" t="s">
        <v>366</v>
      </c>
      <c r="C278" s="55"/>
      <c r="D278" s="33" t="e">
        <f>VLOOKUP(B278,[2]Item!$A$1:$B$2217,2,)</f>
        <v>#N/A</v>
      </c>
      <c r="E278" s="55" t="s">
        <v>157</v>
      </c>
      <c r="F278" s="55" t="s">
        <v>170</v>
      </c>
      <c r="G278" s="64">
        <v>2</v>
      </c>
      <c r="H278" s="35">
        <v>0.25</v>
      </c>
      <c r="I278" s="36">
        <v>43239</v>
      </c>
      <c r="J278" s="46">
        <v>450000</v>
      </c>
      <c r="K278" s="47">
        <f>'[1]Sep 23'!M284</f>
        <v>450000</v>
      </c>
      <c r="L278" s="48"/>
      <c r="M278" s="48">
        <f t="shared" si="45"/>
        <v>450000</v>
      </c>
      <c r="N278" s="49">
        <f t="shared" si="50"/>
        <v>0</v>
      </c>
      <c r="O278" s="48">
        <f t="shared" si="46"/>
        <v>450000</v>
      </c>
      <c r="P278" s="48">
        <f t="shared" si="56"/>
        <v>0</v>
      </c>
      <c r="Q278" s="8">
        <f t="shared" si="57"/>
        <v>0</v>
      </c>
      <c r="R278" s="50">
        <f t="shared" si="58"/>
        <v>0</v>
      </c>
      <c r="S278" s="50"/>
      <c r="T278" s="9">
        <f t="shared" si="51"/>
        <v>48</v>
      </c>
      <c r="U278" s="9">
        <f t="shared" si="53"/>
        <v>48</v>
      </c>
      <c r="V278">
        <f t="shared" si="52"/>
        <v>0</v>
      </c>
      <c r="W278" s="166">
        <f t="shared" si="54"/>
        <v>9375</v>
      </c>
      <c r="Y278" s="167">
        <f t="shared" si="55"/>
        <v>450000</v>
      </c>
    </row>
    <row r="279" spans="1:25" ht="12" customHeight="1" x14ac:dyDescent="0.25">
      <c r="A279" s="51">
        <v>408</v>
      </c>
      <c r="B279" s="58" t="s">
        <v>367</v>
      </c>
      <c r="C279" s="55"/>
      <c r="D279" s="33" t="e">
        <f>VLOOKUP(B279,[2]Item!$A$1:$B$2217,2,)</f>
        <v>#N/A</v>
      </c>
      <c r="E279" s="55" t="s">
        <v>157</v>
      </c>
      <c r="F279" s="55" t="s">
        <v>170</v>
      </c>
      <c r="G279" s="64">
        <v>1</v>
      </c>
      <c r="H279" s="35">
        <v>0.25</v>
      </c>
      <c r="I279" s="36">
        <v>43239</v>
      </c>
      <c r="J279" s="46">
        <v>225000</v>
      </c>
      <c r="K279" s="47">
        <f>'[1]Sep 23'!M285</f>
        <v>225000</v>
      </c>
      <c r="L279" s="48"/>
      <c r="M279" s="48">
        <f t="shared" si="45"/>
        <v>225000</v>
      </c>
      <c r="N279" s="49">
        <f t="shared" si="50"/>
        <v>0</v>
      </c>
      <c r="O279" s="48">
        <f t="shared" si="46"/>
        <v>225000</v>
      </c>
      <c r="P279" s="48">
        <f t="shared" si="56"/>
        <v>0</v>
      </c>
      <c r="Q279" s="8">
        <f t="shared" si="57"/>
        <v>0</v>
      </c>
      <c r="R279" s="50">
        <f t="shared" si="58"/>
        <v>0</v>
      </c>
      <c r="S279" s="50"/>
      <c r="T279" s="9">
        <f t="shared" si="51"/>
        <v>48</v>
      </c>
      <c r="U279" s="9">
        <f t="shared" si="53"/>
        <v>48</v>
      </c>
      <c r="V279">
        <f t="shared" si="52"/>
        <v>0</v>
      </c>
      <c r="W279" s="166">
        <f t="shared" si="54"/>
        <v>4687.5</v>
      </c>
      <c r="Y279" s="167">
        <f t="shared" si="55"/>
        <v>225000</v>
      </c>
    </row>
    <row r="280" spans="1:25" ht="12" customHeight="1" x14ac:dyDescent="0.25">
      <c r="A280" s="51">
        <v>409</v>
      </c>
      <c r="B280" s="58" t="s">
        <v>368</v>
      </c>
      <c r="C280" s="55"/>
      <c r="D280" s="33" t="e">
        <f>VLOOKUP(B280,[2]Item!$A$1:$B$2217,2,)</f>
        <v>#N/A</v>
      </c>
      <c r="E280" s="55" t="s">
        <v>157</v>
      </c>
      <c r="F280" s="55" t="s">
        <v>170</v>
      </c>
      <c r="G280" s="64">
        <v>3</v>
      </c>
      <c r="H280" s="35">
        <v>0.25</v>
      </c>
      <c r="I280" s="36">
        <v>43239</v>
      </c>
      <c r="J280" s="46">
        <v>1230000</v>
      </c>
      <c r="K280" s="47">
        <f>'[1]Sep 23'!M286</f>
        <v>1230000</v>
      </c>
      <c r="L280" s="48"/>
      <c r="M280" s="48">
        <f t="shared" si="45"/>
        <v>1230000</v>
      </c>
      <c r="N280" s="49">
        <f t="shared" si="50"/>
        <v>0</v>
      </c>
      <c r="O280" s="48">
        <f t="shared" si="46"/>
        <v>1230000</v>
      </c>
      <c r="P280" s="48">
        <f t="shared" si="56"/>
        <v>0</v>
      </c>
      <c r="Q280" s="8">
        <f t="shared" si="57"/>
        <v>0</v>
      </c>
      <c r="R280" s="50">
        <f t="shared" si="58"/>
        <v>0</v>
      </c>
      <c r="S280" s="50"/>
      <c r="T280" s="9">
        <f t="shared" si="51"/>
        <v>48</v>
      </c>
      <c r="U280" s="9">
        <f t="shared" si="53"/>
        <v>48</v>
      </c>
      <c r="V280">
        <f t="shared" si="52"/>
        <v>0</v>
      </c>
      <c r="W280" s="166">
        <f t="shared" si="54"/>
        <v>25625</v>
      </c>
      <c r="Y280" s="167">
        <f t="shared" si="55"/>
        <v>1230000</v>
      </c>
    </row>
    <row r="281" spans="1:25" ht="12" customHeight="1" x14ac:dyDescent="0.25">
      <c r="A281" s="51">
        <v>410</v>
      </c>
      <c r="B281" s="58" t="s">
        <v>369</v>
      </c>
      <c r="C281" s="55"/>
      <c r="D281" s="33" t="e">
        <f>VLOOKUP(B281,[2]Item!$A$1:$B$2217,2,)</f>
        <v>#N/A</v>
      </c>
      <c r="E281" s="55" t="s">
        <v>157</v>
      </c>
      <c r="F281" s="55" t="s">
        <v>357</v>
      </c>
      <c r="G281" s="64">
        <v>2</v>
      </c>
      <c r="H281" s="35">
        <v>0.25</v>
      </c>
      <c r="I281" s="36">
        <v>43244</v>
      </c>
      <c r="J281" s="46">
        <v>3550000</v>
      </c>
      <c r="K281" s="47">
        <f>'[1]Sep 23'!M287</f>
        <v>3550000.0000000023</v>
      </c>
      <c r="L281" s="48"/>
      <c r="M281" s="48">
        <f t="shared" si="45"/>
        <v>3550000</v>
      </c>
      <c r="N281" s="49">
        <f t="shared" si="50"/>
        <v>0</v>
      </c>
      <c r="O281" s="48">
        <f t="shared" si="46"/>
        <v>3550000.0000000023</v>
      </c>
      <c r="P281" s="48">
        <f t="shared" si="56"/>
        <v>0</v>
      </c>
      <c r="Q281" s="8">
        <f t="shared" si="57"/>
        <v>0</v>
      </c>
      <c r="R281" s="50">
        <f t="shared" si="58"/>
        <v>0</v>
      </c>
      <c r="S281" s="50"/>
      <c r="T281" s="9">
        <f t="shared" si="51"/>
        <v>48</v>
      </c>
      <c r="U281" s="9">
        <f t="shared" si="53"/>
        <v>48</v>
      </c>
      <c r="V281">
        <f t="shared" si="52"/>
        <v>0</v>
      </c>
      <c r="W281" s="166">
        <f t="shared" si="54"/>
        <v>73958.333333333328</v>
      </c>
      <c r="Y281" s="167">
        <f t="shared" si="55"/>
        <v>3550000</v>
      </c>
    </row>
    <row r="282" spans="1:25" ht="12" customHeight="1" x14ac:dyDescent="0.25">
      <c r="A282" s="51">
        <v>411</v>
      </c>
      <c r="B282" s="58" t="s">
        <v>370</v>
      </c>
      <c r="C282" s="55"/>
      <c r="D282" s="33" t="e">
        <f>VLOOKUP(B282,[2]Item!$A$1:$B$2217,2,)</f>
        <v>#N/A</v>
      </c>
      <c r="E282" s="55" t="s">
        <v>157</v>
      </c>
      <c r="F282" s="55" t="s">
        <v>184</v>
      </c>
      <c r="G282" s="64">
        <v>4</v>
      </c>
      <c r="H282" s="35">
        <v>0.25</v>
      </c>
      <c r="I282" s="36">
        <v>43249</v>
      </c>
      <c r="J282" s="46">
        <v>5200000</v>
      </c>
      <c r="K282" s="47">
        <f>'[1]Sep 23'!M288</f>
        <v>5199999.9999999991</v>
      </c>
      <c r="L282" s="48"/>
      <c r="M282" s="48">
        <f t="shared" si="45"/>
        <v>5200000</v>
      </c>
      <c r="N282" s="49">
        <f t="shared" si="50"/>
        <v>0</v>
      </c>
      <c r="O282" s="48">
        <f t="shared" si="46"/>
        <v>5199999.9999999991</v>
      </c>
      <c r="P282" s="48">
        <f t="shared" si="56"/>
        <v>0</v>
      </c>
      <c r="Q282" s="8">
        <f t="shared" si="57"/>
        <v>0</v>
      </c>
      <c r="R282" s="50">
        <f t="shared" si="58"/>
        <v>0</v>
      </c>
      <c r="S282" s="50"/>
      <c r="T282" s="9">
        <f t="shared" si="51"/>
        <v>48</v>
      </c>
      <c r="U282" s="9">
        <f t="shared" si="53"/>
        <v>48</v>
      </c>
      <c r="V282">
        <f t="shared" si="52"/>
        <v>0</v>
      </c>
      <c r="W282" s="166">
        <f t="shared" si="54"/>
        <v>108333.33333333333</v>
      </c>
      <c r="Y282" s="167">
        <f t="shared" si="55"/>
        <v>5200000</v>
      </c>
    </row>
    <row r="283" spans="1:25" ht="12" customHeight="1" x14ac:dyDescent="0.25">
      <c r="A283" s="51">
        <v>412</v>
      </c>
      <c r="B283" s="58" t="s">
        <v>371</v>
      </c>
      <c r="C283" s="55"/>
      <c r="D283" s="33" t="e">
        <f>VLOOKUP(B283,[2]Item!$A$1:$B$2217,2,)</f>
        <v>#N/A</v>
      </c>
      <c r="E283" s="55" t="s">
        <v>157</v>
      </c>
      <c r="F283" s="55" t="s">
        <v>277</v>
      </c>
      <c r="G283" s="64">
        <v>10</v>
      </c>
      <c r="H283" s="35">
        <v>0.25</v>
      </c>
      <c r="I283" s="36">
        <v>43225</v>
      </c>
      <c r="J283" s="46">
        <v>12990000</v>
      </c>
      <c r="K283" s="47">
        <f>'[1]Sep 23'!M289</f>
        <v>12990000</v>
      </c>
      <c r="L283" s="48"/>
      <c r="M283" s="48">
        <f t="shared" si="45"/>
        <v>12990000</v>
      </c>
      <c r="N283" s="49">
        <f t="shared" si="50"/>
        <v>0</v>
      </c>
      <c r="O283" s="48">
        <f t="shared" si="46"/>
        <v>12990000</v>
      </c>
      <c r="P283" s="48">
        <f t="shared" si="56"/>
        <v>0</v>
      </c>
      <c r="Q283" s="8">
        <f t="shared" si="57"/>
        <v>0</v>
      </c>
      <c r="R283" s="50">
        <f t="shared" si="58"/>
        <v>0</v>
      </c>
      <c r="S283" s="50"/>
      <c r="T283" s="9">
        <f t="shared" si="51"/>
        <v>48</v>
      </c>
      <c r="U283" s="9">
        <f t="shared" si="53"/>
        <v>48</v>
      </c>
      <c r="V283">
        <f t="shared" si="52"/>
        <v>0</v>
      </c>
      <c r="W283" s="166">
        <f t="shared" si="54"/>
        <v>270625</v>
      </c>
      <c r="Y283" s="167">
        <f t="shared" si="55"/>
        <v>12990000</v>
      </c>
    </row>
    <row r="284" spans="1:25" ht="12" customHeight="1" x14ac:dyDescent="0.25">
      <c r="A284" s="51">
        <v>413</v>
      </c>
      <c r="B284" s="58" t="s">
        <v>372</v>
      </c>
      <c r="C284" s="55"/>
      <c r="D284" s="33" t="e">
        <f>VLOOKUP(B284,[2]Item!$A$1:$B$2217,2,)</f>
        <v>#N/A</v>
      </c>
      <c r="E284" s="55" t="s">
        <v>157</v>
      </c>
      <c r="F284" s="55" t="s">
        <v>277</v>
      </c>
      <c r="G284" s="64">
        <v>20</v>
      </c>
      <c r="H284" s="35">
        <v>0.25</v>
      </c>
      <c r="I284" s="36">
        <v>43238</v>
      </c>
      <c r="J284" s="46">
        <v>25980000</v>
      </c>
      <c r="K284" s="47">
        <f>'[1]Sep 23'!M290</f>
        <v>25980000</v>
      </c>
      <c r="L284" s="48"/>
      <c r="M284" s="48">
        <f t="shared" si="45"/>
        <v>25980000</v>
      </c>
      <c r="N284" s="49">
        <f t="shared" si="50"/>
        <v>0</v>
      </c>
      <c r="O284" s="48">
        <f t="shared" si="46"/>
        <v>25980000</v>
      </c>
      <c r="P284" s="48">
        <f t="shared" si="56"/>
        <v>0</v>
      </c>
      <c r="Q284" s="8">
        <f t="shared" si="57"/>
        <v>0</v>
      </c>
      <c r="R284" s="50">
        <f t="shared" si="58"/>
        <v>0</v>
      </c>
      <c r="S284" s="50"/>
      <c r="T284" s="9">
        <f t="shared" si="51"/>
        <v>48</v>
      </c>
      <c r="U284" s="9">
        <f t="shared" si="53"/>
        <v>48</v>
      </c>
      <c r="V284">
        <f t="shared" si="52"/>
        <v>0</v>
      </c>
      <c r="W284" s="166">
        <f t="shared" si="54"/>
        <v>541250</v>
      </c>
      <c r="Y284" s="167">
        <f t="shared" si="55"/>
        <v>25980000</v>
      </c>
    </row>
    <row r="285" spans="1:25" ht="12" customHeight="1" x14ac:dyDescent="0.25">
      <c r="A285" s="51">
        <v>414</v>
      </c>
      <c r="B285" s="58" t="s">
        <v>373</v>
      </c>
      <c r="C285" s="55"/>
      <c r="D285" s="33" t="e">
        <f>VLOOKUP(B285,[2]Item!$A$1:$B$2217,2,)</f>
        <v>#N/A</v>
      </c>
      <c r="E285" s="55" t="s">
        <v>157</v>
      </c>
      <c r="F285" s="55" t="s">
        <v>202</v>
      </c>
      <c r="G285" s="64">
        <v>2</v>
      </c>
      <c r="H285" s="35">
        <v>0.25</v>
      </c>
      <c r="I285" s="36">
        <v>43243</v>
      </c>
      <c r="J285" s="46">
        <v>4560000</v>
      </c>
      <c r="K285" s="47">
        <f>'[1]Sep 23'!M291</f>
        <v>4560000</v>
      </c>
      <c r="L285" s="48"/>
      <c r="M285" s="48">
        <f t="shared" si="45"/>
        <v>4560000</v>
      </c>
      <c r="N285" s="49">
        <f t="shared" si="50"/>
        <v>0</v>
      </c>
      <c r="O285" s="48">
        <f t="shared" si="46"/>
        <v>4560000</v>
      </c>
      <c r="P285" s="48">
        <f t="shared" si="56"/>
        <v>0</v>
      </c>
      <c r="Q285" s="8">
        <f t="shared" si="57"/>
        <v>0</v>
      </c>
      <c r="R285" s="50">
        <f t="shared" si="58"/>
        <v>0</v>
      </c>
      <c r="S285" s="50"/>
      <c r="T285" s="9">
        <f t="shared" si="51"/>
        <v>48</v>
      </c>
      <c r="U285" s="9">
        <f t="shared" si="53"/>
        <v>48</v>
      </c>
      <c r="V285">
        <f t="shared" si="52"/>
        <v>0</v>
      </c>
      <c r="W285" s="166">
        <f t="shared" si="54"/>
        <v>95000</v>
      </c>
      <c r="Y285" s="167">
        <f t="shared" si="55"/>
        <v>4560000</v>
      </c>
    </row>
    <row r="286" spans="1:25" ht="12" customHeight="1" x14ac:dyDescent="0.25">
      <c r="A286" s="51">
        <v>415</v>
      </c>
      <c r="B286" s="58" t="s">
        <v>374</v>
      </c>
      <c r="C286" s="55"/>
      <c r="D286" s="33" t="e">
        <f>VLOOKUP(B286,[2]Item!$A$1:$B$2217,2,)</f>
        <v>#N/A</v>
      </c>
      <c r="E286" s="55" t="s">
        <v>157</v>
      </c>
      <c r="F286" s="55" t="s">
        <v>202</v>
      </c>
      <c r="G286" s="64">
        <v>1</v>
      </c>
      <c r="H286" s="35">
        <v>0.25</v>
      </c>
      <c r="I286" s="36">
        <v>43249</v>
      </c>
      <c r="J286" s="46">
        <v>2390000</v>
      </c>
      <c r="K286" s="47">
        <f>'[1]Sep 23'!M292</f>
        <v>2390000.0000000005</v>
      </c>
      <c r="L286" s="48"/>
      <c r="M286" s="48">
        <f t="shared" si="45"/>
        <v>2390000</v>
      </c>
      <c r="N286" s="49">
        <f t="shared" si="50"/>
        <v>0</v>
      </c>
      <c r="O286" s="48">
        <f t="shared" si="46"/>
        <v>2390000.0000000005</v>
      </c>
      <c r="P286" s="48">
        <f t="shared" si="56"/>
        <v>0</v>
      </c>
      <c r="Q286" s="8">
        <f t="shared" si="57"/>
        <v>0</v>
      </c>
      <c r="R286" s="50">
        <f t="shared" si="58"/>
        <v>0</v>
      </c>
      <c r="S286" s="50"/>
      <c r="T286" s="9">
        <f t="shared" si="51"/>
        <v>48</v>
      </c>
      <c r="U286" s="9">
        <f t="shared" si="53"/>
        <v>48</v>
      </c>
      <c r="V286">
        <f t="shared" si="52"/>
        <v>0</v>
      </c>
      <c r="W286" s="166">
        <f t="shared" si="54"/>
        <v>49791.666666666664</v>
      </c>
      <c r="Y286" s="167">
        <f t="shared" si="55"/>
        <v>2390000</v>
      </c>
    </row>
    <row r="287" spans="1:25" ht="12" customHeight="1" x14ac:dyDescent="0.25">
      <c r="A287" s="51">
        <v>421</v>
      </c>
      <c r="B287" s="58" t="s">
        <v>375</v>
      </c>
      <c r="C287" s="55"/>
      <c r="D287" s="33" t="e">
        <f>VLOOKUP(B287,[2]Item!$A$1:$B$2217,2,)</f>
        <v>#N/A</v>
      </c>
      <c r="E287" s="55" t="s">
        <v>157</v>
      </c>
      <c r="F287" s="55" t="s">
        <v>376</v>
      </c>
      <c r="G287" s="64">
        <v>2</v>
      </c>
      <c r="H287" s="35">
        <v>0.25</v>
      </c>
      <c r="I287" s="36">
        <v>43231</v>
      </c>
      <c r="J287" s="46">
        <v>10200000</v>
      </c>
      <c r="K287" s="47">
        <f>'[1]Sep 23'!M293</f>
        <v>10200000</v>
      </c>
      <c r="L287" s="48"/>
      <c r="M287" s="48">
        <f t="shared" si="45"/>
        <v>10200000</v>
      </c>
      <c r="N287" s="49">
        <f t="shared" si="50"/>
        <v>0</v>
      </c>
      <c r="O287" s="48">
        <f t="shared" si="46"/>
        <v>10200000</v>
      </c>
      <c r="P287" s="48">
        <f>M287-O287</f>
        <v>0</v>
      </c>
      <c r="Q287" s="8">
        <f t="shared" si="57"/>
        <v>0</v>
      </c>
      <c r="R287" s="50">
        <f t="shared" si="58"/>
        <v>0</v>
      </c>
      <c r="S287" s="50"/>
      <c r="T287" s="9">
        <f t="shared" si="51"/>
        <v>48</v>
      </c>
      <c r="U287" s="9">
        <f t="shared" si="53"/>
        <v>48</v>
      </c>
      <c r="V287">
        <f t="shared" si="52"/>
        <v>0</v>
      </c>
      <c r="W287" s="166">
        <f t="shared" si="54"/>
        <v>212500</v>
      </c>
      <c r="Y287" s="167">
        <f t="shared" si="55"/>
        <v>10200000</v>
      </c>
    </row>
    <row r="288" spans="1:25" ht="12" customHeight="1" x14ac:dyDescent="0.25">
      <c r="A288" s="51">
        <v>422</v>
      </c>
      <c r="B288" s="58" t="s">
        <v>377</v>
      </c>
      <c r="C288" s="55"/>
      <c r="D288" s="33" t="e">
        <f>VLOOKUP(B288,[2]Item!$A$1:$B$2217,2,)</f>
        <v>#N/A</v>
      </c>
      <c r="E288" s="55" t="s">
        <v>157</v>
      </c>
      <c r="F288" s="55" t="s">
        <v>170</v>
      </c>
      <c r="G288" s="64">
        <v>1</v>
      </c>
      <c r="H288" s="35">
        <v>0.25</v>
      </c>
      <c r="I288" s="36">
        <v>43231</v>
      </c>
      <c r="J288" s="46">
        <v>7100000</v>
      </c>
      <c r="K288" s="47">
        <f>'[1]Sep 23'!M294</f>
        <v>7100000.0000000047</v>
      </c>
      <c r="L288" s="48"/>
      <c r="M288" s="48">
        <f t="shared" si="45"/>
        <v>7100000</v>
      </c>
      <c r="N288" s="49">
        <f t="shared" si="50"/>
        <v>0</v>
      </c>
      <c r="O288" s="48">
        <f t="shared" si="46"/>
        <v>7100000.0000000047</v>
      </c>
      <c r="P288" s="48">
        <f>M288-O288</f>
        <v>0</v>
      </c>
      <c r="Q288" s="8">
        <f t="shared" si="57"/>
        <v>0</v>
      </c>
      <c r="R288" s="50">
        <f t="shared" si="58"/>
        <v>0</v>
      </c>
      <c r="S288" s="50"/>
      <c r="T288" s="9">
        <f t="shared" si="51"/>
        <v>48</v>
      </c>
      <c r="U288" s="9">
        <f t="shared" si="53"/>
        <v>48</v>
      </c>
      <c r="V288">
        <f t="shared" si="52"/>
        <v>0</v>
      </c>
      <c r="W288" s="166">
        <f t="shared" si="54"/>
        <v>147916.66666666666</v>
      </c>
      <c r="Y288" s="167">
        <f t="shared" si="55"/>
        <v>7100000</v>
      </c>
    </row>
    <row r="289" spans="1:25" ht="12" customHeight="1" x14ac:dyDescent="0.25">
      <c r="A289" s="51">
        <v>423</v>
      </c>
      <c r="B289" s="58" t="s">
        <v>378</v>
      </c>
      <c r="C289" s="55"/>
      <c r="D289" s="33" t="e">
        <f>VLOOKUP(B289,[2]Item!$A$1:$B$2217,2,)</f>
        <v>#N/A</v>
      </c>
      <c r="E289" s="55" t="s">
        <v>157</v>
      </c>
      <c r="F289" s="55" t="s">
        <v>184</v>
      </c>
      <c r="G289" s="64">
        <v>1</v>
      </c>
      <c r="H289" s="35">
        <v>0.25</v>
      </c>
      <c r="I289" s="36">
        <v>43235</v>
      </c>
      <c r="J289" s="46">
        <v>5050000</v>
      </c>
      <c r="K289" s="47">
        <f>'[1]Sep 23'!M295</f>
        <v>5050000</v>
      </c>
      <c r="L289" s="48"/>
      <c r="M289" s="48">
        <f t="shared" ref="M289:M352" si="59">J289+L289</f>
        <v>5050000</v>
      </c>
      <c r="N289" s="49">
        <f t="shared" si="50"/>
        <v>0</v>
      </c>
      <c r="O289" s="48">
        <f t="shared" ref="O289:O352" si="60">K289+N289</f>
        <v>5050000</v>
      </c>
      <c r="P289" s="48">
        <f>M289-O289</f>
        <v>0</v>
      </c>
      <c r="Q289" s="8">
        <f t="shared" si="57"/>
        <v>0</v>
      </c>
      <c r="R289" s="50">
        <f t="shared" si="58"/>
        <v>0</v>
      </c>
      <c r="S289" s="50"/>
      <c r="T289" s="9">
        <f t="shared" si="51"/>
        <v>48</v>
      </c>
      <c r="U289" s="9">
        <f t="shared" si="53"/>
        <v>48</v>
      </c>
      <c r="V289">
        <f t="shared" si="52"/>
        <v>0</v>
      </c>
      <c r="W289" s="166">
        <f t="shared" si="54"/>
        <v>105208.33333333333</v>
      </c>
      <c r="Y289" s="167">
        <f t="shared" si="55"/>
        <v>5050000</v>
      </c>
    </row>
    <row r="290" spans="1:25" ht="12" customHeight="1" x14ac:dyDescent="0.25">
      <c r="A290" s="51">
        <v>416</v>
      </c>
      <c r="B290" s="71" t="s">
        <v>379</v>
      </c>
      <c r="C290" s="52"/>
      <c r="D290" s="33" t="e">
        <f>VLOOKUP(B290,[2]Item!$A$1:$B$2217,2,)</f>
        <v>#N/A</v>
      </c>
      <c r="E290" s="52" t="s">
        <v>157</v>
      </c>
      <c r="F290" s="52" t="s">
        <v>184</v>
      </c>
      <c r="G290" s="64">
        <v>2</v>
      </c>
      <c r="H290" s="35">
        <v>0.25</v>
      </c>
      <c r="I290" s="36">
        <v>43256</v>
      </c>
      <c r="J290" s="46">
        <v>13500000</v>
      </c>
      <c r="K290" s="47">
        <f>'[1]Sep 23'!M296</f>
        <v>13500000</v>
      </c>
      <c r="L290" s="48"/>
      <c r="M290" s="48">
        <f t="shared" si="59"/>
        <v>13500000</v>
      </c>
      <c r="N290" s="49">
        <f t="shared" si="50"/>
        <v>0</v>
      </c>
      <c r="O290" s="48">
        <f t="shared" si="60"/>
        <v>13500000</v>
      </c>
      <c r="P290" s="48">
        <f t="shared" si="56"/>
        <v>0</v>
      </c>
      <c r="Q290" s="8">
        <f t="shared" si="57"/>
        <v>0</v>
      </c>
      <c r="R290" s="50">
        <f t="shared" si="58"/>
        <v>0</v>
      </c>
      <c r="S290" s="50"/>
      <c r="T290" s="9">
        <f t="shared" si="51"/>
        <v>48</v>
      </c>
      <c r="U290" s="9">
        <f t="shared" si="53"/>
        <v>48</v>
      </c>
      <c r="V290">
        <f t="shared" si="52"/>
        <v>0</v>
      </c>
      <c r="W290" s="166">
        <f t="shared" si="54"/>
        <v>281250</v>
      </c>
      <c r="Y290" s="167">
        <f t="shared" si="55"/>
        <v>13500000</v>
      </c>
    </row>
    <row r="291" spans="1:25" ht="12" customHeight="1" x14ac:dyDescent="0.25">
      <c r="A291" s="51">
        <v>417</v>
      </c>
      <c r="B291" s="52" t="s">
        <v>380</v>
      </c>
      <c r="C291" s="72"/>
      <c r="D291" s="33" t="e">
        <f>VLOOKUP(B291,[2]Item!$A$1:$B$2217,2,)</f>
        <v>#N/A</v>
      </c>
      <c r="E291" s="72" t="s">
        <v>157</v>
      </c>
      <c r="F291" s="72" t="s">
        <v>155</v>
      </c>
      <c r="G291" s="34">
        <v>2</v>
      </c>
      <c r="H291" s="35">
        <v>0.25</v>
      </c>
      <c r="I291" s="36">
        <v>43258</v>
      </c>
      <c r="J291" s="46">
        <v>3120000</v>
      </c>
      <c r="K291" s="47">
        <f>'[1]Sep 23'!M297</f>
        <v>3120000</v>
      </c>
      <c r="L291" s="48"/>
      <c r="M291" s="48">
        <f t="shared" si="59"/>
        <v>3120000</v>
      </c>
      <c r="N291" s="49">
        <f t="shared" si="50"/>
        <v>0</v>
      </c>
      <c r="O291" s="48">
        <f t="shared" si="60"/>
        <v>3120000</v>
      </c>
      <c r="P291" s="48">
        <f t="shared" si="56"/>
        <v>0</v>
      </c>
      <c r="Q291" s="8">
        <f t="shared" si="57"/>
        <v>0</v>
      </c>
      <c r="R291" s="50">
        <f t="shared" si="58"/>
        <v>0</v>
      </c>
      <c r="S291" s="50"/>
      <c r="T291" s="9">
        <f t="shared" si="51"/>
        <v>48</v>
      </c>
      <c r="U291" s="9">
        <f t="shared" si="53"/>
        <v>48</v>
      </c>
      <c r="V291">
        <f t="shared" si="52"/>
        <v>0</v>
      </c>
      <c r="W291" s="166">
        <f t="shared" si="54"/>
        <v>65000</v>
      </c>
      <c r="Y291" s="167">
        <f t="shared" si="55"/>
        <v>3120000</v>
      </c>
    </row>
    <row r="292" spans="1:25" ht="12" customHeight="1" x14ac:dyDescent="0.25">
      <c r="A292" s="51">
        <v>418</v>
      </c>
      <c r="B292" s="52" t="s">
        <v>381</v>
      </c>
      <c r="C292" s="52"/>
      <c r="D292" s="33" t="e">
        <f>VLOOKUP(B292,[2]Item!$A$1:$B$2217,2,)</f>
        <v>#N/A</v>
      </c>
      <c r="E292" s="52" t="s">
        <v>157</v>
      </c>
      <c r="F292" s="52" t="s">
        <v>181</v>
      </c>
      <c r="G292" s="34">
        <v>1</v>
      </c>
      <c r="H292" s="35">
        <v>0.25</v>
      </c>
      <c r="I292" s="36">
        <v>43280</v>
      </c>
      <c r="J292" s="46">
        <v>3400000</v>
      </c>
      <c r="K292" s="47">
        <f>'[1]Sep 23'!M298</f>
        <v>3400000.0000000019</v>
      </c>
      <c r="L292" s="48"/>
      <c r="M292" s="48">
        <f t="shared" si="59"/>
        <v>3400000</v>
      </c>
      <c r="N292" s="49">
        <f t="shared" si="50"/>
        <v>0</v>
      </c>
      <c r="O292" s="48">
        <f t="shared" si="60"/>
        <v>3400000.0000000019</v>
      </c>
      <c r="P292" s="48">
        <f t="shared" si="56"/>
        <v>0</v>
      </c>
      <c r="Q292" s="8">
        <f t="shared" si="57"/>
        <v>0</v>
      </c>
      <c r="R292" s="50">
        <f t="shared" si="58"/>
        <v>0</v>
      </c>
      <c r="S292" s="50"/>
      <c r="T292" s="9">
        <f t="shared" si="51"/>
        <v>48</v>
      </c>
      <c r="U292" s="9">
        <f t="shared" si="53"/>
        <v>48</v>
      </c>
      <c r="V292">
        <f t="shared" si="52"/>
        <v>0</v>
      </c>
      <c r="W292" s="166">
        <f t="shared" si="54"/>
        <v>70833.333333333328</v>
      </c>
      <c r="Y292" s="167">
        <f t="shared" si="55"/>
        <v>3400000</v>
      </c>
    </row>
    <row r="293" spans="1:25" ht="12" customHeight="1" x14ac:dyDescent="0.25">
      <c r="A293" s="51">
        <v>419</v>
      </c>
      <c r="B293" s="52" t="s">
        <v>382</v>
      </c>
      <c r="C293" s="52"/>
      <c r="D293" s="33" t="e">
        <f>VLOOKUP(B293,[2]Item!$A$1:$B$2217,2,)</f>
        <v>#N/A</v>
      </c>
      <c r="E293" s="52" t="s">
        <v>157</v>
      </c>
      <c r="F293" s="52" t="s">
        <v>277</v>
      </c>
      <c r="G293" s="34">
        <v>2</v>
      </c>
      <c r="H293" s="35">
        <v>0.25</v>
      </c>
      <c r="I293" s="36">
        <v>43281</v>
      </c>
      <c r="J293" s="46">
        <v>5698100</v>
      </c>
      <c r="K293" s="47">
        <f>'[1]Sep 23'!M299</f>
        <v>5698100.0000000019</v>
      </c>
      <c r="L293" s="48"/>
      <c r="M293" s="48">
        <f t="shared" si="59"/>
        <v>5698100</v>
      </c>
      <c r="N293" s="49">
        <f t="shared" si="50"/>
        <v>0</v>
      </c>
      <c r="O293" s="48">
        <f t="shared" si="60"/>
        <v>5698100.0000000019</v>
      </c>
      <c r="P293" s="48">
        <f t="shared" si="56"/>
        <v>0</v>
      </c>
      <c r="Q293" s="8">
        <f t="shared" si="57"/>
        <v>0</v>
      </c>
      <c r="R293" s="50">
        <f t="shared" si="58"/>
        <v>0</v>
      </c>
      <c r="S293" s="50"/>
      <c r="T293" s="9">
        <f t="shared" si="51"/>
        <v>48</v>
      </c>
      <c r="U293" s="9">
        <f t="shared" si="53"/>
        <v>48</v>
      </c>
      <c r="V293">
        <f t="shared" si="52"/>
        <v>0</v>
      </c>
      <c r="W293" s="166">
        <f t="shared" si="54"/>
        <v>118710.41666666667</v>
      </c>
      <c r="Y293" s="167">
        <f t="shared" si="55"/>
        <v>5698100</v>
      </c>
    </row>
    <row r="294" spans="1:25" ht="12" customHeight="1" x14ac:dyDescent="0.25">
      <c r="A294" s="51">
        <v>420</v>
      </c>
      <c r="B294" s="52" t="s">
        <v>382</v>
      </c>
      <c r="C294" s="52"/>
      <c r="D294" s="33" t="e">
        <f>VLOOKUP(B294,[2]Item!$A$1:$B$2217,2,)</f>
        <v>#N/A</v>
      </c>
      <c r="E294" s="52" t="s">
        <v>157</v>
      </c>
      <c r="F294" s="52" t="s">
        <v>277</v>
      </c>
      <c r="G294" s="34">
        <v>1</v>
      </c>
      <c r="H294" s="35">
        <v>0.25</v>
      </c>
      <c r="I294" s="36">
        <v>43281</v>
      </c>
      <c r="J294" s="46">
        <v>4369050</v>
      </c>
      <c r="K294" s="47">
        <f>'[1]Sep 23'!M300</f>
        <v>4369050</v>
      </c>
      <c r="L294" s="48"/>
      <c r="M294" s="48">
        <f t="shared" si="59"/>
        <v>4369050</v>
      </c>
      <c r="N294" s="49">
        <f t="shared" si="50"/>
        <v>0</v>
      </c>
      <c r="O294" s="48">
        <f t="shared" si="60"/>
        <v>4369050</v>
      </c>
      <c r="P294" s="48">
        <f t="shared" si="56"/>
        <v>0</v>
      </c>
      <c r="Q294" s="8">
        <f t="shared" si="57"/>
        <v>0</v>
      </c>
      <c r="R294" s="50">
        <f t="shared" si="58"/>
        <v>0</v>
      </c>
      <c r="S294" s="50"/>
      <c r="T294" s="9">
        <f t="shared" si="51"/>
        <v>48</v>
      </c>
      <c r="U294" s="9">
        <f t="shared" si="53"/>
        <v>48</v>
      </c>
      <c r="V294">
        <f t="shared" si="52"/>
        <v>0</v>
      </c>
      <c r="W294" s="166">
        <f t="shared" si="54"/>
        <v>91021.875</v>
      </c>
      <c r="Y294" s="167">
        <f t="shared" si="55"/>
        <v>4369050</v>
      </c>
    </row>
    <row r="295" spans="1:25" ht="12" customHeight="1" x14ac:dyDescent="0.25">
      <c r="A295" s="51">
        <v>421</v>
      </c>
      <c r="B295" s="52" t="s">
        <v>383</v>
      </c>
      <c r="C295" s="52"/>
      <c r="D295" s="33" t="e">
        <f>VLOOKUP(B295,[2]Item!$A$1:$B$2217,2,)</f>
        <v>#N/A</v>
      </c>
      <c r="E295" s="52" t="s">
        <v>157</v>
      </c>
      <c r="F295" s="52" t="s">
        <v>181</v>
      </c>
      <c r="G295" s="34">
        <v>1</v>
      </c>
      <c r="H295" s="35">
        <v>0.25</v>
      </c>
      <c r="I295" s="36">
        <v>43301</v>
      </c>
      <c r="J295" s="46">
        <v>80891989</v>
      </c>
      <c r="K295" s="47">
        <f>'[1]Sep 23'!M301</f>
        <v>80891989</v>
      </c>
      <c r="L295" s="48"/>
      <c r="M295" s="48">
        <f t="shared" si="59"/>
        <v>80891989</v>
      </c>
      <c r="N295" s="49">
        <f t="shared" si="50"/>
        <v>0</v>
      </c>
      <c r="O295" s="48">
        <f t="shared" si="60"/>
        <v>80891989</v>
      </c>
      <c r="P295" s="48">
        <f t="shared" si="56"/>
        <v>0</v>
      </c>
      <c r="Q295" s="8">
        <f t="shared" si="57"/>
        <v>0</v>
      </c>
      <c r="R295" s="50">
        <f t="shared" si="58"/>
        <v>0</v>
      </c>
      <c r="S295" s="50"/>
      <c r="T295" s="9">
        <f t="shared" si="51"/>
        <v>48</v>
      </c>
      <c r="U295" s="9">
        <f t="shared" si="53"/>
        <v>48</v>
      </c>
      <c r="V295">
        <f t="shared" si="52"/>
        <v>0</v>
      </c>
      <c r="W295" s="166">
        <f t="shared" si="54"/>
        <v>1685249.7708333333</v>
      </c>
      <c r="Y295" s="167">
        <f t="shared" si="55"/>
        <v>80891989</v>
      </c>
    </row>
    <row r="296" spans="1:25" ht="12" customHeight="1" x14ac:dyDescent="0.25">
      <c r="A296" s="51">
        <v>422</v>
      </c>
      <c r="B296" s="52" t="s">
        <v>384</v>
      </c>
      <c r="C296" s="52"/>
      <c r="D296" s="33" t="e">
        <f>VLOOKUP(B296,[2]Item!$A$1:$B$2217,2,)</f>
        <v>#N/A</v>
      </c>
      <c r="E296" s="52" t="s">
        <v>157</v>
      </c>
      <c r="F296" s="52" t="s">
        <v>184</v>
      </c>
      <c r="G296" s="34">
        <v>2</v>
      </c>
      <c r="H296" s="35">
        <v>0.25</v>
      </c>
      <c r="I296" s="36">
        <v>43283</v>
      </c>
      <c r="J296" s="46">
        <v>2850000</v>
      </c>
      <c r="K296" s="47">
        <f>'[1]Sep 23'!M302</f>
        <v>2850000</v>
      </c>
      <c r="L296" s="48"/>
      <c r="M296" s="48">
        <f t="shared" si="59"/>
        <v>2850000</v>
      </c>
      <c r="N296" s="49">
        <f t="shared" si="50"/>
        <v>0</v>
      </c>
      <c r="O296" s="48">
        <f t="shared" si="60"/>
        <v>2850000</v>
      </c>
      <c r="P296" s="48">
        <f t="shared" si="56"/>
        <v>0</v>
      </c>
      <c r="Q296" s="8">
        <f t="shared" si="57"/>
        <v>0</v>
      </c>
      <c r="R296" s="50">
        <f t="shared" si="58"/>
        <v>0</v>
      </c>
      <c r="S296" s="50"/>
      <c r="T296" s="9">
        <f t="shared" si="51"/>
        <v>48</v>
      </c>
      <c r="U296" s="9">
        <f t="shared" si="53"/>
        <v>48</v>
      </c>
      <c r="V296">
        <f t="shared" si="52"/>
        <v>0</v>
      </c>
      <c r="W296" s="166">
        <f t="shared" si="54"/>
        <v>59375</v>
      </c>
      <c r="Y296" s="167">
        <f t="shared" si="55"/>
        <v>2850000</v>
      </c>
    </row>
    <row r="297" spans="1:25" ht="12" customHeight="1" x14ac:dyDescent="0.25">
      <c r="A297" s="51">
        <v>423</v>
      </c>
      <c r="B297" s="52" t="s">
        <v>385</v>
      </c>
      <c r="C297" s="52"/>
      <c r="D297" s="33" t="e">
        <f>VLOOKUP(B297,[2]Item!$A$1:$B$2217,2,)</f>
        <v>#N/A</v>
      </c>
      <c r="E297" s="52" t="s">
        <v>157</v>
      </c>
      <c r="F297" s="52" t="s">
        <v>277</v>
      </c>
      <c r="G297" s="34">
        <v>1</v>
      </c>
      <c r="H297" s="35">
        <v>0.25</v>
      </c>
      <c r="I297" s="36">
        <v>43287</v>
      </c>
      <c r="J297" s="46">
        <v>1350000</v>
      </c>
      <c r="K297" s="47">
        <f>'[1]Sep 23'!M303</f>
        <v>1350000</v>
      </c>
      <c r="L297" s="48"/>
      <c r="M297" s="48">
        <f t="shared" si="59"/>
        <v>1350000</v>
      </c>
      <c r="N297" s="49">
        <f t="shared" si="50"/>
        <v>0</v>
      </c>
      <c r="O297" s="48">
        <f t="shared" si="60"/>
        <v>1350000</v>
      </c>
      <c r="P297" s="48">
        <f t="shared" si="56"/>
        <v>0</v>
      </c>
      <c r="Q297" s="8">
        <f t="shared" si="57"/>
        <v>0</v>
      </c>
      <c r="R297" s="50">
        <f t="shared" si="58"/>
        <v>0</v>
      </c>
      <c r="S297" s="50"/>
      <c r="T297" s="9">
        <f t="shared" si="51"/>
        <v>48</v>
      </c>
      <c r="U297" s="9">
        <f t="shared" si="53"/>
        <v>48</v>
      </c>
      <c r="V297">
        <f t="shared" si="52"/>
        <v>0</v>
      </c>
      <c r="W297" s="166">
        <f t="shared" si="54"/>
        <v>28125</v>
      </c>
      <c r="Y297" s="167">
        <f t="shared" si="55"/>
        <v>1350000</v>
      </c>
    </row>
    <row r="298" spans="1:25" ht="12" customHeight="1" x14ac:dyDescent="0.25">
      <c r="A298" s="51">
        <v>424</v>
      </c>
      <c r="B298" s="52" t="s">
        <v>386</v>
      </c>
      <c r="C298" s="52"/>
      <c r="D298" s="33" t="e">
        <f>VLOOKUP(B298,[2]Item!$A$1:$B$2217,2,)</f>
        <v>#N/A</v>
      </c>
      <c r="E298" s="52" t="s">
        <v>157</v>
      </c>
      <c r="F298" s="52" t="s">
        <v>184</v>
      </c>
      <c r="G298" s="34">
        <v>3</v>
      </c>
      <c r="H298" s="35">
        <v>0.25</v>
      </c>
      <c r="I298" s="36">
        <v>43287</v>
      </c>
      <c r="J298" s="46">
        <v>4050000</v>
      </c>
      <c r="K298" s="47">
        <f>'[1]Sep 23'!M304</f>
        <v>4050000</v>
      </c>
      <c r="L298" s="48"/>
      <c r="M298" s="48">
        <f t="shared" si="59"/>
        <v>4050000</v>
      </c>
      <c r="N298" s="49">
        <f t="shared" si="50"/>
        <v>0</v>
      </c>
      <c r="O298" s="48">
        <f t="shared" si="60"/>
        <v>4050000</v>
      </c>
      <c r="P298" s="48">
        <f t="shared" si="56"/>
        <v>0</v>
      </c>
      <c r="Q298" s="8">
        <f t="shared" si="57"/>
        <v>0</v>
      </c>
      <c r="R298" s="50">
        <f t="shared" si="58"/>
        <v>0</v>
      </c>
      <c r="S298" s="50"/>
      <c r="T298" s="9">
        <f t="shared" si="51"/>
        <v>48</v>
      </c>
      <c r="U298" s="9">
        <f t="shared" si="53"/>
        <v>48</v>
      </c>
      <c r="V298">
        <f t="shared" si="52"/>
        <v>0</v>
      </c>
      <c r="W298" s="166">
        <f t="shared" si="54"/>
        <v>84375</v>
      </c>
      <c r="Y298" s="167">
        <f t="shared" si="55"/>
        <v>4050000</v>
      </c>
    </row>
    <row r="299" spans="1:25" ht="12" customHeight="1" x14ac:dyDescent="0.25">
      <c r="A299" s="51">
        <v>425</v>
      </c>
      <c r="B299" s="52" t="s">
        <v>387</v>
      </c>
      <c r="C299" s="52"/>
      <c r="D299" s="33" t="e">
        <f>VLOOKUP(B299,[2]Item!$A$1:$B$2217,2,)</f>
        <v>#N/A</v>
      </c>
      <c r="E299" s="52" t="s">
        <v>157</v>
      </c>
      <c r="F299" s="52" t="s">
        <v>181</v>
      </c>
      <c r="G299" s="34">
        <v>4</v>
      </c>
      <c r="H299" s="35">
        <v>0.25</v>
      </c>
      <c r="I299" s="36">
        <v>43307</v>
      </c>
      <c r="J299" s="46">
        <v>1120000</v>
      </c>
      <c r="K299" s="47">
        <f>'[1]Sep 23'!M305</f>
        <v>1120000.0000000005</v>
      </c>
      <c r="L299" s="48"/>
      <c r="M299" s="48">
        <f t="shared" si="59"/>
        <v>1120000</v>
      </c>
      <c r="N299" s="49">
        <f t="shared" si="50"/>
        <v>0</v>
      </c>
      <c r="O299" s="48">
        <f t="shared" si="60"/>
        <v>1120000.0000000005</v>
      </c>
      <c r="P299" s="48">
        <f t="shared" si="56"/>
        <v>0</v>
      </c>
      <c r="Q299" s="8">
        <f t="shared" si="57"/>
        <v>0</v>
      </c>
      <c r="R299" s="50">
        <f t="shared" si="58"/>
        <v>0</v>
      </c>
      <c r="S299" s="50"/>
      <c r="T299" s="9">
        <f t="shared" si="51"/>
        <v>48</v>
      </c>
      <c r="U299" s="9">
        <f t="shared" si="53"/>
        <v>48</v>
      </c>
      <c r="V299">
        <f t="shared" si="52"/>
        <v>0</v>
      </c>
      <c r="W299" s="166">
        <f t="shared" si="54"/>
        <v>23333.333333333332</v>
      </c>
      <c r="Y299" s="167">
        <f t="shared" si="55"/>
        <v>1120000</v>
      </c>
    </row>
    <row r="300" spans="1:25" ht="12" customHeight="1" x14ac:dyDescent="0.25">
      <c r="A300" s="51">
        <v>426</v>
      </c>
      <c r="B300" s="66" t="s">
        <v>388</v>
      </c>
      <c r="C300" s="66"/>
      <c r="D300" s="33" t="e">
        <f>VLOOKUP(B300,[2]Item!$A$1:$B$2217,2,)</f>
        <v>#N/A</v>
      </c>
      <c r="E300" s="66" t="s">
        <v>157</v>
      </c>
      <c r="F300" s="66" t="s">
        <v>162</v>
      </c>
      <c r="G300" s="73">
        <v>1</v>
      </c>
      <c r="H300" s="35">
        <v>0.25</v>
      </c>
      <c r="I300" s="61">
        <v>43307</v>
      </c>
      <c r="J300" s="60">
        <v>1840000</v>
      </c>
      <c r="K300" s="47">
        <f>'[1]Sep 23'!M306</f>
        <v>1839999.9999999988</v>
      </c>
      <c r="L300" s="60"/>
      <c r="M300" s="48">
        <f t="shared" si="59"/>
        <v>1840000</v>
      </c>
      <c r="N300" s="49">
        <f t="shared" si="50"/>
        <v>0</v>
      </c>
      <c r="O300" s="48">
        <f t="shared" si="60"/>
        <v>1839999.9999999988</v>
      </c>
      <c r="P300" s="48">
        <f t="shared" si="56"/>
        <v>0</v>
      </c>
      <c r="Q300" s="8">
        <f t="shared" si="57"/>
        <v>0</v>
      </c>
      <c r="R300" s="50">
        <f t="shared" si="58"/>
        <v>0</v>
      </c>
      <c r="S300" s="50"/>
      <c r="T300" s="9">
        <f t="shared" si="51"/>
        <v>48</v>
      </c>
      <c r="U300" s="9">
        <f t="shared" si="53"/>
        <v>48</v>
      </c>
      <c r="V300">
        <f t="shared" si="52"/>
        <v>0</v>
      </c>
      <c r="W300" s="166">
        <f t="shared" si="54"/>
        <v>38333.333333333336</v>
      </c>
      <c r="Y300" s="167">
        <f t="shared" si="55"/>
        <v>1840000</v>
      </c>
    </row>
    <row r="301" spans="1:25" ht="12" customHeight="1" x14ac:dyDescent="0.25">
      <c r="A301" s="51">
        <v>427</v>
      </c>
      <c r="B301" s="66" t="s">
        <v>389</v>
      </c>
      <c r="C301" s="66"/>
      <c r="D301" s="33" t="e">
        <f>VLOOKUP(B301,[2]Item!$A$1:$B$2217,2,)</f>
        <v>#N/A</v>
      </c>
      <c r="E301" s="66" t="s">
        <v>157</v>
      </c>
      <c r="F301" s="66" t="s">
        <v>162</v>
      </c>
      <c r="G301" s="73">
        <v>2</v>
      </c>
      <c r="H301" s="35">
        <v>0.25</v>
      </c>
      <c r="I301" s="61">
        <v>43299</v>
      </c>
      <c r="J301" s="60">
        <v>10350000</v>
      </c>
      <c r="K301" s="47">
        <f>'[1]Sep 23'!M307</f>
        <v>10350000</v>
      </c>
      <c r="L301" s="60"/>
      <c r="M301" s="48">
        <f t="shared" si="59"/>
        <v>10350000</v>
      </c>
      <c r="N301" s="49">
        <f t="shared" si="50"/>
        <v>0</v>
      </c>
      <c r="O301" s="48">
        <f t="shared" si="60"/>
        <v>10350000</v>
      </c>
      <c r="P301" s="48">
        <f t="shared" si="56"/>
        <v>0</v>
      </c>
      <c r="Q301" s="8">
        <f t="shared" si="57"/>
        <v>0</v>
      </c>
      <c r="R301" s="50">
        <f t="shared" si="58"/>
        <v>0</v>
      </c>
      <c r="S301" s="50"/>
      <c r="T301" s="9">
        <f t="shared" si="51"/>
        <v>48</v>
      </c>
      <c r="U301" s="9">
        <f t="shared" si="53"/>
        <v>48</v>
      </c>
      <c r="V301">
        <f t="shared" si="52"/>
        <v>0</v>
      </c>
      <c r="W301" s="166">
        <f t="shared" si="54"/>
        <v>215625</v>
      </c>
      <c r="Y301" s="167">
        <f t="shared" si="55"/>
        <v>10350000</v>
      </c>
    </row>
    <row r="302" spans="1:25" ht="12" customHeight="1" x14ac:dyDescent="0.25">
      <c r="A302" s="51">
        <v>428</v>
      </c>
      <c r="B302" s="66" t="s">
        <v>390</v>
      </c>
      <c r="C302" s="66"/>
      <c r="D302" s="33" t="e">
        <f>VLOOKUP(B302,[2]Item!$A$1:$B$2217,2,)</f>
        <v>#N/A</v>
      </c>
      <c r="E302" s="66" t="s">
        <v>157</v>
      </c>
      <c r="F302" s="66" t="s">
        <v>181</v>
      </c>
      <c r="G302" s="73">
        <v>1</v>
      </c>
      <c r="H302" s="35">
        <v>0.25</v>
      </c>
      <c r="I302" s="61">
        <v>43299</v>
      </c>
      <c r="J302" s="60">
        <v>5050000</v>
      </c>
      <c r="K302" s="47">
        <f>'[1]Sep 23'!M308</f>
        <v>5050000</v>
      </c>
      <c r="L302" s="60"/>
      <c r="M302" s="48">
        <f t="shared" si="59"/>
        <v>5050000</v>
      </c>
      <c r="N302" s="49">
        <f t="shared" si="50"/>
        <v>0</v>
      </c>
      <c r="O302" s="48">
        <f t="shared" si="60"/>
        <v>5050000</v>
      </c>
      <c r="P302" s="48">
        <f t="shared" si="56"/>
        <v>0</v>
      </c>
      <c r="Q302" s="8">
        <f t="shared" si="57"/>
        <v>0</v>
      </c>
      <c r="R302" s="50">
        <f t="shared" si="58"/>
        <v>0</v>
      </c>
      <c r="S302" s="50"/>
      <c r="T302" s="9">
        <f t="shared" si="51"/>
        <v>48</v>
      </c>
      <c r="U302" s="9">
        <f t="shared" si="53"/>
        <v>48</v>
      </c>
      <c r="V302">
        <f t="shared" si="52"/>
        <v>0</v>
      </c>
      <c r="W302" s="166">
        <f t="shared" si="54"/>
        <v>105208.33333333333</v>
      </c>
      <c r="Y302" s="167">
        <f t="shared" si="55"/>
        <v>5050000</v>
      </c>
    </row>
    <row r="303" spans="1:25" ht="12" customHeight="1" x14ac:dyDescent="0.25">
      <c r="A303" s="51">
        <v>429</v>
      </c>
      <c r="B303" s="66" t="s">
        <v>391</v>
      </c>
      <c r="C303" s="66"/>
      <c r="D303" s="33" t="e">
        <f>VLOOKUP(B303,[2]Item!$A$1:$B$2217,2,)</f>
        <v>#N/A</v>
      </c>
      <c r="E303" s="66" t="s">
        <v>157</v>
      </c>
      <c r="F303" s="66" t="s">
        <v>357</v>
      </c>
      <c r="G303" s="73">
        <v>1</v>
      </c>
      <c r="H303" s="35">
        <v>0.25</v>
      </c>
      <c r="I303" s="61">
        <v>43299</v>
      </c>
      <c r="J303" s="60">
        <v>830000</v>
      </c>
      <c r="K303" s="47">
        <f>'[1]Sep 23'!M309</f>
        <v>829999.99999999953</v>
      </c>
      <c r="L303" s="60"/>
      <c r="M303" s="48">
        <f t="shared" si="59"/>
        <v>830000</v>
      </c>
      <c r="N303" s="49">
        <f t="shared" si="50"/>
        <v>0</v>
      </c>
      <c r="O303" s="48">
        <f t="shared" si="60"/>
        <v>829999.99999999953</v>
      </c>
      <c r="P303" s="48">
        <f t="shared" si="56"/>
        <v>0</v>
      </c>
      <c r="Q303" s="8">
        <f t="shared" si="57"/>
        <v>0</v>
      </c>
      <c r="R303" s="50">
        <f t="shared" si="58"/>
        <v>0</v>
      </c>
      <c r="S303" s="50"/>
      <c r="T303" s="9">
        <f t="shared" si="51"/>
        <v>48</v>
      </c>
      <c r="U303" s="9">
        <f t="shared" si="53"/>
        <v>48</v>
      </c>
      <c r="V303">
        <f t="shared" si="52"/>
        <v>0</v>
      </c>
      <c r="W303" s="166">
        <f t="shared" si="54"/>
        <v>17291.666666666668</v>
      </c>
      <c r="Y303" s="167">
        <f t="shared" si="55"/>
        <v>830000</v>
      </c>
    </row>
    <row r="304" spans="1:25" ht="12" customHeight="1" x14ac:dyDescent="0.25">
      <c r="A304" s="51">
        <v>430</v>
      </c>
      <c r="B304" s="66" t="s">
        <v>392</v>
      </c>
      <c r="C304" s="66"/>
      <c r="D304" s="33" t="e">
        <f>VLOOKUP(B304,[2]Item!$A$1:$B$2217,2,)</f>
        <v>#N/A</v>
      </c>
      <c r="E304" s="66" t="s">
        <v>157</v>
      </c>
      <c r="F304" s="66" t="s">
        <v>202</v>
      </c>
      <c r="G304" s="73">
        <v>1</v>
      </c>
      <c r="H304" s="35">
        <v>0.25</v>
      </c>
      <c r="I304" s="61">
        <v>43304</v>
      </c>
      <c r="J304" s="60">
        <v>2025000</v>
      </c>
      <c r="K304" s="47">
        <f>'[1]Sep 23'!M310</f>
        <v>2025000</v>
      </c>
      <c r="L304" s="60"/>
      <c r="M304" s="48">
        <f t="shared" si="59"/>
        <v>2025000</v>
      </c>
      <c r="N304" s="49">
        <f t="shared" si="50"/>
        <v>0</v>
      </c>
      <c r="O304" s="48">
        <f t="shared" si="60"/>
        <v>2025000</v>
      </c>
      <c r="P304" s="48">
        <f t="shared" si="56"/>
        <v>0</v>
      </c>
      <c r="Q304" s="8">
        <f t="shared" si="57"/>
        <v>0</v>
      </c>
      <c r="R304" s="50">
        <f t="shared" si="58"/>
        <v>0</v>
      </c>
      <c r="S304" s="50"/>
      <c r="T304" s="9">
        <f t="shared" si="51"/>
        <v>48</v>
      </c>
      <c r="U304" s="9">
        <f t="shared" si="53"/>
        <v>48</v>
      </c>
      <c r="V304">
        <f t="shared" si="52"/>
        <v>0</v>
      </c>
      <c r="W304" s="166">
        <f t="shared" si="54"/>
        <v>42187.5</v>
      </c>
      <c r="Y304" s="167">
        <f t="shared" si="55"/>
        <v>2025000</v>
      </c>
    </row>
    <row r="305" spans="1:25" ht="12" customHeight="1" x14ac:dyDescent="0.25">
      <c r="A305" s="51">
        <v>431</v>
      </c>
      <c r="B305" s="66" t="s">
        <v>393</v>
      </c>
      <c r="C305" s="66"/>
      <c r="D305" s="33" t="e">
        <f>VLOOKUP(B305,[2]Item!$A$1:$B$2217,2,)</f>
        <v>#N/A</v>
      </c>
      <c r="E305" s="66" t="s">
        <v>157</v>
      </c>
      <c r="F305" s="66" t="s">
        <v>233</v>
      </c>
      <c r="G305" s="73">
        <v>1</v>
      </c>
      <c r="H305" s="35">
        <v>0.25</v>
      </c>
      <c r="I305" s="61">
        <v>43304</v>
      </c>
      <c r="J305" s="60">
        <v>2000000</v>
      </c>
      <c r="K305" s="47">
        <f>'[1]Sep 23'!M311</f>
        <v>2000000.0000000014</v>
      </c>
      <c r="L305" s="60"/>
      <c r="M305" s="48">
        <f t="shared" si="59"/>
        <v>2000000</v>
      </c>
      <c r="N305" s="49">
        <f t="shared" si="50"/>
        <v>0</v>
      </c>
      <c r="O305" s="48">
        <f t="shared" si="60"/>
        <v>2000000.0000000014</v>
      </c>
      <c r="P305" s="48">
        <f t="shared" si="56"/>
        <v>0</v>
      </c>
      <c r="Q305" s="8">
        <f t="shared" si="57"/>
        <v>0</v>
      </c>
      <c r="R305" s="50">
        <f t="shared" si="58"/>
        <v>0</v>
      </c>
      <c r="S305" s="50"/>
      <c r="T305" s="9">
        <f t="shared" si="51"/>
        <v>48</v>
      </c>
      <c r="U305" s="9">
        <f t="shared" si="53"/>
        <v>48</v>
      </c>
      <c r="V305">
        <f t="shared" si="52"/>
        <v>0</v>
      </c>
      <c r="W305" s="166">
        <f t="shared" si="54"/>
        <v>41666.666666666664</v>
      </c>
      <c r="Y305" s="167">
        <f t="shared" si="55"/>
        <v>2000000</v>
      </c>
    </row>
    <row r="306" spans="1:25" ht="12" customHeight="1" x14ac:dyDescent="0.25">
      <c r="A306" s="51">
        <v>432</v>
      </c>
      <c r="B306" s="66" t="s">
        <v>394</v>
      </c>
      <c r="C306" s="66"/>
      <c r="D306" s="33" t="e">
        <f>VLOOKUP(B306,[2]Item!$A$1:$B$2217,2,)</f>
        <v>#N/A</v>
      </c>
      <c r="E306" s="66" t="s">
        <v>157</v>
      </c>
      <c r="F306" s="66" t="s">
        <v>181</v>
      </c>
      <c r="G306" s="73">
        <v>1</v>
      </c>
      <c r="H306" s="35">
        <v>0.25</v>
      </c>
      <c r="I306" s="61">
        <v>43300</v>
      </c>
      <c r="J306" s="60">
        <v>2000000</v>
      </c>
      <c r="K306" s="47">
        <f>'[1]Sep 23'!M312</f>
        <v>2000000.0000000014</v>
      </c>
      <c r="L306" s="60"/>
      <c r="M306" s="48">
        <f t="shared" si="59"/>
        <v>2000000</v>
      </c>
      <c r="N306" s="49">
        <f t="shared" si="50"/>
        <v>0</v>
      </c>
      <c r="O306" s="48">
        <f t="shared" si="60"/>
        <v>2000000.0000000014</v>
      </c>
      <c r="P306" s="48">
        <f t="shared" si="56"/>
        <v>0</v>
      </c>
      <c r="Q306" s="8">
        <f t="shared" si="57"/>
        <v>0</v>
      </c>
      <c r="R306" s="50">
        <f t="shared" si="58"/>
        <v>0</v>
      </c>
      <c r="S306" s="50"/>
      <c r="T306" s="9">
        <f t="shared" si="51"/>
        <v>48</v>
      </c>
      <c r="U306" s="9">
        <f t="shared" si="53"/>
        <v>48</v>
      </c>
      <c r="V306">
        <f t="shared" si="52"/>
        <v>0</v>
      </c>
      <c r="W306" s="166">
        <f t="shared" si="54"/>
        <v>41666.666666666664</v>
      </c>
      <c r="Y306" s="167">
        <f t="shared" si="55"/>
        <v>2000000</v>
      </c>
    </row>
    <row r="307" spans="1:25" ht="12" customHeight="1" x14ac:dyDescent="0.25">
      <c r="A307" s="51">
        <v>433</v>
      </c>
      <c r="B307" s="66" t="s">
        <v>395</v>
      </c>
      <c r="C307" s="66"/>
      <c r="D307" s="33" t="e">
        <f>VLOOKUP(B307,[2]Item!$A$1:$B$2217,2,)</f>
        <v>#N/A</v>
      </c>
      <c r="E307" s="66" t="s">
        <v>157</v>
      </c>
      <c r="F307" s="66" t="s">
        <v>396</v>
      </c>
      <c r="G307" s="73">
        <v>1</v>
      </c>
      <c r="H307" s="35">
        <v>0.25</v>
      </c>
      <c r="I307" s="61">
        <v>43300</v>
      </c>
      <c r="J307" s="60">
        <v>1465000</v>
      </c>
      <c r="K307" s="47">
        <f>'[1]Sep 23'!M313</f>
        <v>1464999.9999999995</v>
      </c>
      <c r="L307" s="60"/>
      <c r="M307" s="48">
        <f t="shared" si="59"/>
        <v>1465000</v>
      </c>
      <c r="N307" s="49">
        <f t="shared" si="50"/>
        <v>0</v>
      </c>
      <c r="O307" s="48">
        <f t="shared" si="60"/>
        <v>1464999.9999999995</v>
      </c>
      <c r="P307" s="48">
        <f t="shared" si="56"/>
        <v>0</v>
      </c>
      <c r="Q307" s="8">
        <f t="shared" si="57"/>
        <v>0</v>
      </c>
      <c r="R307" s="50">
        <f t="shared" si="58"/>
        <v>0</v>
      </c>
      <c r="S307" s="50"/>
      <c r="T307" s="9">
        <f t="shared" si="51"/>
        <v>48</v>
      </c>
      <c r="U307" s="9">
        <f t="shared" si="53"/>
        <v>48</v>
      </c>
      <c r="V307">
        <f t="shared" si="52"/>
        <v>0</v>
      </c>
      <c r="W307" s="166">
        <f t="shared" si="54"/>
        <v>30520.833333333332</v>
      </c>
      <c r="Y307" s="167">
        <f t="shared" si="55"/>
        <v>1465000</v>
      </c>
    </row>
    <row r="308" spans="1:25" ht="12" customHeight="1" x14ac:dyDescent="0.25">
      <c r="A308" s="51">
        <v>434</v>
      </c>
      <c r="B308" s="52" t="s">
        <v>397</v>
      </c>
      <c r="C308" s="52"/>
      <c r="D308" s="33" t="e">
        <f>VLOOKUP(B308,[2]Item!$A$1:$B$2217,2,)</f>
        <v>#N/A</v>
      </c>
      <c r="E308" s="52" t="s">
        <v>157</v>
      </c>
      <c r="F308" s="52" t="s">
        <v>170</v>
      </c>
      <c r="G308" s="34">
        <v>1</v>
      </c>
      <c r="H308" s="35">
        <v>0.25</v>
      </c>
      <c r="I308" s="36">
        <v>43320</v>
      </c>
      <c r="J308" s="46">
        <v>2425000</v>
      </c>
      <c r="K308" s="47">
        <f>'[1]Sep 23'!M314</f>
        <v>2424999.9999999995</v>
      </c>
      <c r="L308" s="60"/>
      <c r="M308" s="48">
        <f t="shared" si="59"/>
        <v>2425000</v>
      </c>
      <c r="N308" s="49">
        <f t="shared" si="50"/>
        <v>0</v>
      </c>
      <c r="O308" s="48">
        <f t="shared" si="60"/>
        <v>2424999.9999999995</v>
      </c>
      <c r="P308" s="48">
        <f t="shared" si="56"/>
        <v>0</v>
      </c>
      <c r="Q308" s="8">
        <f t="shared" si="57"/>
        <v>0</v>
      </c>
      <c r="R308" s="50">
        <f t="shared" si="58"/>
        <v>0</v>
      </c>
      <c r="S308" s="50"/>
      <c r="T308" s="9">
        <f t="shared" si="51"/>
        <v>48</v>
      </c>
      <c r="U308" s="9">
        <f t="shared" si="53"/>
        <v>48</v>
      </c>
      <c r="V308">
        <f t="shared" si="52"/>
        <v>0</v>
      </c>
      <c r="W308" s="166">
        <f t="shared" si="54"/>
        <v>50520.833333333336</v>
      </c>
      <c r="Y308" s="167">
        <f t="shared" si="55"/>
        <v>2425000</v>
      </c>
    </row>
    <row r="309" spans="1:25" ht="12" customHeight="1" x14ac:dyDescent="0.25">
      <c r="A309" s="51">
        <v>435</v>
      </c>
      <c r="B309" s="52" t="s">
        <v>398</v>
      </c>
      <c r="C309" s="52"/>
      <c r="D309" s="33" t="e">
        <f>VLOOKUP(B309,[2]Item!$A$1:$B$2217,2,)</f>
        <v>#N/A</v>
      </c>
      <c r="E309" s="52" t="s">
        <v>157</v>
      </c>
      <c r="F309" s="52" t="s">
        <v>162</v>
      </c>
      <c r="G309" s="34">
        <v>2</v>
      </c>
      <c r="H309" s="35">
        <v>0.25</v>
      </c>
      <c r="I309" s="36">
        <v>43336</v>
      </c>
      <c r="J309" s="46">
        <v>42300000</v>
      </c>
      <c r="K309" s="47">
        <f>'[1]Sep 23'!M315</f>
        <v>42300000</v>
      </c>
      <c r="L309" s="60"/>
      <c r="M309" s="48">
        <f t="shared" si="59"/>
        <v>42300000</v>
      </c>
      <c r="N309" s="49">
        <f t="shared" si="50"/>
        <v>0</v>
      </c>
      <c r="O309" s="48">
        <f t="shared" si="60"/>
        <v>42300000</v>
      </c>
      <c r="P309" s="48">
        <f t="shared" si="56"/>
        <v>0</v>
      </c>
      <c r="Q309" s="8">
        <f t="shared" si="57"/>
        <v>0</v>
      </c>
      <c r="R309" s="50">
        <f t="shared" si="58"/>
        <v>0</v>
      </c>
      <c r="S309" s="50"/>
      <c r="T309" s="9">
        <f t="shared" si="51"/>
        <v>48</v>
      </c>
      <c r="U309" s="9">
        <f t="shared" si="53"/>
        <v>48</v>
      </c>
      <c r="V309">
        <f t="shared" si="52"/>
        <v>0</v>
      </c>
      <c r="W309" s="166">
        <f t="shared" si="54"/>
        <v>881250</v>
      </c>
      <c r="Y309" s="167">
        <f t="shared" si="55"/>
        <v>42300000</v>
      </c>
    </row>
    <row r="310" spans="1:25" ht="12" customHeight="1" x14ac:dyDescent="0.25">
      <c r="A310" s="51">
        <v>436</v>
      </c>
      <c r="B310" s="52" t="s">
        <v>399</v>
      </c>
      <c r="C310" s="52"/>
      <c r="D310" s="33" t="e">
        <f>VLOOKUP(B310,[2]Item!$A$1:$B$2217,2,)</f>
        <v>#N/A</v>
      </c>
      <c r="E310" s="52" t="s">
        <v>157</v>
      </c>
      <c r="F310" s="52" t="s">
        <v>162</v>
      </c>
      <c r="G310" s="34">
        <v>2</v>
      </c>
      <c r="H310" s="35">
        <v>0.25</v>
      </c>
      <c r="I310" s="36">
        <v>43336</v>
      </c>
      <c r="J310" s="46">
        <v>17900000</v>
      </c>
      <c r="K310" s="47">
        <f>'[1]Sep 23'!M316</f>
        <v>17899999.999999993</v>
      </c>
      <c r="L310" s="60"/>
      <c r="M310" s="48">
        <f t="shared" si="59"/>
        <v>17900000</v>
      </c>
      <c r="N310" s="49">
        <f t="shared" si="50"/>
        <v>0</v>
      </c>
      <c r="O310" s="48">
        <f t="shared" si="60"/>
        <v>17899999.999999993</v>
      </c>
      <c r="P310" s="48">
        <f t="shared" si="56"/>
        <v>0</v>
      </c>
      <c r="Q310" s="8">
        <f t="shared" si="57"/>
        <v>0</v>
      </c>
      <c r="R310" s="50">
        <f t="shared" si="58"/>
        <v>0</v>
      </c>
      <c r="S310" s="50"/>
      <c r="T310" s="9">
        <f t="shared" si="51"/>
        <v>48</v>
      </c>
      <c r="U310" s="9">
        <f t="shared" si="53"/>
        <v>48</v>
      </c>
      <c r="V310">
        <f t="shared" si="52"/>
        <v>0</v>
      </c>
      <c r="W310" s="166">
        <f t="shared" si="54"/>
        <v>372916.66666666669</v>
      </c>
      <c r="Y310" s="167">
        <f t="shared" si="55"/>
        <v>17900000</v>
      </c>
    </row>
    <row r="311" spans="1:25" ht="12" customHeight="1" x14ac:dyDescent="0.25">
      <c r="A311" s="51">
        <v>437</v>
      </c>
      <c r="B311" s="52" t="s">
        <v>400</v>
      </c>
      <c r="C311" s="52"/>
      <c r="D311" s="33" t="e">
        <f>VLOOKUP(B311,[2]Item!$A$1:$B$2217,2,)</f>
        <v>#N/A</v>
      </c>
      <c r="E311" s="52" t="s">
        <v>157</v>
      </c>
      <c r="F311" s="52" t="s">
        <v>181</v>
      </c>
      <c r="G311" s="34">
        <v>1</v>
      </c>
      <c r="H311" s="35">
        <v>0.25</v>
      </c>
      <c r="I311" s="36">
        <v>43343</v>
      </c>
      <c r="J311" s="46">
        <v>14630000</v>
      </c>
      <c r="K311" s="47">
        <f>'[1]Sep 23'!M317</f>
        <v>14629999.999999991</v>
      </c>
      <c r="L311" s="60"/>
      <c r="M311" s="48">
        <f t="shared" si="59"/>
        <v>14630000</v>
      </c>
      <c r="N311" s="49">
        <f t="shared" si="50"/>
        <v>0</v>
      </c>
      <c r="O311" s="48">
        <f t="shared" si="60"/>
        <v>14629999.999999991</v>
      </c>
      <c r="P311" s="48">
        <f t="shared" si="56"/>
        <v>0</v>
      </c>
      <c r="Q311" s="8">
        <f t="shared" si="57"/>
        <v>0</v>
      </c>
      <c r="R311" s="50">
        <f t="shared" si="58"/>
        <v>0</v>
      </c>
      <c r="S311" s="50"/>
      <c r="T311" s="9">
        <f t="shared" si="51"/>
        <v>48</v>
      </c>
      <c r="U311" s="9">
        <f t="shared" si="53"/>
        <v>48</v>
      </c>
      <c r="V311">
        <f t="shared" si="52"/>
        <v>0</v>
      </c>
      <c r="W311" s="166">
        <f t="shared" si="54"/>
        <v>304791.66666666669</v>
      </c>
      <c r="Y311" s="167">
        <f t="shared" si="55"/>
        <v>14630000</v>
      </c>
    </row>
    <row r="312" spans="1:25" ht="12" customHeight="1" x14ac:dyDescent="0.25">
      <c r="A312" s="51">
        <v>438</v>
      </c>
      <c r="B312" s="52" t="s">
        <v>401</v>
      </c>
      <c r="C312" s="52"/>
      <c r="D312" s="33" t="e">
        <f>VLOOKUP(B312,[2]Item!$A$1:$B$2217,2,)</f>
        <v>#N/A</v>
      </c>
      <c r="E312" s="52" t="s">
        <v>157</v>
      </c>
      <c r="F312" s="52" t="s">
        <v>202</v>
      </c>
      <c r="G312" s="34">
        <v>1</v>
      </c>
      <c r="H312" s="35">
        <v>0.25</v>
      </c>
      <c r="I312" s="36">
        <v>43328</v>
      </c>
      <c r="J312" s="46">
        <v>1292500</v>
      </c>
      <c r="K312" s="47">
        <f>'[1]Sep 23'!M318</f>
        <v>1292499.9999999998</v>
      </c>
      <c r="L312" s="60"/>
      <c r="M312" s="48">
        <f t="shared" si="59"/>
        <v>1292500</v>
      </c>
      <c r="N312" s="49">
        <f t="shared" si="50"/>
        <v>0</v>
      </c>
      <c r="O312" s="48">
        <f t="shared" si="60"/>
        <v>1292499.9999999998</v>
      </c>
      <c r="P312" s="48">
        <f t="shared" si="56"/>
        <v>0</v>
      </c>
      <c r="Q312" s="8">
        <f t="shared" si="57"/>
        <v>0</v>
      </c>
      <c r="R312" s="50">
        <f t="shared" si="58"/>
        <v>0</v>
      </c>
      <c r="S312" s="50"/>
      <c r="T312" s="9">
        <f t="shared" si="51"/>
        <v>48</v>
      </c>
      <c r="U312" s="9">
        <f t="shared" si="53"/>
        <v>48</v>
      </c>
      <c r="V312">
        <f t="shared" si="52"/>
        <v>0</v>
      </c>
      <c r="W312" s="166">
        <f t="shared" si="54"/>
        <v>26927.083333333332</v>
      </c>
      <c r="Y312" s="167">
        <f t="shared" si="55"/>
        <v>1292500</v>
      </c>
    </row>
    <row r="313" spans="1:25" ht="12" customHeight="1" x14ac:dyDescent="0.25">
      <c r="A313" s="51">
        <v>439</v>
      </c>
      <c r="B313" s="52" t="s">
        <v>402</v>
      </c>
      <c r="C313" s="52"/>
      <c r="D313" s="33" t="e">
        <f>VLOOKUP(B313,[2]Item!$A$1:$B$2217,2,)</f>
        <v>#N/A</v>
      </c>
      <c r="E313" s="52" t="s">
        <v>157</v>
      </c>
      <c r="F313" s="52" t="s">
        <v>184</v>
      </c>
      <c r="G313" s="34">
        <v>2</v>
      </c>
      <c r="H313" s="35">
        <v>0.25</v>
      </c>
      <c r="I313" s="36">
        <v>43369</v>
      </c>
      <c r="J313" s="46">
        <v>2570000</v>
      </c>
      <c r="K313" s="47">
        <f>'[1]Sep 23'!M319</f>
        <v>2570000</v>
      </c>
      <c r="L313" s="60"/>
      <c r="M313" s="48">
        <f t="shared" si="59"/>
        <v>2570000</v>
      </c>
      <c r="N313" s="49">
        <f t="shared" si="50"/>
        <v>0</v>
      </c>
      <c r="O313" s="48">
        <f t="shared" si="60"/>
        <v>2570000</v>
      </c>
      <c r="P313" s="48">
        <f>M313-O313</f>
        <v>0</v>
      </c>
      <c r="Q313" s="8">
        <f t="shared" si="57"/>
        <v>0</v>
      </c>
      <c r="R313" s="50">
        <f t="shared" si="58"/>
        <v>0</v>
      </c>
      <c r="S313" s="50"/>
      <c r="T313" s="9">
        <f t="shared" si="51"/>
        <v>48</v>
      </c>
      <c r="U313" s="9">
        <f t="shared" si="53"/>
        <v>48</v>
      </c>
      <c r="V313">
        <f t="shared" si="52"/>
        <v>0</v>
      </c>
      <c r="W313" s="166">
        <f t="shared" si="54"/>
        <v>53541.666666666664</v>
      </c>
      <c r="Y313" s="167">
        <f t="shared" si="55"/>
        <v>2570000</v>
      </c>
    </row>
    <row r="314" spans="1:25" ht="12" customHeight="1" x14ac:dyDescent="0.25">
      <c r="A314" s="51">
        <v>440</v>
      </c>
      <c r="B314" s="52" t="s">
        <v>403</v>
      </c>
      <c r="C314" s="52"/>
      <c r="D314" s="33" t="e">
        <f>VLOOKUP(B314,[2]Item!$A$1:$B$2217,2,)</f>
        <v>#N/A</v>
      </c>
      <c r="E314" s="52" t="s">
        <v>157</v>
      </c>
      <c r="F314" s="52" t="s">
        <v>181</v>
      </c>
      <c r="G314" s="34">
        <v>1</v>
      </c>
      <c r="H314" s="35">
        <v>0.25</v>
      </c>
      <c r="I314" s="36">
        <v>43349</v>
      </c>
      <c r="J314" s="46">
        <v>2995000</v>
      </c>
      <c r="K314" s="47">
        <f>'[1]Sep 23'!M320</f>
        <v>2995000.0000000014</v>
      </c>
      <c r="L314" s="60"/>
      <c r="M314" s="48">
        <f t="shared" si="59"/>
        <v>2995000</v>
      </c>
      <c r="N314" s="49">
        <f t="shared" si="50"/>
        <v>0</v>
      </c>
      <c r="O314" s="48">
        <f t="shared" si="60"/>
        <v>2995000.0000000014</v>
      </c>
      <c r="P314" s="48">
        <f>M314-O314</f>
        <v>0</v>
      </c>
      <c r="Q314" s="8">
        <f t="shared" si="57"/>
        <v>0</v>
      </c>
      <c r="R314" s="50">
        <f t="shared" si="58"/>
        <v>0</v>
      </c>
      <c r="S314" s="50"/>
      <c r="T314" s="9">
        <f t="shared" si="51"/>
        <v>48</v>
      </c>
      <c r="U314" s="9">
        <f t="shared" si="53"/>
        <v>48</v>
      </c>
      <c r="V314">
        <f t="shared" si="52"/>
        <v>0</v>
      </c>
      <c r="W314" s="166">
        <f t="shared" si="54"/>
        <v>62395.833333333336</v>
      </c>
      <c r="Y314" s="167">
        <f t="shared" si="55"/>
        <v>2995000</v>
      </c>
    </row>
    <row r="315" spans="1:25" ht="12" customHeight="1" x14ac:dyDescent="0.25">
      <c r="A315" s="51">
        <v>441</v>
      </c>
      <c r="B315" s="52" t="s">
        <v>404</v>
      </c>
      <c r="C315" s="52"/>
      <c r="D315" s="33" t="e">
        <f>VLOOKUP(B315,[2]Item!$A$1:$B$2217,2,)</f>
        <v>#N/A</v>
      </c>
      <c r="E315" s="52" t="s">
        <v>157</v>
      </c>
      <c r="F315" s="52" t="s">
        <v>184</v>
      </c>
      <c r="G315" s="34">
        <v>1</v>
      </c>
      <c r="H315" s="35">
        <v>0.25</v>
      </c>
      <c r="I315" s="36">
        <v>43421</v>
      </c>
      <c r="J315" s="46">
        <v>1150000</v>
      </c>
      <c r="K315" s="47">
        <f>'[1]Sep 23'!M321</f>
        <v>1150000.0000000002</v>
      </c>
      <c r="L315" s="60"/>
      <c r="M315" s="48">
        <f t="shared" si="59"/>
        <v>1150000</v>
      </c>
      <c r="N315" s="49">
        <f t="shared" si="50"/>
        <v>0</v>
      </c>
      <c r="O315" s="48">
        <f t="shared" si="60"/>
        <v>1150000.0000000002</v>
      </c>
      <c r="P315" s="48">
        <f>M315-O315</f>
        <v>0</v>
      </c>
      <c r="Q315" s="8">
        <f t="shared" si="57"/>
        <v>0</v>
      </c>
      <c r="R315" s="50">
        <f t="shared" si="58"/>
        <v>0</v>
      </c>
      <c r="S315" s="50"/>
      <c r="T315" s="9">
        <f t="shared" si="51"/>
        <v>48</v>
      </c>
      <c r="U315" s="9">
        <f t="shared" si="53"/>
        <v>48</v>
      </c>
      <c r="V315">
        <f t="shared" si="52"/>
        <v>0</v>
      </c>
      <c r="W315" s="166">
        <f t="shared" si="54"/>
        <v>23958.333333333332</v>
      </c>
      <c r="Y315" s="167">
        <f t="shared" si="55"/>
        <v>1150000</v>
      </c>
    </row>
    <row r="316" spans="1:25" ht="12" customHeight="1" x14ac:dyDescent="0.25">
      <c r="A316" s="51">
        <v>442</v>
      </c>
      <c r="B316" s="52" t="s">
        <v>405</v>
      </c>
      <c r="C316" s="52"/>
      <c r="D316" s="33" t="e">
        <f>VLOOKUP(B316,[2]Item!$A$1:$B$2217,2,)</f>
        <v>#N/A</v>
      </c>
      <c r="E316" s="52" t="s">
        <v>157</v>
      </c>
      <c r="F316" s="52" t="s">
        <v>202</v>
      </c>
      <c r="G316" s="34">
        <v>1</v>
      </c>
      <c r="H316" s="35">
        <v>0.25</v>
      </c>
      <c r="I316" s="36">
        <v>43430</v>
      </c>
      <c r="J316" s="46">
        <v>1150000</v>
      </c>
      <c r="K316" s="47">
        <f>'[1]Sep 23'!M322</f>
        <v>1150000.0000000002</v>
      </c>
      <c r="L316" s="60"/>
      <c r="M316" s="48">
        <f t="shared" si="59"/>
        <v>1150000</v>
      </c>
      <c r="N316" s="49">
        <f t="shared" si="50"/>
        <v>0</v>
      </c>
      <c r="O316" s="48">
        <f t="shared" si="60"/>
        <v>1150000.0000000002</v>
      </c>
      <c r="P316" s="48">
        <f>M316-O316</f>
        <v>0</v>
      </c>
      <c r="Q316" s="8">
        <f t="shared" si="57"/>
        <v>0</v>
      </c>
      <c r="R316" s="50">
        <f t="shared" si="58"/>
        <v>0</v>
      </c>
      <c r="S316" s="50"/>
      <c r="T316" s="9">
        <f t="shared" si="51"/>
        <v>48</v>
      </c>
      <c r="U316" s="9">
        <f t="shared" si="53"/>
        <v>48</v>
      </c>
      <c r="V316">
        <f t="shared" si="52"/>
        <v>0</v>
      </c>
      <c r="W316" s="166">
        <f t="shared" si="54"/>
        <v>23958.333333333332</v>
      </c>
      <c r="Y316" s="167">
        <f t="shared" si="55"/>
        <v>1150000</v>
      </c>
    </row>
    <row r="317" spans="1:25" ht="12" customHeight="1" x14ac:dyDescent="0.25">
      <c r="A317" s="51">
        <v>443</v>
      </c>
      <c r="B317" s="52" t="s">
        <v>406</v>
      </c>
      <c r="C317" s="52"/>
      <c r="D317" s="33" t="e">
        <f>VLOOKUP(B317,[2]Item!$A$1:$B$2217,2,)</f>
        <v>#N/A</v>
      </c>
      <c r="E317" s="52" t="s">
        <v>157</v>
      </c>
      <c r="F317" s="52" t="s">
        <v>158</v>
      </c>
      <c r="G317" s="34">
        <v>1</v>
      </c>
      <c r="H317" s="35">
        <v>0.25</v>
      </c>
      <c r="I317" s="36">
        <v>43427</v>
      </c>
      <c r="J317" s="46">
        <v>7400000</v>
      </c>
      <c r="K317" s="47">
        <f>'[1]Sep 23'!M323</f>
        <v>7400000.0000000047</v>
      </c>
      <c r="L317" s="60"/>
      <c r="M317" s="48">
        <f t="shared" si="59"/>
        <v>7400000</v>
      </c>
      <c r="N317" s="49">
        <f t="shared" ref="N317:N335" si="61">IF(J317=K317,0,J317*H317/12)</f>
        <v>0</v>
      </c>
      <c r="O317" s="48">
        <f t="shared" si="60"/>
        <v>7400000.0000000047</v>
      </c>
      <c r="P317" s="48">
        <f>M317-O317</f>
        <v>0</v>
      </c>
      <c r="Q317" s="8">
        <f t="shared" si="57"/>
        <v>0</v>
      </c>
      <c r="R317" s="50">
        <f t="shared" si="58"/>
        <v>0</v>
      </c>
      <c r="S317" s="50"/>
      <c r="T317" s="9">
        <f t="shared" si="51"/>
        <v>48</v>
      </c>
      <c r="U317" s="9">
        <f t="shared" si="53"/>
        <v>48</v>
      </c>
      <c r="V317">
        <f t="shared" si="52"/>
        <v>0</v>
      </c>
      <c r="W317" s="166">
        <f t="shared" si="54"/>
        <v>154166.66666666666</v>
      </c>
      <c r="Y317" s="167">
        <f t="shared" si="55"/>
        <v>7400000</v>
      </c>
    </row>
    <row r="318" spans="1:25" ht="12" customHeight="1" x14ac:dyDescent="0.25">
      <c r="A318" s="51">
        <v>444</v>
      </c>
      <c r="B318" s="52" t="s">
        <v>407</v>
      </c>
      <c r="C318" s="52"/>
      <c r="D318" s="33" t="e">
        <f>VLOOKUP(B318,[2]Item!$A$1:$B$2217,2,)</f>
        <v>#N/A</v>
      </c>
      <c r="E318" s="52" t="s">
        <v>157</v>
      </c>
      <c r="F318" s="52" t="s">
        <v>155</v>
      </c>
      <c r="G318" s="34">
        <v>30</v>
      </c>
      <c r="H318" s="35">
        <v>0.25</v>
      </c>
      <c r="I318" s="36">
        <v>43431</v>
      </c>
      <c r="J318" s="46">
        <f>30*2900000</f>
        <v>87000000</v>
      </c>
      <c r="K318" s="47">
        <f>'[1]Sep 23'!M324</f>
        <v>87000000</v>
      </c>
      <c r="L318" s="60"/>
      <c r="M318" s="48">
        <f t="shared" si="59"/>
        <v>87000000</v>
      </c>
      <c r="N318" s="49">
        <f t="shared" si="61"/>
        <v>0</v>
      </c>
      <c r="O318" s="48">
        <f t="shared" si="60"/>
        <v>87000000</v>
      </c>
      <c r="P318" s="48">
        <f t="shared" ref="P318:P381" si="62">M318-O318</f>
        <v>0</v>
      </c>
      <c r="Q318" s="8">
        <f t="shared" si="57"/>
        <v>0</v>
      </c>
      <c r="R318" s="50">
        <f t="shared" si="58"/>
        <v>0</v>
      </c>
      <c r="S318" s="50"/>
      <c r="T318" s="9">
        <f t="shared" si="51"/>
        <v>48</v>
      </c>
      <c r="U318" s="9">
        <f t="shared" si="53"/>
        <v>48</v>
      </c>
      <c r="V318">
        <f t="shared" si="52"/>
        <v>0</v>
      </c>
      <c r="W318" s="166">
        <f t="shared" si="54"/>
        <v>1812500</v>
      </c>
      <c r="Y318" s="167">
        <f t="shared" si="55"/>
        <v>87000000</v>
      </c>
    </row>
    <row r="319" spans="1:25" ht="12" customHeight="1" x14ac:dyDescent="0.25">
      <c r="A319" s="51">
        <v>445</v>
      </c>
      <c r="B319" s="52" t="s">
        <v>408</v>
      </c>
      <c r="C319" s="52"/>
      <c r="D319" s="33" t="e">
        <f>VLOOKUP(B319,[2]Item!$A$1:$B$2217,2,)</f>
        <v>#N/A</v>
      </c>
      <c r="E319" s="52" t="s">
        <v>157</v>
      </c>
      <c r="F319" s="52" t="s">
        <v>184</v>
      </c>
      <c r="G319" s="34">
        <v>4</v>
      </c>
      <c r="H319" s="35">
        <v>0.25</v>
      </c>
      <c r="I319" s="36">
        <v>43432</v>
      </c>
      <c r="J319" s="46">
        <v>4700000</v>
      </c>
      <c r="K319" s="47">
        <f>'[1]Sep 23'!M325</f>
        <v>4699999.9999999991</v>
      </c>
      <c r="L319" s="60"/>
      <c r="M319" s="48">
        <f t="shared" si="59"/>
        <v>4700000</v>
      </c>
      <c r="N319" s="49">
        <f t="shared" si="61"/>
        <v>0</v>
      </c>
      <c r="O319" s="48">
        <f t="shared" si="60"/>
        <v>4699999.9999999991</v>
      </c>
      <c r="P319" s="48">
        <f t="shared" si="62"/>
        <v>0</v>
      </c>
      <c r="Q319" s="8">
        <f t="shared" si="57"/>
        <v>0</v>
      </c>
      <c r="R319" s="50">
        <f t="shared" si="58"/>
        <v>0</v>
      </c>
      <c r="S319" s="50"/>
      <c r="T319" s="9">
        <f t="shared" si="51"/>
        <v>48</v>
      </c>
      <c r="U319" s="9">
        <f t="shared" si="53"/>
        <v>48</v>
      </c>
      <c r="V319">
        <f t="shared" si="52"/>
        <v>0</v>
      </c>
      <c r="W319" s="166">
        <f t="shared" si="54"/>
        <v>97916.666666666672</v>
      </c>
      <c r="Y319" s="167">
        <f t="shared" si="55"/>
        <v>4700000</v>
      </c>
    </row>
    <row r="320" spans="1:25" ht="12" customHeight="1" x14ac:dyDescent="0.25">
      <c r="A320" s="51">
        <v>446</v>
      </c>
      <c r="B320" s="52" t="s">
        <v>409</v>
      </c>
      <c r="C320" s="52"/>
      <c r="D320" s="33" t="e">
        <f>VLOOKUP(B320,[2]Item!$A$1:$B$2217,2,)</f>
        <v>#N/A</v>
      </c>
      <c r="E320" s="52" t="s">
        <v>157</v>
      </c>
      <c r="F320" s="52" t="s">
        <v>170</v>
      </c>
      <c r="G320" s="34">
        <v>1</v>
      </c>
      <c r="H320" s="35">
        <v>0.25</v>
      </c>
      <c r="I320" s="36">
        <v>43407</v>
      </c>
      <c r="J320" s="46">
        <v>5980000</v>
      </c>
      <c r="K320" s="47">
        <f>'[1]Sep 23'!M326</f>
        <v>5979999.9999999972</v>
      </c>
      <c r="L320" s="60"/>
      <c r="M320" s="48">
        <f t="shared" si="59"/>
        <v>5980000</v>
      </c>
      <c r="N320" s="49">
        <f t="shared" si="61"/>
        <v>0</v>
      </c>
      <c r="O320" s="48">
        <f t="shared" si="60"/>
        <v>5979999.9999999972</v>
      </c>
      <c r="P320" s="48">
        <f t="shared" si="62"/>
        <v>0</v>
      </c>
      <c r="Q320" s="8">
        <f t="shared" si="57"/>
        <v>0</v>
      </c>
      <c r="R320" s="50">
        <f t="shared" si="58"/>
        <v>0</v>
      </c>
      <c r="S320" s="50"/>
      <c r="T320" s="9">
        <f t="shared" si="51"/>
        <v>48</v>
      </c>
      <c r="U320" s="9">
        <f t="shared" si="53"/>
        <v>48</v>
      </c>
      <c r="V320">
        <f t="shared" si="52"/>
        <v>0</v>
      </c>
      <c r="W320" s="166">
        <f t="shared" si="54"/>
        <v>124583.33333333333</v>
      </c>
      <c r="Y320" s="167">
        <f t="shared" si="55"/>
        <v>5980000</v>
      </c>
    </row>
    <row r="321" spans="1:25" ht="12" customHeight="1" x14ac:dyDescent="0.25">
      <c r="A321" s="51">
        <v>447</v>
      </c>
      <c r="B321" s="52" t="s">
        <v>410</v>
      </c>
      <c r="C321" s="52"/>
      <c r="D321" s="33" t="e">
        <f>VLOOKUP(B321,[2]Item!$A$1:$B$2217,2,)</f>
        <v>#N/A</v>
      </c>
      <c r="E321" s="52" t="s">
        <v>157</v>
      </c>
      <c r="F321" s="52" t="s">
        <v>170</v>
      </c>
      <c r="G321" s="34">
        <v>1</v>
      </c>
      <c r="H321" s="35">
        <v>0.25</v>
      </c>
      <c r="I321" s="36">
        <v>43407</v>
      </c>
      <c r="J321" s="46">
        <v>1600000</v>
      </c>
      <c r="K321" s="47">
        <f>'[1]Sep 23'!M327</f>
        <v>1599999.9999999993</v>
      </c>
      <c r="L321" s="60"/>
      <c r="M321" s="48">
        <f t="shared" si="59"/>
        <v>1600000</v>
      </c>
      <c r="N321" s="49">
        <f t="shared" si="61"/>
        <v>0</v>
      </c>
      <c r="O321" s="48">
        <f t="shared" si="60"/>
        <v>1599999.9999999993</v>
      </c>
      <c r="P321" s="48">
        <f t="shared" si="62"/>
        <v>0</v>
      </c>
      <c r="Q321" s="8">
        <f t="shared" si="57"/>
        <v>0</v>
      </c>
      <c r="R321" s="50">
        <f t="shared" si="58"/>
        <v>0</v>
      </c>
      <c r="S321" s="50"/>
      <c r="T321" s="9">
        <f t="shared" si="51"/>
        <v>48</v>
      </c>
      <c r="U321" s="9">
        <f t="shared" si="53"/>
        <v>48</v>
      </c>
      <c r="V321">
        <f t="shared" si="52"/>
        <v>0</v>
      </c>
      <c r="W321" s="166">
        <f t="shared" si="54"/>
        <v>33333.333333333336</v>
      </c>
      <c r="Y321" s="167">
        <f t="shared" si="55"/>
        <v>1600000</v>
      </c>
    </row>
    <row r="322" spans="1:25" ht="12" customHeight="1" x14ac:dyDescent="0.25">
      <c r="A322" s="51">
        <v>448</v>
      </c>
      <c r="B322" s="52" t="s">
        <v>411</v>
      </c>
      <c r="C322" s="52"/>
      <c r="D322" s="33" t="e">
        <f>VLOOKUP(B322,[2]Item!$A$1:$B$2217,2,)</f>
        <v>#N/A</v>
      </c>
      <c r="E322" s="52" t="s">
        <v>157</v>
      </c>
      <c r="F322" s="52" t="s">
        <v>170</v>
      </c>
      <c r="G322" s="34">
        <v>1</v>
      </c>
      <c r="H322" s="35">
        <v>0.25</v>
      </c>
      <c r="I322" s="36">
        <v>43427</v>
      </c>
      <c r="J322" s="46">
        <v>1775000</v>
      </c>
      <c r="K322" s="47">
        <f>'[1]Sep 23'!M328</f>
        <v>1775000.0000000012</v>
      </c>
      <c r="L322" s="60"/>
      <c r="M322" s="48">
        <f t="shared" si="59"/>
        <v>1775000</v>
      </c>
      <c r="N322" s="49">
        <f t="shared" si="61"/>
        <v>0</v>
      </c>
      <c r="O322" s="48">
        <f t="shared" si="60"/>
        <v>1775000.0000000012</v>
      </c>
      <c r="P322" s="48">
        <f t="shared" si="62"/>
        <v>0</v>
      </c>
      <c r="Q322" s="8">
        <f t="shared" si="57"/>
        <v>0</v>
      </c>
      <c r="R322" s="50">
        <f t="shared" si="58"/>
        <v>0</v>
      </c>
      <c r="S322" s="50"/>
      <c r="T322" s="9">
        <f t="shared" si="51"/>
        <v>48</v>
      </c>
      <c r="U322" s="9">
        <f t="shared" si="53"/>
        <v>48</v>
      </c>
      <c r="V322">
        <f t="shared" si="52"/>
        <v>0</v>
      </c>
      <c r="W322" s="166">
        <f t="shared" si="54"/>
        <v>36979.166666666664</v>
      </c>
      <c r="Y322" s="167">
        <f t="shared" si="55"/>
        <v>1775000</v>
      </c>
    </row>
    <row r="323" spans="1:25" ht="12" customHeight="1" x14ac:dyDescent="0.25">
      <c r="A323" s="51">
        <v>449</v>
      </c>
      <c r="B323" s="52" t="s">
        <v>411</v>
      </c>
      <c r="C323" s="52"/>
      <c r="D323" s="33" t="e">
        <f>VLOOKUP(B323,[2]Item!$A$1:$B$2217,2,)</f>
        <v>#N/A</v>
      </c>
      <c r="E323" s="52" t="s">
        <v>157</v>
      </c>
      <c r="F323" s="52" t="s">
        <v>170</v>
      </c>
      <c r="G323" s="34">
        <v>1</v>
      </c>
      <c r="H323" s="35">
        <v>0.25</v>
      </c>
      <c r="I323" s="36">
        <v>43427</v>
      </c>
      <c r="J323" s="46">
        <v>1775000</v>
      </c>
      <c r="K323" s="47">
        <f>'[1]Sep 23'!M329</f>
        <v>1775000.0000000012</v>
      </c>
      <c r="L323" s="60"/>
      <c r="M323" s="48">
        <f t="shared" si="59"/>
        <v>1775000</v>
      </c>
      <c r="N323" s="49">
        <f t="shared" si="61"/>
        <v>0</v>
      </c>
      <c r="O323" s="48">
        <f t="shared" si="60"/>
        <v>1775000.0000000012</v>
      </c>
      <c r="P323" s="48">
        <f t="shared" si="62"/>
        <v>0</v>
      </c>
      <c r="Q323" s="8">
        <f t="shared" si="57"/>
        <v>0</v>
      </c>
      <c r="R323" s="50">
        <f t="shared" si="58"/>
        <v>0</v>
      </c>
      <c r="S323" s="50"/>
      <c r="T323" s="9">
        <f t="shared" si="51"/>
        <v>48</v>
      </c>
      <c r="U323" s="9">
        <f t="shared" si="53"/>
        <v>48</v>
      </c>
      <c r="V323">
        <f t="shared" si="52"/>
        <v>0</v>
      </c>
      <c r="W323" s="166">
        <f t="shared" si="54"/>
        <v>36979.166666666664</v>
      </c>
      <c r="Y323" s="167">
        <f t="shared" si="55"/>
        <v>1775000</v>
      </c>
    </row>
    <row r="324" spans="1:25" ht="12" customHeight="1" x14ac:dyDescent="0.25">
      <c r="A324" s="51">
        <v>450</v>
      </c>
      <c r="B324" s="52" t="s">
        <v>412</v>
      </c>
      <c r="C324" s="52"/>
      <c r="D324" s="33" t="e">
        <f>VLOOKUP(B324,[2]Item!$A$1:$B$2217,2,)</f>
        <v>#N/A</v>
      </c>
      <c r="E324" s="52" t="s">
        <v>157</v>
      </c>
      <c r="F324" s="52" t="s">
        <v>170</v>
      </c>
      <c r="G324" s="34">
        <v>1</v>
      </c>
      <c r="H324" s="35">
        <v>0.25</v>
      </c>
      <c r="I324" s="36">
        <v>43427</v>
      </c>
      <c r="J324" s="46">
        <v>18340000</v>
      </c>
      <c r="K324" s="47">
        <f>'[1]Sep 23'!M330</f>
        <v>18340000.000000004</v>
      </c>
      <c r="L324" s="60"/>
      <c r="M324" s="48">
        <f t="shared" si="59"/>
        <v>18340000</v>
      </c>
      <c r="N324" s="49">
        <f t="shared" si="61"/>
        <v>0</v>
      </c>
      <c r="O324" s="48">
        <f t="shared" si="60"/>
        <v>18340000.000000004</v>
      </c>
      <c r="P324" s="48">
        <f t="shared" si="62"/>
        <v>0</v>
      </c>
      <c r="Q324" s="8">
        <f t="shared" si="57"/>
        <v>0</v>
      </c>
      <c r="R324" s="50">
        <f t="shared" si="58"/>
        <v>0</v>
      </c>
      <c r="S324" s="50"/>
      <c r="T324" s="9">
        <f t="shared" ref="T324:T387" si="63">IF(H324=0,"",IF(H324="","",12*(100%/H324)))</f>
        <v>48</v>
      </c>
      <c r="U324" s="9">
        <f t="shared" si="53"/>
        <v>48</v>
      </c>
      <c r="V324">
        <f t="shared" ref="V324:V387" si="64">IFERROR(IF(T324-U324&gt;0,T324-U324,0),"")</f>
        <v>0</v>
      </c>
      <c r="W324" s="166">
        <f t="shared" si="54"/>
        <v>382083.33333333331</v>
      </c>
      <c r="Y324" s="167">
        <f t="shared" si="55"/>
        <v>18340000</v>
      </c>
    </row>
    <row r="325" spans="1:25" ht="12" customHeight="1" x14ac:dyDescent="0.25">
      <c r="A325" s="51">
        <v>451</v>
      </c>
      <c r="B325" s="52" t="s">
        <v>413</v>
      </c>
      <c r="C325" s="74"/>
      <c r="D325" s="33" t="e">
        <f>VLOOKUP(B325,[2]Item!$A$1:$B$2217,2,)</f>
        <v>#N/A</v>
      </c>
      <c r="E325" s="74" t="s">
        <v>157</v>
      </c>
      <c r="F325" s="74" t="s">
        <v>181</v>
      </c>
      <c r="G325" s="34">
        <v>1</v>
      </c>
      <c r="H325" s="35">
        <v>0.25</v>
      </c>
      <c r="I325" s="36">
        <v>43438</v>
      </c>
      <c r="J325" s="46">
        <v>1325000</v>
      </c>
      <c r="K325" s="47">
        <f>'[1]Sep 23'!M331</f>
        <v>1325000.0000000002</v>
      </c>
      <c r="L325" s="60"/>
      <c r="M325" s="48">
        <f t="shared" si="59"/>
        <v>1325000</v>
      </c>
      <c r="N325" s="49">
        <f t="shared" si="61"/>
        <v>0</v>
      </c>
      <c r="O325" s="48">
        <f t="shared" si="60"/>
        <v>1325000.0000000002</v>
      </c>
      <c r="P325" s="48">
        <f t="shared" si="62"/>
        <v>0</v>
      </c>
      <c r="Q325" s="8">
        <f t="shared" si="57"/>
        <v>0</v>
      </c>
      <c r="R325" s="50">
        <f t="shared" si="58"/>
        <v>0</v>
      </c>
      <c r="S325" s="50"/>
      <c r="T325" s="9">
        <f t="shared" si="63"/>
        <v>48</v>
      </c>
      <c r="U325" s="9">
        <f t="shared" si="53"/>
        <v>48</v>
      </c>
      <c r="V325">
        <f t="shared" si="64"/>
        <v>0</v>
      </c>
      <c r="W325" s="166">
        <f t="shared" si="54"/>
        <v>27604.166666666668</v>
      </c>
      <c r="Y325" s="167">
        <f t="shared" si="55"/>
        <v>1325000</v>
      </c>
    </row>
    <row r="326" spans="1:25" ht="12" customHeight="1" x14ac:dyDescent="0.25">
      <c r="A326" s="51">
        <v>452</v>
      </c>
      <c r="B326" s="58" t="s">
        <v>414</v>
      </c>
      <c r="C326" s="59"/>
      <c r="D326" s="33" t="e">
        <f>VLOOKUP(B326,[2]Item!$A$1:$B$2217,2,)</f>
        <v>#N/A</v>
      </c>
      <c r="E326" s="59" t="s">
        <v>157</v>
      </c>
      <c r="F326" s="55" t="s">
        <v>184</v>
      </c>
      <c r="G326" s="64">
        <v>1</v>
      </c>
      <c r="H326" s="35">
        <v>0.25</v>
      </c>
      <c r="I326" s="61">
        <v>43477</v>
      </c>
      <c r="J326" s="60">
        <v>4675000</v>
      </c>
      <c r="K326" s="47">
        <f>'[1]Sep 23'!M332</f>
        <v>4675000.0000000009</v>
      </c>
      <c r="L326" s="60"/>
      <c r="M326" s="48">
        <f t="shared" si="59"/>
        <v>4675000</v>
      </c>
      <c r="N326" s="49">
        <f t="shared" si="61"/>
        <v>0</v>
      </c>
      <c r="O326" s="48">
        <f t="shared" si="60"/>
        <v>4675000.0000000009</v>
      </c>
      <c r="P326" s="48">
        <f t="shared" si="62"/>
        <v>0</v>
      </c>
      <c r="Q326" s="8">
        <f t="shared" si="57"/>
        <v>0</v>
      </c>
      <c r="R326" s="50">
        <f t="shared" si="58"/>
        <v>0</v>
      </c>
      <c r="S326" s="50"/>
      <c r="T326" s="9">
        <f t="shared" si="63"/>
        <v>48</v>
      </c>
      <c r="U326" s="9">
        <f t="shared" ref="U326:U389" si="65">IF(I326="","",IF(((YEAR($U$2)-YEAR(I326))*12)+MONTH($U$2)-MONTH(I326)+1&gt;T326,T326,((YEAR($U$2)-YEAR(I326))*12)+MONTH($U$2)-MONTH(I326)+1))</f>
        <v>48</v>
      </c>
      <c r="V326">
        <f t="shared" si="64"/>
        <v>0</v>
      </c>
      <c r="W326" s="166">
        <f t="shared" si="54"/>
        <v>97395.833333333328</v>
      </c>
      <c r="Y326" s="167">
        <f t="shared" si="55"/>
        <v>4675000</v>
      </c>
    </row>
    <row r="327" spans="1:25" ht="12" customHeight="1" x14ac:dyDescent="0.25">
      <c r="A327" s="51">
        <v>453</v>
      </c>
      <c r="B327" s="58" t="s">
        <v>415</v>
      </c>
      <c r="C327" s="59"/>
      <c r="D327" s="33" t="e">
        <f>VLOOKUP(B327,[2]Item!$A$1:$B$2217,2,)</f>
        <v>#N/A</v>
      </c>
      <c r="E327" s="59" t="s">
        <v>157</v>
      </c>
      <c r="F327" s="55" t="s">
        <v>184</v>
      </c>
      <c r="G327" s="64">
        <v>1</v>
      </c>
      <c r="H327" s="35">
        <v>0.25</v>
      </c>
      <c r="I327" s="61">
        <v>43477</v>
      </c>
      <c r="J327" s="60">
        <v>4675000</v>
      </c>
      <c r="K327" s="47">
        <f>'[1]Sep 23'!M333</f>
        <v>4675000.0000000009</v>
      </c>
      <c r="L327" s="60"/>
      <c r="M327" s="48">
        <f t="shared" si="59"/>
        <v>4675000</v>
      </c>
      <c r="N327" s="49">
        <f t="shared" si="61"/>
        <v>0</v>
      </c>
      <c r="O327" s="48">
        <f t="shared" si="60"/>
        <v>4675000.0000000009</v>
      </c>
      <c r="P327" s="48">
        <f t="shared" si="62"/>
        <v>0</v>
      </c>
      <c r="Q327" s="8">
        <f t="shared" si="57"/>
        <v>0</v>
      </c>
      <c r="R327" s="50">
        <f t="shared" si="58"/>
        <v>0</v>
      </c>
      <c r="S327" s="50"/>
      <c r="T327" s="9">
        <f t="shared" si="63"/>
        <v>48</v>
      </c>
      <c r="U327" s="9">
        <f t="shared" si="65"/>
        <v>48</v>
      </c>
      <c r="V327">
        <f t="shared" si="64"/>
        <v>0</v>
      </c>
      <c r="W327" s="166">
        <f t="shared" ref="W327:W390" si="66">M327/T327</f>
        <v>97395.833333333328</v>
      </c>
      <c r="Y327" s="167">
        <f t="shared" ref="Y327:Y390" si="67">U327*W327</f>
        <v>4675000</v>
      </c>
    </row>
    <row r="328" spans="1:25" ht="12" customHeight="1" x14ac:dyDescent="0.25">
      <c r="A328" s="51">
        <v>454</v>
      </c>
      <c r="B328" s="58" t="s">
        <v>416</v>
      </c>
      <c r="C328" s="59"/>
      <c r="D328" s="33" t="e">
        <f>VLOOKUP(B328,[2]Item!$A$1:$B$2217,2,)</f>
        <v>#N/A</v>
      </c>
      <c r="E328" s="59" t="s">
        <v>157</v>
      </c>
      <c r="F328" s="55" t="s">
        <v>202</v>
      </c>
      <c r="G328" s="64">
        <v>1</v>
      </c>
      <c r="H328" s="35">
        <v>0.25</v>
      </c>
      <c r="I328" s="61">
        <v>43477</v>
      </c>
      <c r="J328" s="60">
        <v>1445000</v>
      </c>
      <c r="K328" s="47">
        <f>'[1]Sep 23'!M334</f>
        <v>1445000.0000000005</v>
      </c>
      <c r="L328" s="60"/>
      <c r="M328" s="48">
        <f t="shared" si="59"/>
        <v>1445000</v>
      </c>
      <c r="N328" s="49">
        <f t="shared" si="61"/>
        <v>0</v>
      </c>
      <c r="O328" s="48">
        <f t="shared" si="60"/>
        <v>1445000.0000000005</v>
      </c>
      <c r="P328" s="48">
        <f t="shared" si="62"/>
        <v>0</v>
      </c>
      <c r="Q328" s="8">
        <f t="shared" si="57"/>
        <v>0</v>
      </c>
      <c r="R328" s="50">
        <f t="shared" si="58"/>
        <v>0</v>
      </c>
      <c r="S328" s="50"/>
      <c r="T328" s="9">
        <f t="shared" si="63"/>
        <v>48</v>
      </c>
      <c r="U328" s="9">
        <f t="shared" si="65"/>
        <v>48</v>
      </c>
      <c r="V328">
        <f t="shared" si="64"/>
        <v>0</v>
      </c>
      <c r="W328" s="166">
        <f t="shared" si="66"/>
        <v>30104.166666666668</v>
      </c>
      <c r="Y328" s="167">
        <f t="shared" si="67"/>
        <v>1445000</v>
      </c>
    </row>
    <row r="329" spans="1:25" ht="12" customHeight="1" x14ac:dyDescent="0.25">
      <c r="A329" s="51">
        <v>455</v>
      </c>
      <c r="B329" s="58" t="s">
        <v>416</v>
      </c>
      <c r="C329" s="59"/>
      <c r="D329" s="33" t="e">
        <f>VLOOKUP(B329,[2]Item!$A$1:$B$2217,2,)</f>
        <v>#N/A</v>
      </c>
      <c r="E329" s="59" t="s">
        <v>157</v>
      </c>
      <c r="F329" s="55" t="s">
        <v>202</v>
      </c>
      <c r="G329" s="64">
        <v>1</v>
      </c>
      <c r="H329" s="35">
        <v>0.25</v>
      </c>
      <c r="I329" s="61">
        <v>43477</v>
      </c>
      <c r="J329" s="60">
        <v>1445000</v>
      </c>
      <c r="K329" s="47">
        <f>'[1]Sep 23'!M335</f>
        <v>1445000.0000000005</v>
      </c>
      <c r="L329" s="60"/>
      <c r="M329" s="48">
        <f t="shared" si="59"/>
        <v>1445000</v>
      </c>
      <c r="N329" s="49">
        <f t="shared" si="61"/>
        <v>0</v>
      </c>
      <c r="O329" s="48">
        <f t="shared" si="60"/>
        <v>1445000.0000000005</v>
      </c>
      <c r="P329" s="48">
        <f t="shared" si="62"/>
        <v>0</v>
      </c>
      <c r="Q329" s="8">
        <f t="shared" si="57"/>
        <v>0</v>
      </c>
      <c r="R329" s="50">
        <f t="shared" si="58"/>
        <v>0</v>
      </c>
      <c r="S329" s="50"/>
      <c r="T329" s="9">
        <f t="shared" si="63"/>
        <v>48</v>
      </c>
      <c r="U329" s="9">
        <f t="shared" si="65"/>
        <v>48</v>
      </c>
      <c r="V329">
        <f t="shared" si="64"/>
        <v>0</v>
      </c>
      <c r="W329" s="166">
        <f t="shared" si="66"/>
        <v>30104.166666666668</v>
      </c>
      <c r="Y329" s="167">
        <f t="shared" si="67"/>
        <v>1445000</v>
      </c>
    </row>
    <row r="330" spans="1:25" ht="12" customHeight="1" x14ac:dyDescent="0.25">
      <c r="A330" s="51">
        <v>456</v>
      </c>
      <c r="B330" s="58" t="s">
        <v>417</v>
      </c>
      <c r="C330" s="59"/>
      <c r="D330" s="33" t="e">
        <f>VLOOKUP(B330,[2]Item!$A$1:$B$2217,2,)</f>
        <v>#N/A</v>
      </c>
      <c r="E330" s="59" t="s">
        <v>157</v>
      </c>
      <c r="F330" s="55" t="s">
        <v>233</v>
      </c>
      <c r="G330" s="64">
        <v>1</v>
      </c>
      <c r="H330" s="35">
        <v>0.25</v>
      </c>
      <c r="I330" s="36">
        <v>43488</v>
      </c>
      <c r="J330" s="60">
        <v>7250000</v>
      </c>
      <c r="K330" s="47">
        <f>'[1]Sep 23'!M336</f>
        <v>7250000.0000000047</v>
      </c>
      <c r="L330" s="60"/>
      <c r="M330" s="48">
        <f t="shared" si="59"/>
        <v>7250000</v>
      </c>
      <c r="N330" s="49">
        <f t="shared" si="61"/>
        <v>0</v>
      </c>
      <c r="O330" s="48">
        <f t="shared" si="60"/>
        <v>7250000.0000000047</v>
      </c>
      <c r="P330" s="48">
        <f t="shared" si="62"/>
        <v>0</v>
      </c>
      <c r="Q330" s="8">
        <f t="shared" si="57"/>
        <v>0</v>
      </c>
      <c r="R330" s="50">
        <f t="shared" si="58"/>
        <v>0</v>
      </c>
      <c r="S330" s="50"/>
      <c r="T330" s="9">
        <f t="shared" si="63"/>
        <v>48</v>
      </c>
      <c r="U330" s="9">
        <f t="shared" si="65"/>
        <v>48</v>
      </c>
      <c r="V330">
        <f t="shared" si="64"/>
        <v>0</v>
      </c>
      <c r="W330" s="166">
        <f t="shared" si="66"/>
        <v>151041.66666666666</v>
      </c>
      <c r="Y330" s="167">
        <f t="shared" si="67"/>
        <v>7250000</v>
      </c>
    </row>
    <row r="331" spans="1:25" ht="12" customHeight="1" x14ac:dyDescent="0.25">
      <c r="A331" s="51">
        <v>457</v>
      </c>
      <c r="B331" s="58" t="s">
        <v>418</v>
      </c>
      <c r="C331" s="59"/>
      <c r="D331" s="33" t="e">
        <f>VLOOKUP(B331,[2]Item!$A$1:$B$2217,2,)</f>
        <v>#N/A</v>
      </c>
      <c r="E331" s="59" t="s">
        <v>157</v>
      </c>
      <c r="F331" s="55" t="s">
        <v>233</v>
      </c>
      <c r="G331" s="64">
        <v>2</v>
      </c>
      <c r="H331" s="35">
        <v>0.25</v>
      </c>
      <c r="I331" s="36">
        <v>43496</v>
      </c>
      <c r="J331" s="60">
        <v>4800000</v>
      </c>
      <c r="K331" s="47">
        <f>'[1]Sep 23'!M337</f>
        <v>4800000</v>
      </c>
      <c r="L331" s="60"/>
      <c r="M331" s="48">
        <f t="shared" si="59"/>
        <v>4800000</v>
      </c>
      <c r="N331" s="49">
        <f t="shared" si="61"/>
        <v>0</v>
      </c>
      <c r="O331" s="48">
        <f t="shared" si="60"/>
        <v>4800000</v>
      </c>
      <c r="P331" s="48">
        <f t="shared" si="62"/>
        <v>0</v>
      </c>
      <c r="Q331" s="8">
        <f t="shared" si="57"/>
        <v>0</v>
      </c>
      <c r="R331" s="50">
        <f t="shared" si="58"/>
        <v>0</v>
      </c>
      <c r="S331" s="50"/>
      <c r="T331" s="9">
        <f t="shared" si="63"/>
        <v>48</v>
      </c>
      <c r="U331" s="9">
        <f t="shared" si="65"/>
        <v>48</v>
      </c>
      <c r="V331">
        <f t="shared" si="64"/>
        <v>0</v>
      </c>
      <c r="W331" s="166">
        <f t="shared" si="66"/>
        <v>100000</v>
      </c>
      <c r="Y331" s="167">
        <f t="shared" si="67"/>
        <v>4800000</v>
      </c>
    </row>
    <row r="332" spans="1:25" ht="12" customHeight="1" x14ac:dyDescent="0.25">
      <c r="A332" s="51">
        <v>458</v>
      </c>
      <c r="B332" s="58" t="s">
        <v>419</v>
      </c>
      <c r="C332" s="59"/>
      <c r="D332" s="33" t="e">
        <f>VLOOKUP(B332,[2]Item!$A$1:$B$2217,2,)</f>
        <v>#N/A</v>
      </c>
      <c r="E332" s="59" t="s">
        <v>157</v>
      </c>
      <c r="F332" s="55" t="s">
        <v>420</v>
      </c>
      <c r="G332" s="64">
        <v>1</v>
      </c>
      <c r="H332" s="35">
        <v>0.25</v>
      </c>
      <c r="I332" s="36">
        <v>43507</v>
      </c>
      <c r="J332" s="60">
        <v>2200000</v>
      </c>
      <c r="K332" s="47">
        <f>'[1]Sep 23'!M338</f>
        <v>2199999.9999999991</v>
      </c>
      <c r="L332" s="60"/>
      <c r="M332" s="48">
        <f t="shared" si="59"/>
        <v>2200000</v>
      </c>
      <c r="N332" s="49">
        <f t="shared" si="61"/>
        <v>0</v>
      </c>
      <c r="O332" s="48">
        <f t="shared" si="60"/>
        <v>2199999.9999999991</v>
      </c>
      <c r="P332" s="48">
        <f t="shared" si="62"/>
        <v>0</v>
      </c>
      <c r="Q332" s="8">
        <f t="shared" si="57"/>
        <v>0</v>
      </c>
      <c r="R332" s="50">
        <f t="shared" si="58"/>
        <v>0</v>
      </c>
      <c r="S332" s="50"/>
      <c r="T332" s="9">
        <f t="shared" si="63"/>
        <v>48</v>
      </c>
      <c r="U332" s="9">
        <f t="shared" si="65"/>
        <v>48</v>
      </c>
      <c r="V332">
        <f t="shared" si="64"/>
        <v>0</v>
      </c>
      <c r="W332" s="166">
        <f t="shared" si="66"/>
        <v>45833.333333333336</v>
      </c>
      <c r="Y332" s="167">
        <f t="shared" si="67"/>
        <v>2200000</v>
      </c>
    </row>
    <row r="333" spans="1:25" ht="12" customHeight="1" x14ac:dyDescent="0.25">
      <c r="A333" s="51">
        <v>459</v>
      </c>
      <c r="B333" s="58" t="s">
        <v>421</v>
      </c>
      <c r="C333" s="59"/>
      <c r="D333" s="33" t="e">
        <f>VLOOKUP(B333,[2]Item!$A$1:$B$2217,2,)</f>
        <v>#N/A</v>
      </c>
      <c r="E333" s="59" t="s">
        <v>157</v>
      </c>
      <c r="F333" s="55" t="s">
        <v>420</v>
      </c>
      <c r="G333" s="64">
        <v>1</v>
      </c>
      <c r="H333" s="35">
        <v>0.25</v>
      </c>
      <c r="I333" s="36">
        <v>43507</v>
      </c>
      <c r="J333" s="60">
        <v>5750000</v>
      </c>
      <c r="K333" s="47">
        <f>'[1]Sep 23'!M339</f>
        <v>5750000.0000000019</v>
      </c>
      <c r="L333" s="60"/>
      <c r="M333" s="48">
        <f t="shared" si="59"/>
        <v>5750000</v>
      </c>
      <c r="N333" s="49">
        <f t="shared" si="61"/>
        <v>0</v>
      </c>
      <c r="O333" s="48">
        <f t="shared" si="60"/>
        <v>5750000.0000000019</v>
      </c>
      <c r="P333" s="48">
        <f t="shared" si="62"/>
        <v>0</v>
      </c>
      <c r="Q333" s="8">
        <f t="shared" si="57"/>
        <v>0</v>
      </c>
      <c r="R333" s="50">
        <f t="shared" si="58"/>
        <v>0</v>
      </c>
      <c r="S333" s="50"/>
      <c r="T333" s="9">
        <f t="shared" si="63"/>
        <v>48</v>
      </c>
      <c r="U333" s="9">
        <f t="shared" si="65"/>
        <v>48</v>
      </c>
      <c r="V333">
        <f t="shared" si="64"/>
        <v>0</v>
      </c>
      <c r="W333" s="166">
        <f t="shared" si="66"/>
        <v>119791.66666666667</v>
      </c>
      <c r="Y333" s="167">
        <f t="shared" si="67"/>
        <v>5750000</v>
      </c>
    </row>
    <row r="334" spans="1:25" ht="12" customHeight="1" x14ac:dyDescent="0.25">
      <c r="A334" s="51">
        <v>460</v>
      </c>
      <c r="B334" s="58" t="s">
        <v>422</v>
      </c>
      <c r="C334" s="59"/>
      <c r="D334" s="33" t="e">
        <f>VLOOKUP(B334,[2]Item!$A$1:$B$2217,2,)</f>
        <v>#N/A</v>
      </c>
      <c r="E334" s="59" t="s">
        <v>157</v>
      </c>
      <c r="F334" s="55" t="s">
        <v>233</v>
      </c>
      <c r="G334" s="64">
        <v>1</v>
      </c>
      <c r="H334" s="35">
        <v>0.25</v>
      </c>
      <c r="I334" s="36">
        <v>43507</v>
      </c>
      <c r="J334" s="60">
        <v>7400000</v>
      </c>
      <c r="K334" s="47">
        <f>'[1]Sep 23'!M340</f>
        <v>7400000.0000000047</v>
      </c>
      <c r="L334" s="60"/>
      <c r="M334" s="48">
        <f t="shared" si="59"/>
        <v>7400000</v>
      </c>
      <c r="N334" s="49">
        <f t="shared" si="61"/>
        <v>0</v>
      </c>
      <c r="O334" s="48">
        <f t="shared" si="60"/>
        <v>7400000.0000000047</v>
      </c>
      <c r="P334" s="48">
        <f t="shared" si="62"/>
        <v>0</v>
      </c>
      <c r="Q334" s="8">
        <f t="shared" si="57"/>
        <v>0</v>
      </c>
      <c r="R334" s="50">
        <f t="shared" si="58"/>
        <v>0</v>
      </c>
      <c r="S334" s="50"/>
      <c r="T334" s="9">
        <f t="shared" si="63"/>
        <v>48</v>
      </c>
      <c r="U334" s="9">
        <f t="shared" si="65"/>
        <v>48</v>
      </c>
      <c r="V334">
        <f t="shared" si="64"/>
        <v>0</v>
      </c>
      <c r="W334" s="166">
        <f t="shared" si="66"/>
        <v>154166.66666666666</v>
      </c>
      <c r="Y334" s="167">
        <f t="shared" si="67"/>
        <v>7400000</v>
      </c>
    </row>
    <row r="335" spans="1:25" ht="12" customHeight="1" x14ac:dyDescent="0.25">
      <c r="A335" s="51">
        <v>461</v>
      </c>
      <c r="B335" s="58" t="s">
        <v>423</v>
      </c>
      <c r="C335" s="59"/>
      <c r="D335" s="33" t="e">
        <f>VLOOKUP(B335,[2]Item!$A$1:$B$2217,2,)</f>
        <v>#N/A</v>
      </c>
      <c r="E335" s="59" t="s">
        <v>157</v>
      </c>
      <c r="F335" s="55" t="s">
        <v>202</v>
      </c>
      <c r="G335" s="64">
        <v>1</v>
      </c>
      <c r="H335" s="35">
        <v>0.25</v>
      </c>
      <c r="I335" s="61">
        <v>43508</v>
      </c>
      <c r="J335" s="60">
        <v>1200000</v>
      </c>
      <c r="K335" s="47">
        <f>'[1]Sep 23'!M341</f>
        <v>1200000</v>
      </c>
      <c r="L335" s="60"/>
      <c r="M335" s="48">
        <f t="shared" si="59"/>
        <v>1200000</v>
      </c>
      <c r="N335" s="49">
        <f t="shared" si="61"/>
        <v>0</v>
      </c>
      <c r="O335" s="48">
        <f t="shared" si="60"/>
        <v>1200000</v>
      </c>
      <c r="P335" s="48">
        <f t="shared" si="62"/>
        <v>0</v>
      </c>
      <c r="Q335" s="8">
        <f t="shared" ref="Q335:Q398" si="68">M335-O335</f>
        <v>0</v>
      </c>
      <c r="R335" s="50">
        <f t="shared" ref="R335:R398" si="69">P335-Q335</f>
        <v>0</v>
      </c>
      <c r="S335" s="50"/>
      <c r="T335" s="9">
        <f t="shared" si="63"/>
        <v>48</v>
      </c>
      <c r="U335" s="9">
        <f t="shared" si="65"/>
        <v>48</v>
      </c>
      <c r="V335">
        <f t="shared" si="64"/>
        <v>0</v>
      </c>
      <c r="W335" s="166">
        <f t="shared" si="66"/>
        <v>25000</v>
      </c>
      <c r="Y335" s="167">
        <f t="shared" si="67"/>
        <v>1200000</v>
      </c>
    </row>
    <row r="336" spans="1:25" ht="12" customHeight="1" x14ac:dyDescent="0.25">
      <c r="A336" s="51">
        <v>462</v>
      </c>
      <c r="B336" s="58" t="s">
        <v>424</v>
      </c>
      <c r="C336" s="59"/>
      <c r="D336" s="33" t="e">
        <f>VLOOKUP(B336,[2]Item!$A$1:$B$2217,2,)</f>
        <v>#N/A</v>
      </c>
      <c r="E336" s="59" t="s">
        <v>157</v>
      </c>
      <c r="F336" s="55" t="s">
        <v>233</v>
      </c>
      <c r="G336" s="64">
        <v>1</v>
      </c>
      <c r="H336" s="35">
        <v>0.25</v>
      </c>
      <c r="I336" s="61">
        <v>43524</v>
      </c>
      <c r="J336" s="60">
        <v>7915000</v>
      </c>
      <c r="K336" s="47">
        <f>'[1]Sep 23'!M342</f>
        <v>7914999.9999999944</v>
      </c>
      <c r="L336" s="60"/>
      <c r="M336" s="48">
        <f t="shared" si="59"/>
        <v>7915000</v>
      </c>
      <c r="N336" s="49">
        <v>0</v>
      </c>
      <c r="O336" s="48">
        <f t="shared" si="60"/>
        <v>7914999.9999999944</v>
      </c>
      <c r="P336" s="48">
        <f t="shared" si="62"/>
        <v>0</v>
      </c>
      <c r="Q336" s="8">
        <f t="shared" si="68"/>
        <v>0</v>
      </c>
      <c r="R336" s="50">
        <f t="shared" si="69"/>
        <v>0</v>
      </c>
      <c r="S336" s="50"/>
      <c r="T336" s="9">
        <f t="shared" si="63"/>
        <v>48</v>
      </c>
      <c r="U336" s="9">
        <f t="shared" si="65"/>
        <v>48</v>
      </c>
      <c r="V336">
        <f t="shared" si="64"/>
        <v>0</v>
      </c>
      <c r="W336" s="166">
        <f t="shared" si="66"/>
        <v>164895.83333333334</v>
      </c>
      <c r="Y336" s="167">
        <f t="shared" si="67"/>
        <v>7915000</v>
      </c>
    </row>
    <row r="337" spans="1:25" s="89" customFormat="1" ht="12" customHeight="1" x14ac:dyDescent="0.25">
      <c r="A337" s="75">
        <v>463</v>
      </c>
      <c r="B337" s="76" t="s">
        <v>425</v>
      </c>
      <c r="C337" s="77"/>
      <c r="D337" s="33" t="e">
        <f>VLOOKUP(B337,[2]Item!$A$1:$B$2217,2,)</f>
        <v>#N/A</v>
      </c>
      <c r="E337" s="77" t="s">
        <v>157</v>
      </c>
      <c r="F337" s="78" t="s">
        <v>233</v>
      </c>
      <c r="G337" s="79">
        <v>1</v>
      </c>
      <c r="H337" s="80">
        <v>0.25</v>
      </c>
      <c r="I337" s="81">
        <v>43524</v>
      </c>
      <c r="J337" s="82">
        <v>900000</v>
      </c>
      <c r="K337" s="83">
        <f>'[1]Sep 23'!M343</f>
        <v>900000</v>
      </c>
      <c r="L337" s="82"/>
      <c r="M337" s="84">
        <f t="shared" si="59"/>
        <v>900000</v>
      </c>
      <c r="N337" s="85">
        <f t="shared" ref="N337:N397" si="70">IF(J337=K337,0,J337*H337/12)</f>
        <v>0</v>
      </c>
      <c r="O337" s="84">
        <f t="shared" si="60"/>
        <v>900000</v>
      </c>
      <c r="P337" s="84">
        <f t="shared" si="62"/>
        <v>0</v>
      </c>
      <c r="Q337" s="86">
        <f t="shared" si="68"/>
        <v>0</v>
      </c>
      <c r="R337" s="87">
        <f t="shared" si="69"/>
        <v>0</v>
      </c>
      <c r="S337" s="87"/>
      <c r="T337" s="88">
        <f t="shared" si="63"/>
        <v>48</v>
      </c>
      <c r="U337" s="88">
        <f t="shared" si="65"/>
        <v>48</v>
      </c>
      <c r="V337" s="89">
        <f t="shared" si="64"/>
        <v>0</v>
      </c>
      <c r="W337" s="166">
        <f t="shared" si="66"/>
        <v>18750</v>
      </c>
      <c r="Y337" s="167">
        <f t="shared" si="67"/>
        <v>900000</v>
      </c>
    </row>
    <row r="338" spans="1:25" ht="12" customHeight="1" x14ac:dyDescent="0.25">
      <c r="A338" s="51">
        <v>464</v>
      </c>
      <c r="B338" s="58" t="s">
        <v>426</v>
      </c>
      <c r="C338" s="59"/>
      <c r="D338" s="33" t="e">
        <f>VLOOKUP(B338,[2]Item!$A$1:$B$2217,2,)</f>
        <v>#N/A</v>
      </c>
      <c r="E338" s="59" t="s">
        <v>157</v>
      </c>
      <c r="F338" s="55" t="s">
        <v>258</v>
      </c>
      <c r="G338" s="64">
        <v>1</v>
      </c>
      <c r="H338" s="35">
        <v>0.25</v>
      </c>
      <c r="I338" s="36">
        <v>43524</v>
      </c>
      <c r="J338" s="60">
        <v>5250000</v>
      </c>
      <c r="K338" s="47">
        <f>'[1]Sep 23'!M344</f>
        <v>5250000</v>
      </c>
      <c r="L338" s="60"/>
      <c r="M338" s="48">
        <f t="shared" si="59"/>
        <v>5250000</v>
      </c>
      <c r="N338" s="49">
        <f t="shared" si="70"/>
        <v>0</v>
      </c>
      <c r="O338" s="48">
        <f t="shared" si="60"/>
        <v>5250000</v>
      </c>
      <c r="P338" s="48">
        <f t="shared" si="62"/>
        <v>0</v>
      </c>
      <c r="Q338" s="8">
        <f t="shared" si="68"/>
        <v>0</v>
      </c>
      <c r="R338" s="50">
        <f t="shared" si="69"/>
        <v>0</v>
      </c>
      <c r="S338" s="50"/>
      <c r="T338" s="9">
        <f t="shared" si="63"/>
        <v>48</v>
      </c>
      <c r="U338" s="9">
        <f t="shared" si="65"/>
        <v>48</v>
      </c>
      <c r="V338">
        <f t="shared" si="64"/>
        <v>0</v>
      </c>
      <c r="W338" s="166">
        <f t="shared" si="66"/>
        <v>109375</v>
      </c>
      <c r="Y338" s="167">
        <f t="shared" si="67"/>
        <v>5250000</v>
      </c>
    </row>
    <row r="339" spans="1:25" ht="12" customHeight="1" x14ac:dyDescent="0.25">
      <c r="A339" s="51">
        <v>465</v>
      </c>
      <c r="B339" s="58" t="s">
        <v>427</v>
      </c>
      <c r="C339" s="59"/>
      <c r="D339" s="33" t="e">
        <f>VLOOKUP(B339,[2]Item!$A$1:$B$2217,2,)</f>
        <v>#N/A</v>
      </c>
      <c r="E339" s="59" t="s">
        <v>157</v>
      </c>
      <c r="F339" s="55" t="s">
        <v>160</v>
      </c>
      <c r="G339" s="64">
        <v>8</v>
      </c>
      <c r="H339" s="35">
        <v>0.25</v>
      </c>
      <c r="I339" s="36">
        <v>43545</v>
      </c>
      <c r="J339" s="46">
        <v>5592000</v>
      </c>
      <c r="K339" s="47">
        <f>'[1]Sep 23'!M345</f>
        <v>5592000</v>
      </c>
      <c r="L339" s="60"/>
      <c r="M339" s="48">
        <f t="shared" si="59"/>
        <v>5592000</v>
      </c>
      <c r="N339" s="49">
        <f t="shared" si="70"/>
        <v>0</v>
      </c>
      <c r="O339" s="48">
        <f t="shared" si="60"/>
        <v>5592000</v>
      </c>
      <c r="P339" s="48">
        <f t="shared" si="62"/>
        <v>0</v>
      </c>
      <c r="Q339" s="8">
        <f t="shared" si="68"/>
        <v>0</v>
      </c>
      <c r="R339" s="50">
        <f t="shared" si="69"/>
        <v>0</v>
      </c>
      <c r="S339" s="50"/>
      <c r="T339" s="9">
        <f t="shared" si="63"/>
        <v>48</v>
      </c>
      <c r="U339" s="9">
        <f t="shared" si="65"/>
        <v>48</v>
      </c>
      <c r="V339">
        <f t="shared" si="64"/>
        <v>0</v>
      </c>
      <c r="W339" s="166">
        <f t="shared" si="66"/>
        <v>116500</v>
      </c>
      <c r="Y339" s="167">
        <f t="shared" si="67"/>
        <v>5592000</v>
      </c>
    </row>
    <row r="340" spans="1:25" ht="12" customHeight="1" x14ac:dyDescent="0.25">
      <c r="A340" s="51">
        <v>466</v>
      </c>
      <c r="B340" s="71" t="s">
        <v>428</v>
      </c>
      <c r="C340" s="71"/>
      <c r="D340" s="33" t="e">
        <f>VLOOKUP(B340,[2]Item!$A$1:$B$2217,2,)</f>
        <v>#N/A</v>
      </c>
      <c r="E340" s="71" t="s">
        <v>157</v>
      </c>
      <c r="F340" s="55" t="s">
        <v>202</v>
      </c>
      <c r="G340" s="64">
        <v>1</v>
      </c>
      <c r="H340" s="35">
        <v>0.25</v>
      </c>
      <c r="I340" s="36">
        <v>43555</v>
      </c>
      <c r="J340" s="90">
        <v>75000000</v>
      </c>
      <c r="K340" s="47">
        <f>'[1]Sep 23'!M346</f>
        <v>75000000</v>
      </c>
      <c r="L340" s="60"/>
      <c r="M340" s="48">
        <f t="shared" si="59"/>
        <v>75000000</v>
      </c>
      <c r="N340" s="49">
        <f t="shared" si="70"/>
        <v>0</v>
      </c>
      <c r="O340" s="48">
        <f t="shared" si="60"/>
        <v>75000000</v>
      </c>
      <c r="P340" s="48">
        <f t="shared" si="62"/>
        <v>0</v>
      </c>
      <c r="Q340" s="8">
        <f t="shared" si="68"/>
        <v>0</v>
      </c>
      <c r="R340" s="50">
        <f t="shared" si="69"/>
        <v>0</v>
      </c>
      <c r="S340" s="50"/>
      <c r="T340" s="9">
        <f t="shared" si="63"/>
        <v>48</v>
      </c>
      <c r="U340" s="9">
        <f t="shared" si="65"/>
        <v>48</v>
      </c>
      <c r="V340">
        <f t="shared" si="64"/>
        <v>0</v>
      </c>
      <c r="W340" s="166">
        <f t="shared" si="66"/>
        <v>1562500</v>
      </c>
      <c r="Y340" s="167">
        <f t="shared" si="67"/>
        <v>75000000</v>
      </c>
    </row>
    <row r="341" spans="1:25" ht="12" customHeight="1" x14ac:dyDescent="0.25">
      <c r="A341" s="51">
        <v>467</v>
      </c>
      <c r="B341" s="58" t="s">
        <v>429</v>
      </c>
      <c r="C341" s="59"/>
      <c r="D341" s="33" t="e">
        <f>VLOOKUP(B341,[2]Item!$A$1:$B$2217,2,)</f>
        <v>#N/A</v>
      </c>
      <c r="E341" s="59" t="s">
        <v>157</v>
      </c>
      <c r="F341" s="55" t="s">
        <v>357</v>
      </c>
      <c r="G341" s="64">
        <v>1</v>
      </c>
      <c r="H341" s="35">
        <v>0.25</v>
      </c>
      <c r="I341" s="36">
        <v>43559</v>
      </c>
      <c r="J341" s="60">
        <v>2210000</v>
      </c>
      <c r="K341" s="47">
        <f>'[1]Sep 23'!M347</f>
        <v>2210000.0000000009</v>
      </c>
      <c r="L341" s="60"/>
      <c r="M341" s="48">
        <f t="shared" si="59"/>
        <v>2210000</v>
      </c>
      <c r="N341" s="49">
        <f t="shared" si="70"/>
        <v>0</v>
      </c>
      <c r="O341" s="48">
        <f t="shared" si="60"/>
        <v>2210000.0000000009</v>
      </c>
      <c r="P341" s="48">
        <f t="shared" si="62"/>
        <v>0</v>
      </c>
      <c r="Q341" s="8">
        <f t="shared" si="68"/>
        <v>0</v>
      </c>
      <c r="R341" s="50">
        <f t="shared" si="69"/>
        <v>0</v>
      </c>
      <c r="S341" s="50"/>
      <c r="T341" s="9">
        <f t="shared" si="63"/>
        <v>48</v>
      </c>
      <c r="U341" s="9">
        <f t="shared" si="65"/>
        <v>48</v>
      </c>
      <c r="V341">
        <f t="shared" si="64"/>
        <v>0</v>
      </c>
      <c r="W341" s="166">
        <f t="shared" si="66"/>
        <v>46041.666666666664</v>
      </c>
      <c r="Y341" s="167">
        <f t="shared" si="67"/>
        <v>2210000</v>
      </c>
    </row>
    <row r="342" spans="1:25" ht="12" customHeight="1" x14ac:dyDescent="0.25">
      <c r="A342" s="51">
        <v>468</v>
      </c>
      <c r="B342" s="58" t="s">
        <v>430</v>
      </c>
      <c r="C342" s="59"/>
      <c r="D342" s="33" t="e">
        <f>VLOOKUP(B342,[2]Item!$A$1:$B$2217,2,)</f>
        <v>#N/A</v>
      </c>
      <c r="E342" s="59" t="s">
        <v>157</v>
      </c>
      <c r="F342" s="55" t="s">
        <v>202</v>
      </c>
      <c r="G342" s="64">
        <v>1</v>
      </c>
      <c r="H342" s="35">
        <v>0.25</v>
      </c>
      <c r="I342" s="36">
        <v>43559</v>
      </c>
      <c r="J342" s="60">
        <v>915000</v>
      </c>
      <c r="K342" s="47">
        <f>'[1]Sep 23'!M348</f>
        <v>915000</v>
      </c>
      <c r="L342" s="60"/>
      <c r="M342" s="48">
        <f t="shared" si="59"/>
        <v>915000</v>
      </c>
      <c r="N342" s="49">
        <f t="shared" si="70"/>
        <v>0</v>
      </c>
      <c r="O342" s="48">
        <f t="shared" si="60"/>
        <v>915000</v>
      </c>
      <c r="P342" s="48">
        <f t="shared" si="62"/>
        <v>0</v>
      </c>
      <c r="Q342" s="8">
        <f t="shared" si="68"/>
        <v>0</v>
      </c>
      <c r="R342" s="50">
        <f t="shared" si="69"/>
        <v>0</v>
      </c>
      <c r="S342" s="91"/>
      <c r="T342" s="92">
        <f t="shared" si="63"/>
        <v>48</v>
      </c>
      <c r="U342" s="9">
        <f t="shared" si="65"/>
        <v>48</v>
      </c>
      <c r="V342" s="7">
        <f t="shared" si="64"/>
        <v>0</v>
      </c>
      <c r="W342" s="166">
        <f t="shared" si="66"/>
        <v>19062.5</v>
      </c>
      <c r="X342" s="7"/>
      <c r="Y342" s="167">
        <f t="shared" si="67"/>
        <v>915000</v>
      </c>
    </row>
    <row r="343" spans="1:25" ht="12" customHeight="1" x14ac:dyDescent="0.25">
      <c r="A343" s="51">
        <v>469</v>
      </c>
      <c r="B343" s="58" t="s">
        <v>431</v>
      </c>
      <c r="C343" s="59"/>
      <c r="D343" s="33" t="e">
        <f>VLOOKUP(B343,[2]Item!$A$1:$B$2217,2,)</f>
        <v>#N/A</v>
      </c>
      <c r="E343" s="59" t="s">
        <v>157</v>
      </c>
      <c r="F343" s="55" t="s">
        <v>202</v>
      </c>
      <c r="G343" s="64">
        <v>1</v>
      </c>
      <c r="H343" s="35">
        <v>0.25</v>
      </c>
      <c r="I343" s="36">
        <v>43559</v>
      </c>
      <c r="J343" s="60">
        <v>5830000</v>
      </c>
      <c r="K343" s="47">
        <f>'[1]Sep 23'!M349</f>
        <v>5829999.9999999981</v>
      </c>
      <c r="L343" s="60"/>
      <c r="M343" s="48">
        <f t="shared" si="59"/>
        <v>5830000</v>
      </c>
      <c r="N343" s="49">
        <f t="shared" si="70"/>
        <v>0</v>
      </c>
      <c r="O343" s="48">
        <f t="shared" si="60"/>
        <v>5829999.9999999981</v>
      </c>
      <c r="P343" s="48">
        <f t="shared" si="62"/>
        <v>0</v>
      </c>
      <c r="Q343" s="8">
        <f t="shared" si="68"/>
        <v>0</v>
      </c>
      <c r="R343" s="50">
        <f t="shared" si="69"/>
        <v>0</v>
      </c>
      <c r="S343" s="91"/>
      <c r="T343" s="92">
        <f t="shared" si="63"/>
        <v>48</v>
      </c>
      <c r="U343" s="9">
        <f t="shared" si="65"/>
        <v>48</v>
      </c>
      <c r="V343" s="7">
        <f t="shared" si="64"/>
        <v>0</v>
      </c>
      <c r="W343" s="166">
        <f t="shared" si="66"/>
        <v>121458.33333333333</v>
      </c>
      <c r="X343" s="7"/>
      <c r="Y343" s="167">
        <f t="shared" si="67"/>
        <v>5830000</v>
      </c>
    </row>
    <row r="344" spans="1:25" ht="12" customHeight="1" x14ac:dyDescent="0.25">
      <c r="A344" s="51">
        <v>470</v>
      </c>
      <c r="B344" s="58" t="s">
        <v>432</v>
      </c>
      <c r="C344" s="59"/>
      <c r="D344" s="33" t="e">
        <f>VLOOKUP(B344,[2]Item!$A$1:$B$2217,2,)</f>
        <v>#N/A</v>
      </c>
      <c r="E344" s="59" t="s">
        <v>157</v>
      </c>
      <c r="F344" s="55" t="s">
        <v>202</v>
      </c>
      <c r="G344" s="64">
        <v>1</v>
      </c>
      <c r="H344" s="35">
        <v>0.25</v>
      </c>
      <c r="I344" s="36">
        <v>43563</v>
      </c>
      <c r="J344" s="60">
        <v>2750000</v>
      </c>
      <c r="K344" s="47">
        <f>'[1]Sep 23'!M350</f>
        <v>2749999.9999999995</v>
      </c>
      <c r="L344" s="60"/>
      <c r="M344" s="48">
        <f t="shared" si="59"/>
        <v>2750000</v>
      </c>
      <c r="N344" s="49">
        <f t="shared" si="70"/>
        <v>0</v>
      </c>
      <c r="O344" s="48">
        <f t="shared" si="60"/>
        <v>2749999.9999999995</v>
      </c>
      <c r="P344" s="48">
        <f t="shared" si="62"/>
        <v>0</v>
      </c>
      <c r="Q344" s="8">
        <f t="shared" si="68"/>
        <v>0</v>
      </c>
      <c r="R344" s="50">
        <f t="shared" si="69"/>
        <v>0</v>
      </c>
      <c r="S344" s="91"/>
      <c r="T344" s="92">
        <f t="shared" si="63"/>
        <v>48</v>
      </c>
      <c r="U344" s="9">
        <f t="shared" si="65"/>
        <v>48</v>
      </c>
      <c r="V344" s="7">
        <f t="shared" si="64"/>
        <v>0</v>
      </c>
      <c r="W344" s="166">
        <f t="shared" si="66"/>
        <v>57291.666666666664</v>
      </c>
      <c r="X344" s="7"/>
      <c r="Y344" s="167">
        <f t="shared" si="67"/>
        <v>2750000</v>
      </c>
    </row>
    <row r="345" spans="1:25" ht="12" customHeight="1" x14ac:dyDescent="0.25">
      <c r="A345" s="51">
        <v>471</v>
      </c>
      <c r="B345" s="58" t="s">
        <v>433</v>
      </c>
      <c r="C345" s="59"/>
      <c r="D345" s="33" t="e">
        <f>VLOOKUP(B345,[2]Item!$A$1:$B$2217,2,)</f>
        <v>#N/A</v>
      </c>
      <c r="E345" s="59" t="s">
        <v>157</v>
      </c>
      <c r="F345" s="55" t="s">
        <v>181</v>
      </c>
      <c r="G345" s="64">
        <v>1</v>
      </c>
      <c r="H345" s="35">
        <v>0.25</v>
      </c>
      <c r="I345" s="36">
        <v>43584</v>
      </c>
      <c r="J345" s="46">
        <v>1710000</v>
      </c>
      <c r="K345" s="47">
        <f>'[1]Sep 23'!M351</f>
        <v>1710000</v>
      </c>
      <c r="L345" s="60"/>
      <c r="M345" s="48">
        <f t="shared" si="59"/>
        <v>1710000</v>
      </c>
      <c r="N345" s="49">
        <f t="shared" si="70"/>
        <v>0</v>
      </c>
      <c r="O345" s="48">
        <f t="shared" si="60"/>
        <v>1710000</v>
      </c>
      <c r="P345" s="48">
        <f t="shared" si="62"/>
        <v>0</v>
      </c>
      <c r="Q345" s="8">
        <f t="shared" si="68"/>
        <v>0</v>
      </c>
      <c r="R345" s="50">
        <f t="shared" si="69"/>
        <v>0</v>
      </c>
      <c r="S345" s="91"/>
      <c r="T345" s="92">
        <f t="shared" si="63"/>
        <v>48</v>
      </c>
      <c r="U345" s="9">
        <f t="shared" si="65"/>
        <v>48</v>
      </c>
      <c r="V345" s="7">
        <f t="shared" si="64"/>
        <v>0</v>
      </c>
      <c r="W345" s="166">
        <f t="shared" si="66"/>
        <v>35625</v>
      </c>
      <c r="X345" s="7"/>
      <c r="Y345" s="167">
        <f t="shared" si="67"/>
        <v>1710000</v>
      </c>
    </row>
    <row r="346" spans="1:25" ht="12" customHeight="1" x14ac:dyDescent="0.25">
      <c r="A346" s="51">
        <v>472</v>
      </c>
      <c r="B346" s="58" t="s">
        <v>434</v>
      </c>
      <c r="C346" s="59"/>
      <c r="D346" s="33" t="e">
        <f>VLOOKUP(B346,[2]Item!$A$1:$B$2217,2,)</f>
        <v>#N/A</v>
      </c>
      <c r="E346" s="59" t="s">
        <v>157</v>
      </c>
      <c r="F346" s="55" t="s">
        <v>181</v>
      </c>
      <c r="G346" s="64">
        <v>1</v>
      </c>
      <c r="H346" s="35">
        <v>0.25</v>
      </c>
      <c r="I346" s="36">
        <v>43584</v>
      </c>
      <c r="J346" s="46">
        <v>915000</v>
      </c>
      <c r="K346" s="47">
        <f>'[1]Sep 23'!M352</f>
        <v>915000</v>
      </c>
      <c r="L346" s="60"/>
      <c r="M346" s="48">
        <f t="shared" si="59"/>
        <v>915000</v>
      </c>
      <c r="N346" s="49">
        <f t="shared" si="70"/>
        <v>0</v>
      </c>
      <c r="O346" s="48">
        <f t="shared" si="60"/>
        <v>915000</v>
      </c>
      <c r="P346" s="48">
        <f t="shared" si="62"/>
        <v>0</v>
      </c>
      <c r="Q346" s="8">
        <f t="shared" si="68"/>
        <v>0</v>
      </c>
      <c r="R346" s="50">
        <f t="shared" si="69"/>
        <v>0</v>
      </c>
      <c r="S346" s="91"/>
      <c r="T346" s="92">
        <f t="shared" si="63"/>
        <v>48</v>
      </c>
      <c r="U346" s="9">
        <f t="shared" si="65"/>
        <v>48</v>
      </c>
      <c r="V346" s="7">
        <f t="shared" si="64"/>
        <v>0</v>
      </c>
      <c r="W346" s="166">
        <f t="shared" si="66"/>
        <v>19062.5</v>
      </c>
      <c r="X346" s="7"/>
      <c r="Y346" s="167">
        <f t="shared" si="67"/>
        <v>915000</v>
      </c>
    </row>
    <row r="347" spans="1:25" ht="12" customHeight="1" x14ac:dyDescent="0.25">
      <c r="A347" s="51">
        <v>473</v>
      </c>
      <c r="B347" s="58" t="s">
        <v>435</v>
      </c>
      <c r="C347" s="59"/>
      <c r="D347" s="33" t="e">
        <f>VLOOKUP(B347,[2]Item!$A$1:$B$2217,2,)</f>
        <v>#N/A</v>
      </c>
      <c r="E347" s="59" t="s">
        <v>157</v>
      </c>
      <c r="F347" s="55" t="s">
        <v>233</v>
      </c>
      <c r="G347" s="64">
        <v>1</v>
      </c>
      <c r="H347" s="35">
        <v>0.25</v>
      </c>
      <c r="I347" s="36">
        <v>43584</v>
      </c>
      <c r="J347" s="46">
        <v>1800000</v>
      </c>
      <c r="K347" s="47">
        <f>'[1]Sep 23'!M353</f>
        <v>1800000</v>
      </c>
      <c r="L347" s="60"/>
      <c r="M347" s="48">
        <f t="shared" si="59"/>
        <v>1800000</v>
      </c>
      <c r="N347" s="49">
        <f t="shared" si="70"/>
        <v>0</v>
      </c>
      <c r="O347" s="48">
        <f t="shared" si="60"/>
        <v>1800000</v>
      </c>
      <c r="P347" s="48">
        <f t="shared" si="62"/>
        <v>0</v>
      </c>
      <c r="Q347" s="8">
        <f t="shared" si="68"/>
        <v>0</v>
      </c>
      <c r="R347" s="50">
        <f t="shared" si="69"/>
        <v>0</v>
      </c>
      <c r="S347" s="50"/>
      <c r="T347" s="9">
        <f t="shared" si="63"/>
        <v>48</v>
      </c>
      <c r="U347" s="9">
        <f t="shared" si="65"/>
        <v>48</v>
      </c>
      <c r="V347">
        <f t="shared" si="64"/>
        <v>0</v>
      </c>
      <c r="W347" s="166">
        <f t="shared" si="66"/>
        <v>37500</v>
      </c>
      <c r="Y347" s="167">
        <f t="shared" si="67"/>
        <v>1800000</v>
      </c>
    </row>
    <row r="348" spans="1:25" ht="12" customHeight="1" x14ac:dyDescent="0.25">
      <c r="A348" s="51">
        <v>474</v>
      </c>
      <c r="B348" s="58" t="s">
        <v>436</v>
      </c>
      <c r="C348" s="59"/>
      <c r="D348" s="33" t="e">
        <f>VLOOKUP(B348,[2]Item!$A$1:$B$2217,2,)</f>
        <v>#N/A</v>
      </c>
      <c r="E348" s="59" t="s">
        <v>157</v>
      </c>
      <c r="F348" s="55" t="s">
        <v>233</v>
      </c>
      <c r="G348" s="64">
        <v>1</v>
      </c>
      <c r="H348" s="35">
        <v>0.25</v>
      </c>
      <c r="I348" s="61">
        <v>43608</v>
      </c>
      <c r="J348" s="60">
        <v>1800000</v>
      </c>
      <c r="K348" s="47">
        <f>'[1]Sep 23'!M354</f>
        <v>1800000</v>
      </c>
      <c r="L348" s="60"/>
      <c r="M348" s="48">
        <f t="shared" si="59"/>
        <v>1800000</v>
      </c>
      <c r="N348" s="49">
        <f t="shared" si="70"/>
        <v>0</v>
      </c>
      <c r="O348" s="48">
        <f t="shared" si="60"/>
        <v>1800000</v>
      </c>
      <c r="P348" s="48">
        <f t="shared" si="62"/>
        <v>0</v>
      </c>
      <c r="Q348" s="8">
        <f t="shared" si="68"/>
        <v>0</v>
      </c>
      <c r="R348" s="50">
        <f t="shared" si="69"/>
        <v>0</v>
      </c>
      <c r="S348" s="50"/>
      <c r="T348" s="9">
        <f t="shared" si="63"/>
        <v>48</v>
      </c>
      <c r="U348" s="9">
        <f t="shared" si="65"/>
        <v>48</v>
      </c>
      <c r="V348">
        <f t="shared" si="64"/>
        <v>0</v>
      </c>
      <c r="W348" s="166">
        <f t="shared" si="66"/>
        <v>37500</v>
      </c>
      <c r="Y348" s="167">
        <f t="shared" si="67"/>
        <v>1800000</v>
      </c>
    </row>
    <row r="349" spans="1:25" ht="12" customHeight="1" x14ac:dyDescent="0.25">
      <c r="A349" s="51">
        <v>475</v>
      </c>
      <c r="B349" s="58" t="s">
        <v>437</v>
      </c>
      <c r="C349" s="59"/>
      <c r="D349" s="33" t="e">
        <f>VLOOKUP(B349,[2]Item!$A$1:$B$2217,2,)</f>
        <v>#N/A</v>
      </c>
      <c r="E349" s="59" t="s">
        <v>157</v>
      </c>
      <c r="F349" s="55" t="s">
        <v>181</v>
      </c>
      <c r="G349" s="64">
        <v>1</v>
      </c>
      <c r="H349" s="35">
        <v>0.25</v>
      </c>
      <c r="I349" s="61">
        <v>43608</v>
      </c>
      <c r="J349" s="60">
        <v>2800000</v>
      </c>
      <c r="K349" s="47">
        <f>'[1]Sep 23'!M355</f>
        <v>2800000.0000000009</v>
      </c>
      <c r="L349" s="60"/>
      <c r="M349" s="48">
        <f t="shared" si="59"/>
        <v>2800000</v>
      </c>
      <c r="N349" s="49">
        <f t="shared" si="70"/>
        <v>0</v>
      </c>
      <c r="O349" s="48">
        <f t="shared" si="60"/>
        <v>2800000.0000000009</v>
      </c>
      <c r="P349" s="48">
        <f t="shared" si="62"/>
        <v>0</v>
      </c>
      <c r="Q349" s="8">
        <f t="shared" si="68"/>
        <v>0</v>
      </c>
      <c r="R349" s="50">
        <f t="shared" si="69"/>
        <v>0</v>
      </c>
      <c r="S349" s="50"/>
      <c r="T349" s="9">
        <f t="shared" si="63"/>
        <v>48</v>
      </c>
      <c r="U349" s="9">
        <f t="shared" si="65"/>
        <v>48</v>
      </c>
      <c r="V349">
        <f t="shared" si="64"/>
        <v>0</v>
      </c>
      <c r="W349" s="166">
        <f t="shared" si="66"/>
        <v>58333.333333333336</v>
      </c>
      <c r="Y349" s="167">
        <f t="shared" si="67"/>
        <v>2800000</v>
      </c>
    </row>
    <row r="350" spans="1:25" ht="12" customHeight="1" x14ac:dyDescent="0.25">
      <c r="A350" s="51">
        <v>476</v>
      </c>
      <c r="B350" s="58" t="s">
        <v>438</v>
      </c>
      <c r="C350" s="59"/>
      <c r="D350" s="33" t="e">
        <f>VLOOKUP(B350,[2]Item!$A$1:$B$2217,2,)</f>
        <v>#N/A</v>
      </c>
      <c r="E350" s="59" t="s">
        <v>157</v>
      </c>
      <c r="F350" s="55" t="s">
        <v>181</v>
      </c>
      <c r="G350" s="93">
        <v>1</v>
      </c>
      <c r="H350" s="94">
        <v>0.25</v>
      </c>
      <c r="I350" s="61">
        <v>43608</v>
      </c>
      <c r="J350" s="60">
        <v>900000</v>
      </c>
      <c r="K350" s="47">
        <f>'[1]Sep 23'!M356</f>
        <v>900000</v>
      </c>
      <c r="L350" s="60"/>
      <c r="M350" s="48">
        <f t="shared" si="59"/>
        <v>900000</v>
      </c>
      <c r="N350" s="49">
        <f t="shared" si="70"/>
        <v>0</v>
      </c>
      <c r="O350" s="48">
        <f t="shared" si="60"/>
        <v>900000</v>
      </c>
      <c r="P350" s="48">
        <f t="shared" si="62"/>
        <v>0</v>
      </c>
      <c r="Q350" s="8">
        <f t="shared" si="68"/>
        <v>0</v>
      </c>
      <c r="R350" s="50">
        <f t="shared" si="69"/>
        <v>0</v>
      </c>
      <c r="S350" s="50"/>
      <c r="T350" s="9">
        <f t="shared" si="63"/>
        <v>48</v>
      </c>
      <c r="U350" s="9">
        <f t="shared" si="65"/>
        <v>48</v>
      </c>
      <c r="V350">
        <f t="shared" si="64"/>
        <v>0</v>
      </c>
      <c r="W350" s="166">
        <f t="shared" si="66"/>
        <v>18750</v>
      </c>
      <c r="Y350" s="167">
        <f t="shared" si="67"/>
        <v>900000</v>
      </c>
    </row>
    <row r="351" spans="1:25" ht="12" customHeight="1" x14ac:dyDescent="0.25">
      <c r="A351" s="51">
        <v>477</v>
      </c>
      <c r="B351" s="58" t="s">
        <v>433</v>
      </c>
      <c r="C351" s="59"/>
      <c r="D351" s="33" t="e">
        <f>VLOOKUP(B351,[2]Item!$A$1:$B$2217,2,)</f>
        <v>#N/A</v>
      </c>
      <c r="E351" s="59" t="s">
        <v>157</v>
      </c>
      <c r="F351" s="55" t="s">
        <v>181</v>
      </c>
      <c r="G351" s="64">
        <v>1</v>
      </c>
      <c r="H351" s="35">
        <v>0.25</v>
      </c>
      <c r="I351" s="61">
        <v>43608</v>
      </c>
      <c r="J351" s="60">
        <v>2800000</v>
      </c>
      <c r="K351" s="47">
        <f>'[1]Sep 23'!M357</f>
        <v>2800000.0000000009</v>
      </c>
      <c r="L351" s="60"/>
      <c r="M351" s="48">
        <f t="shared" si="59"/>
        <v>2800000</v>
      </c>
      <c r="N351" s="49">
        <f t="shared" si="70"/>
        <v>0</v>
      </c>
      <c r="O351" s="48">
        <f t="shared" si="60"/>
        <v>2800000.0000000009</v>
      </c>
      <c r="P351" s="48">
        <f t="shared" si="62"/>
        <v>0</v>
      </c>
      <c r="Q351" s="8">
        <f t="shared" si="68"/>
        <v>0</v>
      </c>
      <c r="R351" s="50">
        <f t="shared" si="69"/>
        <v>0</v>
      </c>
      <c r="S351" s="50"/>
      <c r="T351" s="9">
        <f t="shared" si="63"/>
        <v>48</v>
      </c>
      <c r="U351" s="9">
        <f t="shared" si="65"/>
        <v>48</v>
      </c>
      <c r="V351">
        <f t="shared" si="64"/>
        <v>0</v>
      </c>
      <c r="W351" s="166">
        <f t="shared" si="66"/>
        <v>58333.333333333336</v>
      </c>
      <c r="Y351" s="167">
        <f t="shared" si="67"/>
        <v>2800000</v>
      </c>
    </row>
    <row r="352" spans="1:25" ht="12" customHeight="1" x14ac:dyDescent="0.25">
      <c r="A352" s="51">
        <v>478</v>
      </c>
      <c r="B352" s="66" t="s">
        <v>439</v>
      </c>
      <c r="C352" s="59"/>
      <c r="D352" s="33" t="e">
        <f>VLOOKUP(B352,[2]Item!$A$1:$B$2217,2,)</f>
        <v>#N/A</v>
      </c>
      <c r="E352" s="59" t="s">
        <v>157</v>
      </c>
      <c r="F352" s="59" t="s">
        <v>181</v>
      </c>
      <c r="G352" s="34">
        <v>1</v>
      </c>
      <c r="H352" s="35">
        <v>0.25</v>
      </c>
      <c r="I352" s="36">
        <v>43598</v>
      </c>
      <c r="J352" s="60">
        <v>4650000</v>
      </c>
      <c r="K352" s="47">
        <f>'[1]Sep 23'!M358</f>
        <v>4650000</v>
      </c>
      <c r="L352" s="60"/>
      <c r="M352" s="48">
        <f t="shared" si="59"/>
        <v>4650000</v>
      </c>
      <c r="N352" s="49">
        <f t="shared" si="70"/>
        <v>0</v>
      </c>
      <c r="O352" s="48">
        <f t="shared" si="60"/>
        <v>4650000</v>
      </c>
      <c r="P352" s="48">
        <f t="shared" si="62"/>
        <v>0</v>
      </c>
      <c r="Q352" s="8">
        <f t="shared" si="68"/>
        <v>0</v>
      </c>
      <c r="R352" s="50">
        <f t="shared" si="69"/>
        <v>0</v>
      </c>
      <c r="S352" s="50"/>
      <c r="T352" s="9">
        <f t="shared" si="63"/>
        <v>48</v>
      </c>
      <c r="U352" s="9">
        <f t="shared" si="65"/>
        <v>48</v>
      </c>
      <c r="V352">
        <f t="shared" si="64"/>
        <v>0</v>
      </c>
      <c r="W352" s="166">
        <f t="shared" si="66"/>
        <v>96875</v>
      </c>
      <c r="Y352" s="167">
        <f t="shared" si="67"/>
        <v>4650000</v>
      </c>
    </row>
    <row r="353" spans="1:25" ht="12" customHeight="1" x14ac:dyDescent="0.25">
      <c r="A353" s="51">
        <v>479</v>
      </c>
      <c r="B353" s="52" t="s">
        <v>440</v>
      </c>
      <c r="C353" s="52"/>
      <c r="D353" s="33" t="e">
        <f>VLOOKUP(B353,[2]Item!$A$1:$B$2217,2,)</f>
        <v>#N/A</v>
      </c>
      <c r="E353" s="52" t="s">
        <v>157</v>
      </c>
      <c r="F353" s="52" t="s">
        <v>202</v>
      </c>
      <c r="G353" s="34">
        <v>6</v>
      </c>
      <c r="H353" s="35">
        <v>0.25</v>
      </c>
      <c r="I353" s="36">
        <v>43647</v>
      </c>
      <c r="J353" s="46">
        <v>5994000</v>
      </c>
      <c r="K353" s="47">
        <f>'[1]Sep 23'!M359</f>
        <v>5994000</v>
      </c>
      <c r="L353" s="60"/>
      <c r="M353" s="48">
        <f t="shared" ref="M353:M416" si="71">J353+L353</f>
        <v>5994000</v>
      </c>
      <c r="N353" s="49">
        <f t="shared" si="70"/>
        <v>0</v>
      </c>
      <c r="O353" s="48">
        <f t="shared" ref="O353:O416" si="72">K353+N353</f>
        <v>5994000</v>
      </c>
      <c r="P353" s="48">
        <f t="shared" si="62"/>
        <v>0</v>
      </c>
      <c r="Q353" s="8">
        <f t="shared" si="68"/>
        <v>0</v>
      </c>
      <c r="R353" s="50">
        <f t="shared" si="69"/>
        <v>0</v>
      </c>
      <c r="S353" s="50"/>
      <c r="T353" s="9">
        <f t="shared" si="63"/>
        <v>48</v>
      </c>
      <c r="U353" s="9">
        <f t="shared" si="65"/>
        <v>48</v>
      </c>
      <c r="V353">
        <f t="shared" si="64"/>
        <v>0</v>
      </c>
      <c r="W353" s="166">
        <f t="shared" si="66"/>
        <v>124875</v>
      </c>
      <c r="Y353" s="167">
        <f t="shared" si="67"/>
        <v>5994000</v>
      </c>
    </row>
    <row r="354" spans="1:25" ht="12" customHeight="1" x14ac:dyDescent="0.25">
      <c r="A354" s="51">
        <v>480</v>
      </c>
      <c r="B354" s="52" t="s">
        <v>441</v>
      </c>
      <c r="C354" s="52"/>
      <c r="D354" s="33" t="e">
        <f>VLOOKUP(B354,[2]Item!$A$1:$B$2217,2,)</f>
        <v>#N/A</v>
      </c>
      <c r="E354" s="52" t="s">
        <v>157</v>
      </c>
      <c r="F354" s="52" t="s">
        <v>258</v>
      </c>
      <c r="G354" s="34">
        <v>1</v>
      </c>
      <c r="H354" s="35">
        <v>0.25</v>
      </c>
      <c r="I354" s="36">
        <v>43654</v>
      </c>
      <c r="J354" s="46">
        <v>3705000</v>
      </c>
      <c r="K354" s="47">
        <f>'[1]Sep 23'!M360</f>
        <v>3705000</v>
      </c>
      <c r="L354" s="60"/>
      <c r="M354" s="48">
        <f t="shared" si="71"/>
        <v>3705000</v>
      </c>
      <c r="N354" s="49">
        <f t="shared" si="70"/>
        <v>0</v>
      </c>
      <c r="O354" s="48">
        <f t="shared" si="72"/>
        <v>3705000</v>
      </c>
      <c r="P354" s="48">
        <f t="shared" si="62"/>
        <v>0</v>
      </c>
      <c r="Q354" s="8">
        <f t="shared" si="68"/>
        <v>0</v>
      </c>
      <c r="R354" s="50">
        <f t="shared" si="69"/>
        <v>0</v>
      </c>
      <c r="S354" s="50"/>
      <c r="T354" s="9">
        <f t="shared" si="63"/>
        <v>48</v>
      </c>
      <c r="U354" s="9">
        <f t="shared" si="65"/>
        <v>48</v>
      </c>
      <c r="V354">
        <f t="shared" si="64"/>
        <v>0</v>
      </c>
      <c r="W354" s="166">
        <f t="shared" si="66"/>
        <v>77187.5</v>
      </c>
      <c r="Y354" s="167">
        <f t="shared" si="67"/>
        <v>3705000</v>
      </c>
    </row>
    <row r="355" spans="1:25" ht="12" customHeight="1" x14ac:dyDescent="0.25">
      <c r="A355" s="51">
        <v>481</v>
      </c>
      <c r="B355" s="52" t="s">
        <v>442</v>
      </c>
      <c r="C355" s="52"/>
      <c r="D355" s="33" t="e">
        <f>VLOOKUP(B355,[2]Item!$A$1:$B$2217,2,)</f>
        <v>#N/A</v>
      </c>
      <c r="E355" s="52" t="s">
        <v>157</v>
      </c>
      <c r="F355" s="52" t="s">
        <v>443</v>
      </c>
      <c r="G355" s="34">
        <v>4</v>
      </c>
      <c r="H355" s="35">
        <v>0.25</v>
      </c>
      <c r="I355" s="36">
        <v>43662</v>
      </c>
      <c r="J355" s="46">
        <v>46200000</v>
      </c>
      <c r="K355" s="47">
        <f>'[1]Sep 23'!M361</f>
        <v>46200000</v>
      </c>
      <c r="L355" s="60"/>
      <c r="M355" s="48">
        <f t="shared" si="71"/>
        <v>46200000</v>
      </c>
      <c r="N355" s="49">
        <f t="shared" si="70"/>
        <v>0</v>
      </c>
      <c r="O355" s="48">
        <f t="shared" si="72"/>
        <v>46200000</v>
      </c>
      <c r="P355" s="48">
        <f t="shared" si="62"/>
        <v>0</v>
      </c>
      <c r="Q355" s="8">
        <f t="shared" si="68"/>
        <v>0</v>
      </c>
      <c r="R355" s="50">
        <f t="shared" si="69"/>
        <v>0</v>
      </c>
      <c r="S355" s="50"/>
      <c r="T355" s="9">
        <f t="shared" si="63"/>
        <v>48</v>
      </c>
      <c r="U355" s="9">
        <f t="shared" si="65"/>
        <v>48</v>
      </c>
      <c r="V355">
        <f t="shared" si="64"/>
        <v>0</v>
      </c>
      <c r="W355" s="166">
        <f t="shared" si="66"/>
        <v>962500</v>
      </c>
      <c r="Y355" s="167">
        <f t="shared" si="67"/>
        <v>46200000</v>
      </c>
    </row>
    <row r="356" spans="1:25" ht="12" customHeight="1" x14ac:dyDescent="0.25">
      <c r="A356" s="51">
        <v>482</v>
      </c>
      <c r="B356" s="52" t="s">
        <v>444</v>
      </c>
      <c r="C356" s="52"/>
      <c r="D356" s="33" t="e">
        <f>VLOOKUP(B356,[2]Item!$A$1:$B$2217,2,)</f>
        <v>#N/A</v>
      </c>
      <c r="E356" s="52" t="s">
        <v>157</v>
      </c>
      <c r="F356" s="52" t="s">
        <v>202</v>
      </c>
      <c r="G356" s="34">
        <v>1</v>
      </c>
      <c r="H356" s="35">
        <v>0.25</v>
      </c>
      <c r="I356" s="36">
        <v>43666</v>
      </c>
      <c r="J356" s="46">
        <v>850000</v>
      </c>
      <c r="K356" s="47">
        <f>'[1]Sep 23'!M362</f>
        <v>850000.00000000047</v>
      </c>
      <c r="L356" s="60"/>
      <c r="M356" s="48">
        <f t="shared" si="71"/>
        <v>850000</v>
      </c>
      <c r="N356" s="49">
        <f t="shared" si="70"/>
        <v>0</v>
      </c>
      <c r="O356" s="48">
        <f t="shared" si="72"/>
        <v>850000.00000000047</v>
      </c>
      <c r="P356" s="48">
        <f t="shared" si="62"/>
        <v>0</v>
      </c>
      <c r="Q356" s="8">
        <f t="shared" si="68"/>
        <v>0</v>
      </c>
      <c r="R356" s="50">
        <f t="shared" si="69"/>
        <v>0</v>
      </c>
      <c r="S356" s="50"/>
      <c r="T356" s="9">
        <f t="shared" si="63"/>
        <v>48</v>
      </c>
      <c r="U356" s="9">
        <f t="shared" si="65"/>
        <v>48</v>
      </c>
      <c r="V356">
        <f t="shared" si="64"/>
        <v>0</v>
      </c>
      <c r="W356" s="166">
        <f t="shared" si="66"/>
        <v>17708.333333333332</v>
      </c>
      <c r="Y356" s="167">
        <f t="shared" si="67"/>
        <v>850000</v>
      </c>
    </row>
    <row r="357" spans="1:25" ht="12" customHeight="1" x14ac:dyDescent="0.25">
      <c r="A357" s="51">
        <v>483</v>
      </c>
      <c r="B357" s="52" t="s">
        <v>445</v>
      </c>
      <c r="C357" s="52"/>
      <c r="D357" s="33" t="e">
        <f>VLOOKUP(B357,[2]Item!$A$1:$B$2217,2,)</f>
        <v>#N/A</v>
      </c>
      <c r="E357" s="52" t="s">
        <v>157</v>
      </c>
      <c r="F357" s="52" t="s">
        <v>202</v>
      </c>
      <c r="G357" s="34">
        <v>1</v>
      </c>
      <c r="H357" s="35">
        <v>0.25</v>
      </c>
      <c r="I357" s="36">
        <v>43666</v>
      </c>
      <c r="J357" s="46">
        <v>2675000</v>
      </c>
      <c r="K357" s="47">
        <f>'[1]Sep 23'!M363</f>
        <v>2674999.9999999995</v>
      </c>
      <c r="L357" s="60"/>
      <c r="M357" s="48">
        <f t="shared" si="71"/>
        <v>2675000</v>
      </c>
      <c r="N357" s="49">
        <f t="shared" si="70"/>
        <v>0</v>
      </c>
      <c r="O357" s="48">
        <f t="shared" si="72"/>
        <v>2674999.9999999995</v>
      </c>
      <c r="P357" s="48">
        <f t="shared" si="62"/>
        <v>0</v>
      </c>
      <c r="Q357" s="8">
        <f t="shared" si="68"/>
        <v>0</v>
      </c>
      <c r="R357" s="50">
        <f t="shared" si="69"/>
        <v>0</v>
      </c>
      <c r="S357" s="50"/>
      <c r="T357" s="9">
        <f t="shared" si="63"/>
        <v>48</v>
      </c>
      <c r="U357" s="9">
        <f t="shared" si="65"/>
        <v>48</v>
      </c>
      <c r="V357">
        <f t="shared" si="64"/>
        <v>0</v>
      </c>
      <c r="W357" s="166">
        <f t="shared" si="66"/>
        <v>55729.166666666664</v>
      </c>
      <c r="Y357" s="167">
        <f t="shared" si="67"/>
        <v>2675000</v>
      </c>
    </row>
    <row r="358" spans="1:25" ht="12" customHeight="1" x14ac:dyDescent="0.25">
      <c r="A358" s="53">
        <v>484</v>
      </c>
      <c r="B358" s="52" t="s">
        <v>446</v>
      </c>
      <c r="C358" s="52"/>
      <c r="D358" s="33" t="e">
        <f>VLOOKUP(B358,[2]Item!$A$1:$B$2217,2,)</f>
        <v>#N/A</v>
      </c>
      <c r="E358" s="52" t="s">
        <v>157</v>
      </c>
      <c r="F358" s="52" t="s">
        <v>181</v>
      </c>
      <c r="G358" s="34">
        <v>1</v>
      </c>
      <c r="H358" s="35">
        <v>0.25</v>
      </c>
      <c r="I358" s="36">
        <v>43672</v>
      </c>
      <c r="J358" s="46">
        <v>5533500</v>
      </c>
      <c r="K358" s="47">
        <f>'[1]Sep 23'!M364</f>
        <v>5533500</v>
      </c>
      <c r="L358" s="95"/>
      <c r="M358" s="48">
        <f t="shared" si="71"/>
        <v>5533500</v>
      </c>
      <c r="N358" s="49">
        <f t="shared" si="70"/>
        <v>0</v>
      </c>
      <c r="O358" s="48">
        <f t="shared" si="72"/>
        <v>5533500</v>
      </c>
      <c r="P358" s="48">
        <f t="shared" si="62"/>
        <v>0</v>
      </c>
      <c r="Q358" s="8">
        <f t="shared" si="68"/>
        <v>0</v>
      </c>
      <c r="R358" s="50">
        <f t="shared" si="69"/>
        <v>0</v>
      </c>
      <c r="S358" s="50"/>
      <c r="T358" s="9">
        <f t="shared" si="63"/>
        <v>48</v>
      </c>
      <c r="U358" s="9">
        <f t="shared" si="65"/>
        <v>48</v>
      </c>
      <c r="V358">
        <f t="shared" si="64"/>
        <v>0</v>
      </c>
      <c r="W358" s="166">
        <f t="shared" si="66"/>
        <v>115281.25</v>
      </c>
      <c r="Y358" s="167">
        <f t="shared" si="67"/>
        <v>5533500</v>
      </c>
    </row>
    <row r="359" spans="1:25" ht="12" customHeight="1" x14ac:dyDescent="0.25">
      <c r="A359" s="53">
        <v>485</v>
      </c>
      <c r="B359" s="52" t="s">
        <v>447</v>
      </c>
      <c r="C359" s="52"/>
      <c r="D359" s="33" t="e">
        <f>VLOOKUP(B359,[2]Item!$A$1:$B$2217,2,)</f>
        <v>#N/A</v>
      </c>
      <c r="E359" s="52" t="s">
        <v>157</v>
      </c>
      <c r="F359" s="52" t="s">
        <v>170</v>
      </c>
      <c r="G359" s="34">
        <v>1</v>
      </c>
      <c r="H359" s="35">
        <v>0.25</v>
      </c>
      <c r="I359" s="36">
        <v>43666</v>
      </c>
      <c r="J359" s="46">
        <v>2675000</v>
      </c>
      <c r="K359" s="47">
        <f>'[1]Sep 23'!M365</f>
        <v>2674999.9999999995</v>
      </c>
      <c r="L359" s="95"/>
      <c r="M359" s="48">
        <f t="shared" si="71"/>
        <v>2675000</v>
      </c>
      <c r="N359" s="49">
        <f t="shared" si="70"/>
        <v>0</v>
      </c>
      <c r="O359" s="48">
        <f t="shared" si="72"/>
        <v>2674999.9999999995</v>
      </c>
      <c r="P359" s="48">
        <f t="shared" si="62"/>
        <v>0</v>
      </c>
      <c r="Q359" s="8">
        <f t="shared" si="68"/>
        <v>0</v>
      </c>
      <c r="R359" s="50">
        <f t="shared" si="69"/>
        <v>0</v>
      </c>
      <c r="S359" s="50"/>
      <c r="T359" s="9">
        <f t="shared" si="63"/>
        <v>48</v>
      </c>
      <c r="U359" s="9">
        <f t="shared" si="65"/>
        <v>48</v>
      </c>
      <c r="V359">
        <f t="shared" si="64"/>
        <v>0</v>
      </c>
      <c r="W359" s="166">
        <f t="shared" si="66"/>
        <v>55729.166666666664</v>
      </c>
      <c r="Y359" s="167">
        <f t="shared" si="67"/>
        <v>2675000</v>
      </c>
    </row>
    <row r="360" spans="1:25" ht="12" customHeight="1" x14ac:dyDescent="0.25">
      <c r="A360" s="53">
        <v>486</v>
      </c>
      <c r="B360" s="55" t="s">
        <v>448</v>
      </c>
      <c r="C360" s="55"/>
      <c r="D360" s="33" t="e">
        <f>VLOOKUP(B360,[2]Item!$A$1:$B$2217,2,)</f>
        <v>#N/A</v>
      </c>
      <c r="E360" s="55" t="s">
        <v>157</v>
      </c>
      <c r="F360" s="55" t="s">
        <v>181</v>
      </c>
      <c r="G360" s="34">
        <v>1</v>
      </c>
      <c r="H360" s="35">
        <v>0.25</v>
      </c>
      <c r="I360" s="36">
        <v>43696</v>
      </c>
      <c r="J360" s="46">
        <v>2295000</v>
      </c>
      <c r="K360" s="47">
        <f>'[1]Sep 23'!M366</f>
        <v>2295000</v>
      </c>
      <c r="L360" s="95"/>
      <c r="M360" s="48">
        <f t="shared" si="71"/>
        <v>2295000</v>
      </c>
      <c r="N360" s="49">
        <f t="shared" si="70"/>
        <v>0</v>
      </c>
      <c r="O360" s="48">
        <f t="shared" si="72"/>
        <v>2295000</v>
      </c>
      <c r="P360" s="48">
        <f t="shared" si="62"/>
        <v>0</v>
      </c>
      <c r="Q360" s="8">
        <f t="shared" si="68"/>
        <v>0</v>
      </c>
      <c r="R360" s="50">
        <f t="shared" si="69"/>
        <v>0</v>
      </c>
      <c r="S360" s="50"/>
      <c r="T360" s="9">
        <f t="shared" si="63"/>
        <v>48</v>
      </c>
      <c r="U360" s="9">
        <f t="shared" si="65"/>
        <v>48</v>
      </c>
      <c r="V360">
        <f t="shared" si="64"/>
        <v>0</v>
      </c>
      <c r="W360" s="166">
        <f t="shared" si="66"/>
        <v>47812.5</v>
      </c>
      <c r="Y360" s="167">
        <f t="shared" si="67"/>
        <v>2295000</v>
      </c>
    </row>
    <row r="361" spans="1:25" ht="12" customHeight="1" x14ac:dyDescent="0.25">
      <c r="A361" s="53">
        <v>487</v>
      </c>
      <c r="B361" s="55" t="s">
        <v>449</v>
      </c>
      <c r="C361" s="55"/>
      <c r="D361" s="33" t="e">
        <f>VLOOKUP(B361,[2]Item!$A$1:$B$2217,2,)</f>
        <v>#N/A</v>
      </c>
      <c r="E361" s="55" t="s">
        <v>157</v>
      </c>
      <c r="F361" s="55" t="s">
        <v>184</v>
      </c>
      <c r="G361" s="34">
        <v>1</v>
      </c>
      <c r="H361" s="35">
        <v>0.25</v>
      </c>
      <c r="I361" s="36">
        <v>43697</v>
      </c>
      <c r="J361" s="46">
        <v>2550000</v>
      </c>
      <c r="K361" s="47">
        <f>'[1]Sep 23'!M367</f>
        <v>2550000</v>
      </c>
      <c r="L361" s="95"/>
      <c r="M361" s="48">
        <f t="shared" si="71"/>
        <v>2550000</v>
      </c>
      <c r="N361" s="49">
        <f t="shared" si="70"/>
        <v>0</v>
      </c>
      <c r="O361" s="48">
        <f t="shared" si="72"/>
        <v>2550000</v>
      </c>
      <c r="P361" s="48">
        <f t="shared" si="62"/>
        <v>0</v>
      </c>
      <c r="Q361" s="8">
        <f t="shared" si="68"/>
        <v>0</v>
      </c>
      <c r="R361" s="50">
        <f t="shared" si="69"/>
        <v>0</v>
      </c>
      <c r="S361" s="50"/>
      <c r="T361" s="9">
        <f t="shared" si="63"/>
        <v>48</v>
      </c>
      <c r="U361" s="9">
        <f t="shared" si="65"/>
        <v>48</v>
      </c>
      <c r="V361">
        <f t="shared" si="64"/>
        <v>0</v>
      </c>
      <c r="W361" s="166">
        <f t="shared" si="66"/>
        <v>53125</v>
      </c>
      <c r="Y361" s="167">
        <f t="shared" si="67"/>
        <v>2550000</v>
      </c>
    </row>
    <row r="362" spans="1:25" ht="12" customHeight="1" x14ac:dyDescent="0.25">
      <c r="A362" s="53">
        <v>486</v>
      </c>
      <c r="B362" s="55" t="s">
        <v>450</v>
      </c>
      <c r="C362" s="55"/>
      <c r="D362" s="33" t="e">
        <f>VLOOKUP(B362,[2]Item!$A$1:$B$2217,2,)</f>
        <v>#N/A</v>
      </c>
      <c r="E362" s="55" t="s">
        <v>157</v>
      </c>
      <c r="F362" s="55" t="s">
        <v>184</v>
      </c>
      <c r="G362" s="34">
        <v>1</v>
      </c>
      <c r="H362" s="35">
        <v>0.25</v>
      </c>
      <c r="I362" s="36">
        <v>43709</v>
      </c>
      <c r="J362" s="46">
        <v>2950000</v>
      </c>
      <c r="K362" s="47">
        <f>'[1]Sep 23'!M368</f>
        <v>2950000.0000000009</v>
      </c>
      <c r="L362" s="95"/>
      <c r="M362" s="48">
        <f t="shared" si="71"/>
        <v>2950000</v>
      </c>
      <c r="N362" s="49">
        <f t="shared" si="70"/>
        <v>0</v>
      </c>
      <c r="O362" s="48">
        <f t="shared" si="72"/>
        <v>2950000.0000000009</v>
      </c>
      <c r="P362" s="48">
        <f t="shared" si="62"/>
        <v>0</v>
      </c>
      <c r="Q362" s="8">
        <f t="shared" si="68"/>
        <v>0</v>
      </c>
      <c r="R362" s="50">
        <f t="shared" si="69"/>
        <v>0</v>
      </c>
      <c r="S362" s="50"/>
      <c r="T362" s="9">
        <f t="shared" si="63"/>
        <v>48</v>
      </c>
      <c r="U362" s="9">
        <f t="shared" si="65"/>
        <v>48</v>
      </c>
      <c r="V362">
        <f t="shared" si="64"/>
        <v>0</v>
      </c>
      <c r="W362" s="166">
        <f t="shared" si="66"/>
        <v>61458.333333333336</v>
      </c>
      <c r="Y362" s="167">
        <f t="shared" si="67"/>
        <v>2950000</v>
      </c>
    </row>
    <row r="363" spans="1:25" ht="12" customHeight="1" x14ac:dyDescent="0.25">
      <c r="A363" s="53">
        <v>487</v>
      </c>
      <c r="B363" s="55" t="s">
        <v>451</v>
      </c>
      <c r="C363" s="55"/>
      <c r="D363" s="33" t="e">
        <f>VLOOKUP(B363,[2]Item!$A$1:$B$2217,2,)</f>
        <v>#N/A</v>
      </c>
      <c r="E363" s="55" t="s">
        <v>157</v>
      </c>
      <c r="F363" s="55" t="s">
        <v>357</v>
      </c>
      <c r="G363" s="34">
        <v>1</v>
      </c>
      <c r="H363" s="35">
        <v>0.25</v>
      </c>
      <c r="I363" s="36">
        <v>43733</v>
      </c>
      <c r="J363" s="46">
        <v>7950000</v>
      </c>
      <c r="K363" s="47">
        <f>'[1]Sep 23'!M369</f>
        <v>7950000</v>
      </c>
      <c r="L363" s="95"/>
      <c r="M363" s="48">
        <f t="shared" si="71"/>
        <v>7950000</v>
      </c>
      <c r="N363" s="49">
        <f t="shared" si="70"/>
        <v>0</v>
      </c>
      <c r="O363" s="48">
        <f t="shared" si="72"/>
        <v>7950000</v>
      </c>
      <c r="P363" s="48">
        <f t="shared" si="62"/>
        <v>0</v>
      </c>
      <c r="Q363" s="8">
        <f t="shared" si="68"/>
        <v>0</v>
      </c>
      <c r="R363" s="50">
        <f t="shared" si="69"/>
        <v>0</v>
      </c>
      <c r="S363" s="50"/>
      <c r="T363" s="9">
        <f t="shared" si="63"/>
        <v>48</v>
      </c>
      <c r="U363" s="9">
        <f t="shared" si="65"/>
        <v>48</v>
      </c>
      <c r="V363">
        <f t="shared" si="64"/>
        <v>0</v>
      </c>
      <c r="W363" s="166">
        <f t="shared" si="66"/>
        <v>165625</v>
      </c>
      <c r="Y363" s="167">
        <f t="shared" si="67"/>
        <v>7950000</v>
      </c>
    </row>
    <row r="364" spans="1:25" ht="12" customHeight="1" x14ac:dyDescent="0.25">
      <c r="A364" s="53">
        <v>488</v>
      </c>
      <c r="B364" s="55" t="s">
        <v>452</v>
      </c>
      <c r="C364" s="55"/>
      <c r="D364" s="33" t="e">
        <f>VLOOKUP(B364,[2]Item!$A$1:$B$2217,2,)</f>
        <v>#N/A</v>
      </c>
      <c r="E364" s="55" t="s">
        <v>157</v>
      </c>
      <c r="F364" s="55" t="s">
        <v>202</v>
      </c>
      <c r="G364" s="34">
        <v>1</v>
      </c>
      <c r="H364" s="35">
        <v>0.25</v>
      </c>
      <c r="I364" s="36">
        <v>43734</v>
      </c>
      <c r="J364" s="96">
        <v>17800000</v>
      </c>
      <c r="K364" s="47">
        <f>'[1]Sep 23'!M370</f>
        <v>17800000.000000007</v>
      </c>
      <c r="L364" s="95"/>
      <c r="M364" s="48">
        <f t="shared" si="71"/>
        <v>17800000</v>
      </c>
      <c r="N364" s="49">
        <f t="shared" si="70"/>
        <v>0</v>
      </c>
      <c r="O364" s="48">
        <f t="shared" si="72"/>
        <v>17800000.000000007</v>
      </c>
      <c r="P364" s="48">
        <f t="shared" si="62"/>
        <v>0</v>
      </c>
      <c r="Q364" s="8">
        <f t="shared" si="68"/>
        <v>0</v>
      </c>
      <c r="R364" s="50">
        <f t="shared" si="69"/>
        <v>0</v>
      </c>
      <c r="S364" s="50"/>
      <c r="T364" s="9">
        <f t="shared" si="63"/>
        <v>48</v>
      </c>
      <c r="U364" s="9">
        <f t="shared" si="65"/>
        <v>48</v>
      </c>
      <c r="V364">
        <f t="shared" si="64"/>
        <v>0</v>
      </c>
      <c r="W364" s="166">
        <f t="shared" si="66"/>
        <v>370833.33333333331</v>
      </c>
      <c r="Y364" s="167">
        <f t="shared" si="67"/>
        <v>17800000</v>
      </c>
    </row>
    <row r="365" spans="1:25" ht="12" customHeight="1" x14ac:dyDescent="0.25">
      <c r="A365" s="53">
        <v>489</v>
      </c>
      <c r="B365" s="55" t="s">
        <v>453</v>
      </c>
      <c r="C365" s="55"/>
      <c r="D365" s="33" t="e">
        <f>VLOOKUP(B365,[2]Item!$A$1:$B$2217,2,)</f>
        <v>#N/A</v>
      </c>
      <c r="E365" s="55" t="s">
        <v>157</v>
      </c>
      <c r="F365" s="55" t="s">
        <v>160</v>
      </c>
      <c r="G365" s="34">
        <v>1</v>
      </c>
      <c r="H365" s="35">
        <v>0.25</v>
      </c>
      <c r="I365" s="36">
        <v>43734</v>
      </c>
      <c r="J365" s="96">
        <v>645000</v>
      </c>
      <c r="K365" s="47">
        <f>'[1]Sep 23'!M371</f>
        <v>645000</v>
      </c>
      <c r="L365" s="95"/>
      <c r="M365" s="48">
        <f t="shared" si="71"/>
        <v>645000</v>
      </c>
      <c r="N365" s="49">
        <f t="shared" si="70"/>
        <v>0</v>
      </c>
      <c r="O365" s="48">
        <f t="shared" si="72"/>
        <v>645000</v>
      </c>
      <c r="P365" s="48">
        <f t="shared" si="62"/>
        <v>0</v>
      </c>
      <c r="Q365" s="8">
        <f t="shared" si="68"/>
        <v>0</v>
      </c>
      <c r="R365" s="50">
        <f t="shared" si="69"/>
        <v>0</v>
      </c>
      <c r="S365" s="50"/>
      <c r="T365" s="9">
        <f t="shared" si="63"/>
        <v>48</v>
      </c>
      <c r="U365" s="9">
        <f t="shared" si="65"/>
        <v>48</v>
      </c>
      <c r="V365">
        <f t="shared" si="64"/>
        <v>0</v>
      </c>
      <c r="W365" s="166">
        <f t="shared" si="66"/>
        <v>13437.5</v>
      </c>
      <c r="Y365" s="167">
        <f t="shared" si="67"/>
        <v>645000</v>
      </c>
    </row>
    <row r="366" spans="1:25" ht="12" customHeight="1" x14ac:dyDescent="0.25">
      <c r="A366" s="53">
        <v>490</v>
      </c>
      <c r="B366" s="55" t="s">
        <v>454</v>
      </c>
      <c r="C366" s="55"/>
      <c r="D366" s="33" t="e">
        <f>VLOOKUP(B366,[2]Item!$A$1:$B$2217,2,)</f>
        <v>#N/A</v>
      </c>
      <c r="E366" s="55" t="s">
        <v>157</v>
      </c>
      <c r="F366" s="55" t="s">
        <v>181</v>
      </c>
      <c r="G366" s="34">
        <v>1</v>
      </c>
      <c r="H366" s="35">
        <v>0.25</v>
      </c>
      <c r="I366" s="36">
        <v>43734</v>
      </c>
      <c r="J366" s="96">
        <v>1850000</v>
      </c>
      <c r="K366" s="47">
        <f>'[1]Sep 23'!M372</f>
        <v>1850000.0000000012</v>
      </c>
      <c r="L366" s="95"/>
      <c r="M366" s="48">
        <f t="shared" si="71"/>
        <v>1850000</v>
      </c>
      <c r="N366" s="49">
        <f t="shared" si="70"/>
        <v>0</v>
      </c>
      <c r="O366" s="48">
        <f t="shared" si="72"/>
        <v>1850000.0000000012</v>
      </c>
      <c r="P366" s="48">
        <f t="shared" si="62"/>
        <v>0</v>
      </c>
      <c r="Q366" s="8">
        <f t="shared" si="68"/>
        <v>0</v>
      </c>
      <c r="R366" s="50">
        <f t="shared" si="69"/>
        <v>0</v>
      </c>
      <c r="S366" s="50"/>
      <c r="T366" s="9">
        <f t="shared" si="63"/>
        <v>48</v>
      </c>
      <c r="U366" s="9">
        <f t="shared" si="65"/>
        <v>48</v>
      </c>
      <c r="V366">
        <f t="shared" si="64"/>
        <v>0</v>
      </c>
      <c r="W366" s="166">
        <f t="shared" si="66"/>
        <v>38541.666666666664</v>
      </c>
      <c r="Y366" s="167">
        <f t="shared" si="67"/>
        <v>1850000</v>
      </c>
    </row>
    <row r="367" spans="1:25" ht="12" customHeight="1" x14ac:dyDescent="0.25">
      <c r="A367" s="53">
        <v>491</v>
      </c>
      <c r="B367" s="55" t="s">
        <v>455</v>
      </c>
      <c r="C367" s="55"/>
      <c r="D367" s="33" t="e">
        <f>VLOOKUP(B367,[2]Item!$A$1:$B$2217,2,)</f>
        <v>#N/A</v>
      </c>
      <c r="E367" s="55" t="s">
        <v>157</v>
      </c>
      <c r="F367" s="55" t="s">
        <v>184</v>
      </c>
      <c r="G367" s="34">
        <v>2</v>
      </c>
      <c r="H367" s="35">
        <v>0.25</v>
      </c>
      <c r="I367" s="36">
        <v>43764</v>
      </c>
      <c r="J367" s="96">
        <v>8198000</v>
      </c>
      <c r="K367" s="47">
        <f>ROUND('[1]Sep 23'!M373,0)</f>
        <v>8198000</v>
      </c>
      <c r="L367" s="95"/>
      <c r="M367" s="48">
        <f t="shared" si="71"/>
        <v>8198000</v>
      </c>
      <c r="N367" s="49">
        <f t="shared" si="70"/>
        <v>0</v>
      </c>
      <c r="O367" s="48">
        <f t="shared" si="72"/>
        <v>8198000</v>
      </c>
      <c r="P367" s="48">
        <f t="shared" si="62"/>
        <v>0</v>
      </c>
      <c r="Q367" s="8">
        <f t="shared" si="68"/>
        <v>0</v>
      </c>
      <c r="R367" s="50">
        <f t="shared" si="69"/>
        <v>0</v>
      </c>
      <c r="S367" s="50"/>
      <c r="T367" s="9">
        <f t="shared" si="63"/>
        <v>48</v>
      </c>
      <c r="U367" s="9">
        <f t="shared" si="65"/>
        <v>48</v>
      </c>
      <c r="V367">
        <f t="shared" si="64"/>
        <v>0</v>
      </c>
      <c r="W367" s="166">
        <f t="shared" si="66"/>
        <v>170791.66666666666</v>
      </c>
      <c r="Y367" s="167">
        <f t="shared" si="67"/>
        <v>8198000</v>
      </c>
    </row>
    <row r="368" spans="1:25" ht="12" customHeight="1" x14ac:dyDescent="0.25">
      <c r="A368" s="53">
        <v>492</v>
      </c>
      <c r="B368" s="55" t="s">
        <v>456</v>
      </c>
      <c r="C368" s="55"/>
      <c r="D368" s="33" t="e">
        <f>VLOOKUP(B368,[2]Item!$A$1:$B$2217,2,)</f>
        <v>#N/A</v>
      </c>
      <c r="E368" s="55" t="s">
        <v>157</v>
      </c>
      <c r="F368" s="55" t="s">
        <v>184</v>
      </c>
      <c r="G368" s="34">
        <v>1</v>
      </c>
      <c r="H368" s="35">
        <v>0.25</v>
      </c>
      <c r="I368" s="36">
        <v>43764</v>
      </c>
      <c r="J368" s="96">
        <v>3599000</v>
      </c>
      <c r="K368" s="47">
        <f>'[1]Sep 23'!M374</f>
        <v>3598999.9999999977</v>
      </c>
      <c r="L368" s="95"/>
      <c r="M368" s="48">
        <f t="shared" si="71"/>
        <v>3599000</v>
      </c>
      <c r="N368" s="49">
        <f t="shared" si="70"/>
        <v>0</v>
      </c>
      <c r="O368" s="48">
        <f t="shared" si="72"/>
        <v>3598999.9999999977</v>
      </c>
      <c r="P368" s="48">
        <f t="shared" si="62"/>
        <v>0</v>
      </c>
      <c r="Q368" s="8">
        <f t="shared" si="68"/>
        <v>0</v>
      </c>
      <c r="R368" s="50">
        <f t="shared" si="69"/>
        <v>0</v>
      </c>
      <c r="S368" s="50"/>
      <c r="T368" s="9">
        <f t="shared" si="63"/>
        <v>48</v>
      </c>
      <c r="U368" s="9">
        <f t="shared" si="65"/>
        <v>48</v>
      </c>
      <c r="V368">
        <f t="shared" si="64"/>
        <v>0</v>
      </c>
      <c r="W368" s="166">
        <f t="shared" si="66"/>
        <v>74979.166666666672</v>
      </c>
      <c r="Y368" s="167">
        <f t="shared" si="67"/>
        <v>3599000</v>
      </c>
    </row>
    <row r="369" spans="1:25" ht="12" customHeight="1" x14ac:dyDescent="0.25">
      <c r="A369" s="53">
        <v>493</v>
      </c>
      <c r="B369" s="55" t="s">
        <v>457</v>
      </c>
      <c r="C369" s="55"/>
      <c r="D369" s="33" t="e">
        <f>VLOOKUP(B369,[2]Item!$A$1:$B$2217,2,)</f>
        <v>#N/A</v>
      </c>
      <c r="E369" s="55" t="s">
        <v>157</v>
      </c>
      <c r="F369" s="55" t="s">
        <v>181</v>
      </c>
      <c r="G369" s="34">
        <v>14</v>
      </c>
      <c r="H369" s="35">
        <v>0.25</v>
      </c>
      <c r="I369" s="36">
        <v>43788</v>
      </c>
      <c r="J369" s="95">
        <v>4452000</v>
      </c>
      <c r="K369" s="47">
        <f>'[1]Sep 23'!M375</f>
        <v>4359250</v>
      </c>
      <c r="L369" s="95"/>
      <c r="M369" s="48">
        <f t="shared" si="71"/>
        <v>4452000</v>
      </c>
      <c r="N369" s="49">
        <f t="shared" si="70"/>
        <v>92750</v>
      </c>
      <c r="O369" s="48">
        <f t="shared" si="72"/>
        <v>4452000</v>
      </c>
      <c r="P369" s="48">
        <f t="shared" si="62"/>
        <v>0</v>
      </c>
      <c r="Q369" s="8">
        <f t="shared" si="68"/>
        <v>0</v>
      </c>
      <c r="R369" s="50">
        <f t="shared" si="69"/>
        <v>0</v>
      </c>
      <c r="S369" s="50"/>
      <c r="T369" s="9">
        <f t="shared" si="63"/>
        <v>48</v>
      </c>
      <c r="U369" s="9">
        <f t="shared" si="65"/>
        <v>48</v>
      </c>
      <c r="V369">
        <f t="shared" si="64"/>
        <v>0</v>
      </c>
      <c r="W369" s="166">
        <f t="shared" si="66"/>
        <v>92750</v>
      </c>
      <c r="Y369" s="167">
        <f t="shared" si="67"/>
        <v>4452000</v>
      </c>
    </row>
    <row r="370" spans="1:25" ht="12" customHeight="1" x14ac:dyDescent="0.25">
      <c r="A370" s="53">
        <v>494</v>
      </c>
      <c r="B370" s="66" t="s">
        <v>458</v>
      </c>
      <c r="C370" s="59"/>
      <c r="D370" s="33" t="e">
        <f>VLOOKUP(B370,[2]Item!$A$1:$B$2217,2,)</f>
        <v>#N/A</v>
      </c>
      <c r="E370" s="59" t="s">
        <v>157</v>
      </c>
      <c r="F370" s="55" t="s">
        <v>181</v>
      </c>
      <c r="G370" s="34">
        <v>2</v>
      </c>
      <c r="H370" s="35">
        <v>0.25</v>
      </c>
      <c r="I370" s="36">
        <v>43776</v>
      </c>
      <c r="J370" s="95">
        <v>1599000</v>
      </c>
      <c r="K370" s="47">
        <f>'[1]Sep 23'!M376</f>
        <v>1565687.5</v>
      </c>
      <c r="L370" s="95"/>
      <c r="M370" s="48">
        <f t="shared" si="71"/>
        <v>1599000</v>
      </c>
      <c r="N370" s="49">
        <f t="shared" si="70"/>
        <v>33312.5</v>
      </c>
      <c r="O370" s="48">
        <f t="shared" si="72"/>
        <v>1599000</v>
      </c>
      <c r="P370" s="48">
        <f t="shared" si="62"/>
        <v>0</v>
      </c>
      <c r="Q370" s="8">
        <f t="shared" si="68"/>
        <v>0</v>
      </c>
      <c r="R370" s="50">
        <f t="shared" si="69"/>
        <v>0</v>
      </c>
      <c r="S370" s="50"/>
      <c r="T370" s="9">
        <f t="shared" si="63"/>
        <v>48</v>
      </c>
      <c r="U370" s="9">
        <f t="shared" si="65"/>
        <v>48</v>
      </c>
      <c r="V370">
        <f t="shared" si="64"/>
        <v>0</v>
      </c>
      <c r="W370" s="166">
        <f t="shared" si="66"/>
        <v>33312.5</v>
      </c>
      <c r="Y370" s="167">
        <f t="shared" si="67"/>
        <v>1599000</v>
      </c>
    </row>
    <row r="371" spans="1:25" ht="12" customHeight="1" x14ac:dyDescent="0.25">
      <c r="A371" s="53">
        <v>495</v>
      </c>
      <c r="B371" s="66" t="s">
        <v>459</v>
      </c>
      <c r="C371" s="59"/>
      <c r="D371" s="33" t="e">
        <f>VLOOKUP(B371,[2]Item!$A$1:$B$2217,2,)</f>
        <v>#N/A</v>
      </c>
      <c r="E371" s="59" t="s">
        <v>157</v>
      </c>
      <c r="F371" s="55" t="s">
        <v>233</v>
      </c>
      <c r="G371" s="34">
        <v>2</v>
      </c>
      <c r="H371" s="35">
        <v>0.25</v>
      </c>
      <c r="I371" s="36">
        <v>43776</v>
      </c>
      <c r="J371" s="95">
        <v>1798000</v>
      </c>
      <c r="K371" s="47">
        <f>'[1]Sep 23'!M377</f>
        <v>1760541.6666666656</v>
      </c>
      <c r="L371" s="95"/>
      <c r="M371" s="48">
        <f t="shared" si="71"/>
        <v>1798000</v>
      </c>
      <c r="N371" s="49">
        <f t="shared" si="70"/>
        <v>37458.333333333336</v>
      </c>
      <c r="O371" s="48">
        <f t="shared" si="72"/>
        <v>1797999.9999999988</v>
      </c>
      <c r="P371" s="48">
        <f t="shared" si="62"/>
        <v>0</v>
      </c>
      <c r="Q371" s="8">
        <f t="shared" si="68"/>
        <v>0</v>
      </c>
      <c r="R371" s="50">
        <f t="shared" si="69"/>
        <v>0</v>
      </c>
      <c r="S371" s="50"/>
      <c r="T371" s="9">
        <f t="shared" si="63"/>
        <v>48</v>
      </c>
      <c r="U371" s="9">
        <f t="shared" si="65"/>
        <v>48</v>
      </c>
      <c r="V371">
        <f t="shared" si="64"/>
        <v>0</v>
      </c>
      <c r="W371" s="166">
        <f t="shared" si="66"/>
        <v>37458.333333333336</v>
      </c>
      <c r="Y371" s="167">
        <f t="shared" si="67"/>
        <v>1798000</v>
      </c>
    </row>
    <row r="372" spans="1:25" ht="12" customHeight="1" x14ac:dyDescent="0.25">
      <c r="A372" s="53">
        <v>496</v>
      </c>
      <c r="B372" s="66" t="s">
        <v>460</v>
      </c>
      <c r="C372" s="59"/>
      <c r="D372" s="33" t="e">
        <f>VLOOKUP(B372,[2]Item!$A$1:$B$2217,2,)</f>
        <v>#N/A</v>
      </c>
      <c r="E372" s="59" t="s">
        <v>157</v>
      </c>
      <c r="F372" s="55" t="s">
        <v>170</v>
      </c>
      <c r="G372" s="34">
        <v>1</v>
      </c>
      <c r="H372" s="35">
        <v>0.25</v>
      </c>
      <c r="I372" s="36">
        <v>43776</v>
      </c>
      <c r="J372" s="95">
        <v>899000</v>
      </c>
      <c r="K372" s="47">
        <f>'[1]Sep 23'!M378</f>
        <v>880270.83333333279</v>
      </c>
      <c r="L372" s="95"/>
      <c r="M372" s="48">
        <f t="shared" si="71"/>
        <v>899000</v>
      </c>
      <c r="N372" s="49">
        <f t="shared" si="70"/>
        <v>18729.166666666668</v>
      </c>
      <c r="O372" s="48">
        <f t="shared" si="72"/>
        <v>898999.99999999942</v>
      </c>
      <c r="P372" s="48">
        <f t="shared" si="62"/>
        <v>0</v>
      </c>
      <c r="Q372" s="8">
        <f t="shared" si="68"/>
        <v>0</v>
      </c>
      <c r="R372" s="50">
        <f t="shared" si="69"/>
        <v>0</v>
      </c>
      <c r="S372" s="50"/>
      <c r="T372" s="9">
        <f t="shared" si="63"/>
        <v>48</v>
      </c>
      <c r="U372" s="9">
        <f t="shared" si="65"/>
        <v>48</v>
      </c>
      <c r="V372">
        <f t="shared" si="64"/>
        <v>0</v>
      </c>
      <c r="W372" s="166">
        <f t="shared" si="66"/>
        <v>18729.166666666668</v>
      </c>
      <c r="Y372" s="167">
        <f t="shared" si="67"/>
        <v>899000</v>
      </c>
    </row>
    <row r="373" spans="1:25" ht="12" customHeight="1" x14ac:dyDescent="0.25">
      <c r="A373" s="53">
        <v>497</v>
      </c>
      <c r="B373" s="66" t="s">
        <v>461</v>
      </c>
      <c r="C373" s="59"/>
      <c r="D373" s="33" t="e">
        <f>VLOOKUP(B373,[2]Item!$A$1:$B$2217,2,)</f>
        <v>#N/A</v>
      </c>
      <c r="E373" s="59" t="s">
        <v>157</v>
      </c>
      <c r="F373" s="55" t="s">
        <v>202</v>
      </c>
      <c r="G373" s="34">
        <v>2</v>
      </c>
      <c r="H373" s="35">
        <v>0.25</v>
      </c>
      <c r="I373" s="36">
        <v>43776</v>
      </c>
      <c r="J373" s="95">
        <v>1998000</v>
      </c>
      <c r="K373" s="47">
        <f>'[1]Sep 23'!M379</f>
        <v>1956375</v>
      </c>
      <c r="L373" s="95"/>
      <c r="M373" s="48">
        <f t="shared" si="71"/>
        <v>1998000</v>
      </c>
      <c r="N373" s="49">
        <f t="shared" si="70"/>
        <v>41625</v>
      </c>
      <c r="O373" s="48">
        <f t="shared" si="72"/>
        <v>1998000</v>
      </c>
      <c r="P373" s="48">
        <f t="shared" si="62"/>
        <v>0</v>
      </c>
      <c r="Q373" s="8">
        <f t="shared" si="68"/>
        <v>0</v>
      </c>
      <c r="R373" s="50">
        <f t="shared" si="69"/>
        <v>0</v>
      </c>
      <c r="S373" s="50"/>
      <c r="T373" s="9">
        <f t="shared" si="63"/>
        <v>48</v>
      </c>
      <c r="U373" s="9">
        <f t="shared" si="65"/>
        <v>48</v>
      </c>
      <c r="V373">
        <f t="shared" si="64"/>
        <v>0</v>
      </c>
      <c r="W373" s="166">
        <f t="shared" si="66"/>
        <v>41625</v>
      </c>
      <c r="Y373" s="167">
        <f t="shared" si="67"/>
        <v>1998000</v>
      </c>
    </row>
    <row r="374" spans="1:25" ht="12" customHeight="1" x14ac:dyDescent="0.25">
      <c r="A374" s="53">
        <v>498</v>
      </c>
      <c r="B374" s="66" t="s">
        <v>462</v>
      </c>
      <c r="C374" s="59"/>
      <c r="D374" s="33" t="e">
        <f>VLOOKUP(B374,[2]Item!$A$1:$B$2217,2,)</f>
        <v>#N/A</v>
      </c>
      <c r="E374" s="59" t="s">
        <v>157</v>
      </c>
      <c r="F374" s="55" t="s">
        <v>181</v>
      </c>
      <c r="G374" s="34">
        <v>2</v>
      </c>
      <c r="H374" s="35">
        <v>0.25</v>
      </c>
      <c r="I374" s="36">
        <v>43776</v>
      </c>
      <c r="J374" s="95">
        <v>338000</v>
      </c>
      <c r="K374" s="47">
        <f>'[1]Sep 23'!M380</f>
        <v>330958.33333333337</v>
      </c>
      <c r="L374" s="95"/>
      <c r="M374" s="48">
        <f t="shared" si="71"/>
        <v>338000</v>
      </c>
      <c r="N374" s="49">
        <f t="shared" si="70"/>
        <v>7041.666666666667</v>
      </c>
      <c r="O374" s="48">
        <f t="shared" si="72"/>
        <v>338000.00000000006</v>
      </c>
      <c r="P374" s="48">
        <f t="shared" si="62"/>
        <v>0</v>
      </c>
      <c r="Q374" s="8">
        <f t="shared" si="68"/>
        <v>0</v>
      </c>
      <c r="R374" s="50">
        <f t="shared" si="69"/>
        <v>0</v>
      </c>
      <c r="S374" s="50"/>
      <c r="T374" s="9">
        <f t="shared" si="63"/>
        <v>48</v>
      </c>
      <c r="U374" s="9">
        <f t="shared" si="65"/>
        <v>48</v>
      </c>
      <c r="V374">
        <f t="shared" si="64"/>
        <v>0</v>
      </c>
      <c r="W374" s="166">
        <f t="shared" si="66"/>
        <v>7041.666666666667</v>
      </c>
      <c r="Y374" s="167">
        <f t="shared" si="67"/>
        <v>338000</v>
      </c>
    </row>
    <row r="375" spans="1:25" ht="12" customHeight="1" x14ac:dyDescent="0.25">
      <c r="A375" s="53">
        <v>499</v>
      </c>
      <c r="B375" s="66" t="s">
        <v>463</v>
      </c>
      <c r="C375" s="59"/>
      <c r="D375" s="33" t="e">
        <f>VLOOKUP(B375,[2]Item!$A$1:$B$2217,2,)</f>
        <v>#N/A</v>
      </c>
      <c r="E375" s="59" t="s">
        <v>157</v>
      </c>
      <c r="F375" s="55" t="s">
        <v>170</v>
      </c>
      <c r="G375" s="34">
        <v>1</v>
      </c>
      <c r="H375" s="35">
        <v>0.25</v>
      </c>
      <c r="I375" s="36">
        <v>43776</v>
      </c>
      <c r="J375" s="95">
        <v>375000</v>
      </c>
      <c r="K375" s="47">
        <f>'[1]Sep 23'!M381</f>
        <v>367187.5</v>
      </c>
      <c r="L375" s="95"/>
      <c r="M375" s="48">
        <f t="shared" si="71"/>
        <v>375000</v>
      </c>
      <c r="N375" s="49">
        <f t="shared" si="70"/>
        <v>7812.5</v>
      </c>
      <c r="O375" s="48">
        <f t="shared" si="72"/>
        <v>375000</v>
      </c>
      <c r="P375" s="48">
        <f t="shared" si="62"/>
        <v>0</v>
      </c>
      <c r="Q375" s="8">
        <f t="shared" si="68"/>
        <v>0</v>
      </c>
      <c r="R375" s="50">
        <f t="shared" si="69"/>
        <v>0</v>
      </c>
      <c r="S375" s="50"/>
      <c r="T375" s="9">
        <f t="shared" si="63"/>
        <v>48</v>
      </c>
      <c r="U375" s="9">
        <f t="shared" si="65"/>
        <v>48</v>
      </c>
      <c r="V375">
        <f t="shared" si="64"/>
        <v>0</v>
      </c>
      <c r="W375" s="166">
        <f t="shared" si="66"/>
        <v>7812.5</v>
      </c>
      <c r="Y375" s="167">
        <f t="shared" si="67"/>
        <v>375000</v>
      </c>
    </row>
    <row r="376" spans="1:25" ht="12" customHeight="1" x14ac:dyDescent="0.25">
      <c r="A376" s="53">
        <v>500</v>
      </c>
      <c r="B376" s="66" t="s">
        <v>464</v>
      </c>
      <c r="C376" s="59"/>
      <c r="D376" s="33" t="e">
        <f>VLOOKUP(B376,[2]Item!$A$1:$B$2217,2,)</f>
        <v>#N/A</v>
      </c>
      <c r="E376" s="59" t="s">
        <v>157</v>
      </c>
      <c r="F376" s="55" t="s">
        <v>184</v>
      </c>
      <c r="G376" s="34">
        <v>1</v>
      </c>
      <c r="H376" s="35">
        <v>0.25</v>
      </c>
      <c r="I376" s="36">
        <v>43776</v>
      </c>
      <c r="J376" s="95">
        <v>2100000</v>
      </c>
      <c r="K376" s="47">
        <f>'[1]Sep 23'!M382</f>
        <v>2056250</v>
      </c>
      <c r="L376" s="95"/>
      <c r="M376" s="48">
        <f t="shared" si="71"/>
        <v>2100000</v>
      </c>
      <c r="N376" s="49">
        <f t="shared" si="70"/>
        <v>43750</v>
      </c>
      <c r="O376" s="48">
        <f t="shared" si="72"/>
        <v>2100000</v>
      </c>
      <c r="P376" s="48">
        <f t="shared" si="62"/>
        <v>0</v>
      </c>
      <c r="Q376" s="8">
        <f t="shared" si="68"/>
        <v>0</v>
      </c>
      <c r="R376" s="50">
        <f t="shared" si="69"/>
        <v>0</v>
      </c>
      <c r="S376" s="50"/>
      <c r="T376" s="9">
        <f t="shared" si="63"/>
        <v>48</v>
      </c>
      <c r="U376" s="9">
        <f t="shared" si="65"/>
        <v>48</v>
      </c>
      <c r="V376">
        <f t="shared" si="64"/>
        <v>0</v>
      </c>
      <c r="W376" s="166">
        <f t="shared" si="66"/>
        <v>43750</v>
      </c>
      <c r="Y376" s="167">
        <f t="shared" si="67"/>
        <v>2100000</v>
      </c>
    </row>
    <row r="377" spans="1:25" ht="12" customHeight="1" x14ac:dyDescent="0.25">
      <c r="A377" s="53">
        <v>501</v>
      </c>
      <c r="B377" s="66" t="s">
        <v>465</v>
      </c>
      <c r="C377" s="59"/>
      <c r="D377" s="33" t="e">
        <f>VLOOKUP(B377,[2]Item!$A$1:$B$2217,2,)</f>
        <v>#N/A</v>
      </c>
      <c r="E377" s="59" t="s">
        <v>157</v>
      </c>
      <c r="F377" s="55" t="s">
        <v>202</v>
      </c>
      <c r="G377" s="34">
        <v>1</v>
      </c>
      <c r="H377" s="35">
        <v>0.25</v>
      </c>
      <c r="I377" s="36">
        <v>43776</v>
      </c>
      <c r="J377" s="95">
        <v>5750000</v>
      </c>
      <c r="K377" s="47">
        <f>'[1]Sep 23'!M383</f>
        <v>5630208.3333333349</v>
      </c>
      <c r="L377" s="95"/>
      <c r="M377" s="48">
        <f t="shared" si="71"/>
        <v>5750000</v>
      </c>
      <c r="N377" s="49">
        <f t="shared" si="70"/>
        <v>119791.66666666667</v>
      </c>
      <c r="O377" s="48">
        <f t="shared" si="72"/>
        <v>5750000.0000000019</v>
      </c>
      <c r="P377" s="48">
        <f t="shared" si="62"/>
        <v>0</v>
      </c>
      <c r="Q377" s="8">
        <f t="shared" si="68"/>
        <v>0</v>
      </c>
      <c r="R377" s="50">
        <f t="shared" si="69"/>
        <v>0</v>
      </c>
      <c r="S377" s="50"/>
      <c r="T377" s="9">
        <f t="shared" si="63"/>
        <v>48</v>
      </c>
      <c r="U377" s="9">
        <f t="shared" si="65"/>
        <v>48</v>
      </c>
      <c r="V377">
        <f t="shared" si="64"/>
        <v>0</v>
      </c>
      <c r="W377" s="166">
        <f t="shared" si="66"/>
        <v>119791.66666666667</v>
      </c>
      <c r="Y377" s="167">
        <f t="shared" si="67"/>
        <v>5750000</v>
      </c>
    </row>
    <row r="378" spans="1:25" ht="12" customHeight="1" x14ac:dyDescent="0.25">
      <c r="A378" s="53">
        <v>502</v>
      </c>
      <c r="B378" s="66" t="s">
        <v>466</v>
      </c>
      <c r="C378" s="59"/>
      <c r="D378" s="33" t="e">
        <f>VLOOKUP(B378,[2]Item!$A$1:$B$2217,2,)</f>
        <v>#N/A</v>
      </c>
      <c r="E378" s="59" t="s">
        <v>157</v>
      </c>
      <c r="F378" s="55" t="s">
        <v>184</v>
      </c>
      <c r="G378" s="34">
        <v>2</v>
      </c>
      <c r="H378" s="35">
        <v>0.25</v>
      </c>
      <c r="I378" s="36">
        <v>43837</v>
      </c>
      <c r="J378" s="95">
        <v>5150000</v>
      </c>
      <c r="K378" s="47">
        <f>'[1]Sep 23'!M384</f>
        <v>4828124.9999999991</v>
      </c>
      <c r="L378" s="95"/>
      <c r="M378" s="48">
        <f t="shared" si="71"/>
        <v>5150000</v>
      </c>
      <c r="N378" s="49">
        <f t="shared" si="70"/>
        <v>107291.66666666667</v>
      </c>
      <c r="O378" s="48">
        <f t="shared" si="72"/>
        <v>4935416.666666666</v>
      </c>
      <c r="P378" s="48">
        <f t="shared" si="62"/>
        <v>214583.33333333395</v>
      </c>
      <c r="Q378" s="8">
        <f t="shared" si="68"/>
        <v>214583.33333333395</v>
      </c>
      <c r="R378" s="50">
        <f t="shared" si="69"/>
        <v>0</v>
      </c>
      <c r="S378" s="50"/>
      <c r="T378" s="9">
        <f t="shared" si="63"/>
        <v>48</v>
      </c>
      <c r="U378" s="9">
        <f t="shared" si="65"/>
        <v>46</v>
      </c>
      <c r="V378">
        <f t="shared" si="64"/>
        <v>2</v>
      </c>
      <c r="W378" s="166">
        <f t="shared" si="66"/>
        <v>107291.66666666667</v>
      </c>
      <c r="Y378" s="167">
        <f t="shared" si="67"/>
        <v>4935416.666666667</v>
      </c>
    </row>
    <row r="379" spans="1:25" ht="12" customHeight="1" x14ac:dyDescent="0.25">
      <c r="A379" s="53">
        <v>503</v>
      </c>
      <c r="B379" s="66" t="s">
        <v>467</v>
      </c>
      <c r="C379" s="59"/>
      <c r="D379" s="33" t="e">
        <f>VLOOKUP(B379,[2]Item!$A$1:$B$2217,2,)</f>
        <v>#N/A</v>
      </c>
      <c r="E379" s="59" t="s">
        <v>157</v>
      </c>
      <c r="F379" s="55" t="s">
        <v>233</v>
      </c>
      <c r="G379" s="34">
        <v>1</v>
      </c>
      <c r="H379" s="35">
        <v>0.25</v>
      </c>
      <c r="I379" s="36">
        <v>43837</v>
      </c>
      <c r="J379" s="95">
        <v>6815000</v>
      </c>
      <c r="K379" s="47">
        <f>'[1]Sep 23'!M385</f>
        <v>6389062.5000000028</v>
      </c>
      <c r="L379" s="95"/>
      <c r="M379" s="48">
        <f t="shared" si="71"/>
        <v>6815000</v>
      </c>
      <c r="N379" s="49">
        <f t="shared" si="70"/>
        <v>141979.16666666666</v>
      </c>
      <c r="O379" s="48">
        <f t="shared" si="72"/>
        <v>6531041.6666666698</v>
      </c>
      <c r="P379" s="48">
        <f t="shared" si="62"/>
        <v>283958.33333333023</v>
      </c>
      <c r="Q379" s="8">
        <f t="shared" si="68"/>
        <v>283958.33333333023</v>
      </c>
      <c r="R379" s="50">
        <f t="shared" si="69"/>
        <v>0</v>
      </c>
      <c r="S379" s="50"/>
      <c r="T379" s="9">
        <f t="shared" si="63"/>
        <v>48</v>
      </c>
      <c r="U379" s="9">
        <f t="shared" si="65"/>
        <v>46</v>
      </c>
      <c r="V379">
        <f t="shared" si="64"/>
        <v>2</v>
      </c>
      <c r="W379" s="166">
        <f t="shared" si="66"/>
        <v>141979.16666666666</v>
      </c>
      <c r="Y379" s="167">
        <f t="shared" si="67"/>
        <v>6531041.666666666</v>
      </c>
    </row>
    <row r="380" spans="1:25" ht="12" customHeight="1" x14ac:dyDescent="0.25">
      <c r="A380" s="53">
        <v>504</v>
      </c>
      <c r="B380" s="61" t="s">
        <v>468</v>
      </c>
      <c r="C380" s="97"/>
      <c r="D380" s="33" t="e">
        <f>VLOOKUP(B380,[2]Item!$A$1:$B$2217,2,)</f>
        <v>#N/A</v>
      </c>
      <c r="E380" s="97" t="s">
        <v>157</v>
      </c>
      <c r="F380" s="55" t="s">
        <v>233</v>
      </c>
      <c r="G380" s="34">
        <v>1</v>
      </c>
      <c r="H380" s="35">
        <v>0.25</v>
      </c>
      <c r="I380" s="61">
        <v>43866</v>
      </c>
      <c r="J380" s="60">
        <v>7700000</v>
      </c>
      <c r="K380" s="47">
        <f>'[1]Sep 23'!M386</f>
        <v>7058333.3333333367</v>
      </c>
      <c r="L380" s="95"/>
      <c r="M380" s="48">
        <f t="shared" si="71"/>
        <v>7700000</v>
      </c>
      <c r="N380" s="49">
        <f t="shared" si="70"/>
        <v>160416.66666666666</v>
      </c>
      <c r="O380" s="48">
        <f t="shared" si="72"/>
        <v>7218750.0000000037</v>
      </c>
      <c r="P380" s="48">
        <f t="shared" si="62"/>
        <v>481249.99999999627</v>
      </c>
      <c r="Q380" s="8">
        <f t="shared" si="68"/>
        <v>481249.99999999627</v>
      </c>
      <c r="R380" s="50">
        <f t="shared" si="69"/>
        <v>0</v>
      </c>
      <c r="S380" s="50"/>
      <c r="T380" s="9">
        <f t="shared" si="63"/>
        <v>48</v>
      </c>
      <c r="U380" s="9">
        <f t="shared" si="65"/>
        <v>45</v>
      </c>
      <c r="V380">
        <f t="shared" si="64"/>
        <v>3</v>
      </c>
      <c r="W380" s="166">
        <f t="shared" si="66"/>
        <v>160416.66666666666</v>
      </c>
      <c r="Y380" s="167">
        <f t="shared" si="67"/>
        <v>7218750</v>
      </c>
    </row>
    <row r="381" spans="1:25" ht="12" customHeight="1" x14ac:dyDescent="0.25">
      <c r="A381" s="53">
        <v>505</v>
      </c>
      <c r="B381" s="61" t="s">
        <v>469</v>
      </c>
      <c r="C381" s="97"/>
      <c r="D381" s="33" t="e">
        <f>VLOOKUP(B381,[2]Item!$A$1:$B$2217,2,)</f>
        <v>#N/A</v>
      </c>
      <c r="E381" s="97" t="s">
        <v>157</v>
      </c>
      <c r="F381" s="55" t="s">
        <v>233</v>
      </c>
      <c r="G381" s="34">
        <v>1</v>
      </c>
      <c r="H381" s="35">
        <v>0.25</v>
      </c>
      <c r="I381" s="61">
        <v>43872</v>
      </c>
      <c r="J381" s="60">
        <v>7590000</v>
      </c>
      <c r="K381" s="47">
        <f>'[1]Sep 23'!M387</f>
        <v>6957500</v>
      </c>
      <c r="L381" s="95"/>
      <c r="M381" s="48">
        <f t="shared" si="71"/>
        <v>7590000</v>
      </c>
      <c r="N381" s="49">
        <f t="shared" si="70"/>
        <v>158125</v>
      </c>
      <c r="O381" s="48">
        <f t="shared" si="72"/>
        <v>7115625</v>
      </c>
      <c r="P381" s="48">
        <f t="shared" si="62"/>
        <v>474375</v>
      </c>
      <c r="Q381" s="8">
        <f t="shared" si="68"/>
        <v>474375</v>
      </c>
      <c r="R381" s="50">
        <f t="shared" si="69"/>
        <v>0</v>
      </c>
      <c r="S381" s="50"/>
      <c r="T381" s="9">
        <f t="shared" si="63"/>
        <v>48</v>
      </c>
      <c r="U381" s="9">
        <f t="shared" si="65"/>
        <v>45</v>
      </c>
      <c r="V381">
        <f t="shared" si="64"/>
        <v>3</v>
      </c>
      <c r="W381" s="166">
        <f t="shared" si="66"/>
        <v>158125</v>
      </c>
      <c r="Y381" s="167">
        <f t="shared" si="67"/>
        <v>7115625</v>
      </c>
    </row>
    <row r="382" spans="1:25" ht="12" customHeight="1" x14ac:dyDescent="0.25">
      <c r="A382" s="53">
        <v>506</v>
      </c>
      <c r="B382" s="61" t="s">
        <v>470</v>
      </c>
      <c r="C382" s="97"/>
      <c r="D382" s="33" t="e">
        <f>VLOOKUP(B382,[2]Item!$A$1:$B$2217,2,)</f>
        <v>#N/A</v>
      </c>
      <c r="E382" s="97" t="s">
        <v>157</v>
      </c>
      <c r="F382" s="55" t="s">
        <v>233</v>
      </c>
      <c r="G382" s="34">
        <v>1</v>
      </c>
      <c r="H382" s="35">
        <v>0.25</v>
      </c>
      <c r="I382" s="61">
        <v>43872</v>
      </c>
      <c r="J382" s="60">
        <v>3850000</v>
      </c>
      <c r="K382" s="47">
        <f>'[1]Sep 23'!M388</f>
        <v>3529166.6666666684</v>
      </c>
      <c r="L382" s="95"/>
      <c r="M382" s="48">
        <f t="shared" si="71"/>
        <v>3850000</v>
      </c>
      <c r="N382" s="49">
        <f t="shared" si="70"/>
        <v>80208.333333333328</v>
      </c>
      <c r="O382" s="48">
        <f t="shared" si="72"/>
        <v>3609375.0000000019</v>
      </c>
      <c r="P382" s="48">
        <f t="shared" ref="P382:P460" si="73">M382-O382</f>
        <v>240624.99999999814</v>
      </c>
      <c r="Q382" s="8">
        <f t="shared" si="68"/>
        <v>240624.99999999814</v>
      </c>
      <c r="R382" s="50">
        <f t="shared" si="69"/>
        <v>0</v>
      </c>
      <c r="S382" s="50"/>
      <c r="T382" s="9">
        <f t="shared" si="63"/>
        <v>48</v>
      </c>
      <c r="U382" s="9">
        <f t="shared" si="65"/>
        <v>45</v>
      </c>
      <c r="V382">
        <f t="shared" si="64"/>
        <v>3</v>
      </c>
      <c r="W382" s="166">
        <f t="shared" si="66"/>
        <v>80208.333333333328</v>
      </c>
      <c r="Y382" s="167">
        <f t="shared" si="67"/>
        <v>3609375</v>
      </c>
    </row>
    <row r="383" spans="1:25" ht="12" customHeight="1" x14ac:dyDescent="0.25">
      <c r="A383" s="53">
        <v>507</v>
      </c>
      <c r="B383" s="61" t="s">
        <v>471</v>
      </c>
      <c r="C383" s="97"/>
      <c r="D383" s="33" t="e">
        <f>VLOOKUP(B383,[2]Item!$A$1:$B$2217,2,)</f>
        <v>#N/A</v>
      </c>
      <c r="E383" s="97" t="s">
        <v>157</v>
      </c>
      <c r="F383" s="55" t="s">
        <v>233</v>
      </c>
      <c r="G383" s="34">
        <v>1</v>
      </c>
      <c r="H383" s="35">
        <v>0.25</v>
      </c>
      <c r="I383" s="61">
        <v>43872</v>
      </c>
      <c r="J383" s="60">
        <v>2750000</v>
      </c>
      <c r="K383" s="47">
        <f>'[1]Sep 23'!M389</f>
        <v>2520833.3333333335</v>
      </c>
      <c r="L383" s="95"/>
      <c r="M383" s="48">
        <f t="shared" si="71"/>
        <v>2750000</v>
      </c>
      <c r="N383" s="49">
        <f t="shared" si="70"/>
        <v>57291.666666666664</v>
      </c>
      <c r="O383" s="48">
        <f t="shared" si="72"/>
        <v>2578125</v>
      </c>
      <c r="P383" s="48">
        <f t="shared" si="73"/>
        <v>171875</v>
      </c>
      <c r="Q383" s="8">
        <f t="shared" si="68"/>
        <v>171875</v>
      </c>
      <c r="R383" s="50">
        <f t="shared" si="69"/>
        <v>0</v>
      </c>
      <c r="S383" s="50"/>
      <c r="T383" s="9">
        <f t="shared" si="63"/>
        <v>48</v>
      </c>
      <c r="U383" s="9">
        <f t="shared" si="65"/>
        <v>45</v>
      </c>
      <c r="V383">
        <f t="shared" si="64"/>
        <v>3</v>
      </c>
      <c r="W383" s="166">
        <f t="shared" si="66"/>
        <v>57291.666666666664</v>
      </c>
      <c r="Y383" s="167">
        <f t="shared" si="67"/>
        <v>2578125</v>
      </c>
    </row>
    <row r="384" spans="1:25" ht="12" customHeight="1" x14ac:dyDescent="0.25">
      <c r="A384" s="53">
        <v>508</v>
      </c>
      <c r="B384" s="61" t="s">
        <v>472</v>
      </c>
      <c r="C384" s="97"/>
      <c r="D384" s="33" t="e">
        <f>VLOOKUP(B384,[2]Item!$A$1:$B$2217,2,)</f>
        <v>#N/A</v>
      </c>
      <c r="E384" s="97" t="s">
        <v>157</v>
      </c>
      <c r="F384" s="55" t="s">
        <v>233</v>
      </c>
      <c r="G384" s="34">
        <v>1</v>
      </c>
      <c r="H384" s="35">
        <v>0.25</v>
      </c>
      <c r="I384" s="61">
        <v>43872</v>
      </c>
      <c r="J384" s="60">
        <v>8415000</v>
      </c>
      <c r="K384" s="47">
        <f>'[1]Sep 23'!M390</f>
        <v>7713750</v>
      </c>
      <c r="L384" s="95"/>
      <c r="M384" s="48">
        <f t="shared" si="71"/>
        <v>8415000</v>
      </c>
      <c r="N384" s="49">
        <f t="shared" si="70"/>
        <v>175312.5</v>
      </c>
      <c r="O384" s="48">
        <f t="shared" si="72"/>
        <v>7889062.5</v>
      </c>
      <c r="P384" s="48">
        <f t="shared" si="73"/>
        <v>525937.5</v>
      </c>
      <c r="Q384" s="8">
        <f t="shared" si="68"/>
        <v>525937.5</v>
      </c>
      <c r="R384" s="50">
        <f t="shared" si="69"/>
        <v>0</v>
      </c>
      <c r="S384" s="50"/>
      <c r="T384" s="9">
        <f t="shared" si="63"/>
        <v>48</v>
      </c>
      <c r="U384" s="9">
        <f t="shared" si="65"/>
        <v>45</v>
      </c>
      <c r="V384">
        <f t="shared" si="64"/>
        <v>3</v>
      </c>
      <c r="W384" s="166">
        <f t="shared" si="66"/>
        <v>175312.5</v>
      </c>
      <c r="Y384" s="167">
        <f t="shared" si="67"/>
        <v>7889062.5</v>
      </c>
    </row>
    <row r="385" spans="1:25" ht="12" customHeight="1" x14ac:dyDescent="0.25">
      <c r="A385" s="53">
        <v>509</v>
      </c>
      <c r="B385" s="61" t="s">
        <v>473</v>
      </c>
      <c r="C385" s="97"/>
      <c r="D385" s="33" t="e">
        <f>VLOOKUP(B385,[2]Item!$A$1:$B$2217,2,)</f>
        <v>#N/A</v>
      </c>
      <c r="E385" s="97" t="s">
        <v>157</v>
      </c>
      <c r="F385" s="55" t="s">
        <v>233</v>
      </c>
      <c r="G385" s="34">
        <v>1</v>
      </c>
      <c r="H385" s="35">
        <v>0.25</v>
      </c>
      <c r="I385" s="61">
        <v>43872</v>
      </c>
      <c r="J385" s="60">
        <v>1177000</v>
      </c>
      <c r="K385" s="47">
        <f>'[1]Sep 23'!M391</f>
        <v>1078916.6666666672</v>
      </c>
      <c r="L385" s="95"/>
      <c r="M385" s="48">
        <f t="shared" si="71"/>
        <v>1177000</v>
      </c>
      <c r="N385" s="49">
        <f t="shared" si="70"/>
        <v>24520.833333333332</v>
      </c>
      <c r="O385" s="48">
        <f t="shared" si="72"/>
        <v>1103437.5000000005</v>
      </c>
      <c r="P385" s="48">
        <f t="shared" si="73"/>
        <v>73562.499999999534</v>
      </c>
      <c r="Q385" s="8">
        <f t="shared" si="68"/>
        <v>73562.499999999534</v>
      </c>
      <c r="R385" s="50">
        <f t="shared" si="69"/>
        <v>0</v>
      </c>
      <c r="S385" s="50"/>
      <c r="T385" s="9">
        <f t="shared" si="63"/>
        <v>48</v>
      </c>
      <c r="U385" s="9">
        <f t="shared" si="65"/>
        <v>45</v>
      </c>
      <c r="V385">
        <f t="shared" si="64"/>
        <v>3</v>
      </c>
      <c r="W385" s="166">
        <f t="shared" si="66"/>
        <v>24520.833333333332</v>
      </c>
      <c r="Y385" s="167">
        <f t="shared" si="67"/>
        <v>1103437.5</v>
      </c>
    </row>
    <row r="386" spans="1:25" ht="12" customHeight="1" x14ac:dyDescent="0.25">
      <c r="A386" s="53">
        <v>510</v>
      </c>
      <c r="B386" s="61" t="s">
        <v>474</v>
      </c>
      <c r="C386" s="97"/>
      <c r="D386" s="33" t="e">
        <f>VLOOKUP(B386,[2]Item!$A$1:$B$2217,2,)</f>
        <v>#N/A</v>
      </c>
      <c r="E386" s="97" t="s">
        <v>157</v>
      </c>
      <c r="F386" s="55" t="s">
        <v>233</v>
      </c>
      <c r="G386" s="34">
        <v>1</v>
      </c>
      <c r="H386" s="35">
        <v>0.25</v>
      </c>
      <c r="I386" s="61">
        <v>43872</v>
      </c>
      <c r="J386" s="60">
        <v>8800000</v>
      </c>
      <c r="K386" s="47">
        <f>'[1]Sep 23'!M392</f>
        <v>8066666.6666666614</v>
      </c>
      <c r="L386" s="95"/>
      <c r="M386" s="48">
        <f t="shared" si="71"/>
        <v>8800000</v>
      </c>
      <c r="N386" s="49">
        <f t="shared" si="70"/>
        <v>183333.33333333334</v>
      </c>
      <c r="O386" s="48">
        <f t="shared" si="72"/>
        <v>8249999.9999999944</v>
      </c>
      <c r="P386" s="48">
        <f t="shared" si="73"/>
        <v>550000.00000000559</v>
      </c>
      <c r="Q386" s="8">
        <f t="shared" si="68"/>
        <v>550000.00000000559</v>
      </c>
      <c r="R386" s="50">
        <f t="shared" si="69"/>
        <v>0</v>
      </c>
      <c r="S386" s="50"/>
      <c r="T386" s="9">
        <f t="shared" si="63"/>
        <v>48</v>
      </c>
      <c r="U386" s="9">
        <f t="shared" si="65"/>
        <v>45</v>
      </c>
      <c r="V386">
        <f t="shared" si="64"/>
        <v>3</v>
      </c>
      <c r="W386" s="166">
        <f t="shared" si="66"/>
        <v>183333.33333333334</v>
      </c>
      <c r="Y386" s="167">
        <f t="shared" si="67"/>
        <v>8250000</v>
      </c>
    </row>
    <row r="387" spans="1:25" ht="12" customHeight="1" x14ac:dyDescent="0.25">
      <c r="A387" s="53">
        <v>511</v>
      </c>
      <c r="B387" s="61" t="s">
        <v>475</v>
      </c>
      <c r="C387" s="97"/>
      <c r="D387" s="33" t="e">
        <f>VLOOKUP(B387,[2]Item!$A$1:$B$2217,2,)</f>
        <v>#N/A</v>
      </c>
      <c r="E387" s="97" t="s">
        <v>157</v>
      </c>
      <c r="F387" s="55" t="s">
        <v>202</v>
      </c>
      <c r="G387" s="34">
        <v>1</v>
      </c>
      <c r="H387" s="35">
        <v>0.25</v>
      </c>
      <c r="I387" s="61">
        <v>43852</v>
      </c>
      <c r="J387" s="95">
        <v>1550000</v>
      </c>
      <c r="K387" s="47">
        <f>'[1]Sep 23'!M393</f>
        <v>1420833.3333333337</v>
      </c>
      <c r="L387" s="95"/>
      <c r="M387" s="48">
        <f t="shared" si="71"/>
        <v>1550000</v>
      </c>
      <c r="N387" s="49">
        <f t="shared" si="70"/>
        <v>32291.666666666668</v>
      </c>
      <c r="O387" s="48">
        <f t="shared" si="72"/>
        <v>1453125.0000000005</v>
      </c>
      <c r="P387" s="48">
        <f t="shared" si="73"/>
        <v>96874.999999999534</v>
      </c>
      <c r="Q387" s="8">
        <f t="shared" si="68"/>
        <v>96874.999999999534</v>
      </c>
      <c r="R387" s="50">
        <f t="shared" si="69"/>
        <v>0</v>
      </c>
      <c r="S387" s="50"/>
      <c r="T387" s="9">
        <f t="shared" si="63"/>
        <v>48</v>
      </c>
      <c r="U387" s="9">
        <f t="shared" si="65"/>
        <v>46</v>
      </c>
      <c r="V387">
        <f t="shared" si="64"/>
        <v>2</v>
      </c>
      <c r="W387" s="166">
        <f t="shared" si="66"/>
        <v>32291.666666666668</v>
      </c>
      <c r="Y387" s="167">
        <f t="shared" si="67"/>
        <v>1485416.6666666667</v>
      </c>
    </row>
    <row r="388" spans="1:25" ht="12" customHeight="1" x14ac:dyDescent="0.25">
      <c r="A388" s="53">
        <v>512</v>
      </c>
      <c r="B388" s="66" t="s">
        <v>476</v>
      </c>
      <c r="C388" s="59"/>
      <c r="D388" s="33" t="e">
        <f>VLOOKUP(B388,[2]Item!$A$1:$B$2217,2,)</f>
        <v>#N/A</v>
      </c>
      <c r="E388" s="59" t="s">
        <v>157</v>
      </c>
      <c r="F388" s="55" t="s">
        <v>233</v>
      </c>
      <c r="G388" s="34">
        <v>1</v>
      </c>
      <c r="H388" s="35">
        <v>0.25</v>
      </c>
      <c r="I388" s="36">
        <v>43896</v>
      </c>
      <c r="J388" s="95">
        <v>15697000</v>
      </c>
      <c r="K388" s="47">
        <f>'[1]Sep 23'!M394</f>
        <v>14061895.833333341</v>
      </c>
      <c r="L388" s="95"/>
      <c r="M388" s="48">
        <f t="shared" si="71"/>
        <v>15697000</v>
      </c>
      <c r="N388" s="49">
        <f t="shared" si="70"/>
        <v>327020.83333333331</v>
      </c>
      <c r="O388" s="48">
        <f t="shared" si="72"/>
        <v>14388916.666666675</v>
      </c>
      <c r="P388" s="48">
        <f t="shared" si="73"/>
        <v>1308083.3333333246</v>
      </c>
      <c r="Q388" s="8">
        <f t="shared" si="68"/>
        <v>1308083.3333333246</v>
      </c>
      <c r="R388" s="50">
        <f t="shared" si="69"/>
        <v>0</v>
      </c>
      <c r="S388" s="50"/>
      <c r="T388" s="9">
        <f t="shared" ref="T388:T451" si="74">IF(H388=0,"",IF(H388="","",12*(100%/H388)))</f>
        <v>48</v>
      </c>
      <c r="U388" s="9">
        <f t="shared" si="65"/>
        <v>44</v>
      </c>
      <c r="V388">
        <f t="shared" ref="V388:V451" si="75">IFERROR(IF(T388-U388&gt;0,T388-U388,0),"")</f>
        <v>4</v>
      </c>
      <c r="W388" s="166">
        <f t="shared" si="66"/>
        <v>327020.83333333331</v>
      </c>
      <c r="Y388" s="167">
        <f t="shared" si="67"/>
        <v>14388916.666666666</v>
      </c>
    </row>
    <row r="389" spans="1:25" ht="12" customHeight="1" x14ac:dyDescent="0.25">
      <c r="A389" s="53">
        <v>513</v>
      </c>
      <c r="B389" s="66" t="s">
        <v>477</v>
      </c>
      <c r="C389" s="59"/>
      <c r="D389" s="33" t="e">
        <f>VLOOKUP(B389,[2]Item!$A$1:$B$2217,2,)</f>
        <v>#N/A</v>
      </c>
      <c r="E389" s="59" t="s">
        <v>157</v>
      </c>
      <c r="F389" s="55" t="s">
        <v>170</v>
      </c>
      <c r="G389" s="34">
        <v>4</v>
      </c>
      <c r="H389" s="35">
        <v>0.25</v>
      </c>
      <c r="I389" s="36">
        <v>43905</v>
      </c>
      <c r="J389" s="95">
        <v>3477000</v>
      </c>
      <c r="K389" s="47">
        <f>'[1]Sep 23'!M395</f>
        <v>3114812.5</v>
      </c>
      <c r="L389" s="95"/>
      <c r="M389" s="48">
        <f t="shared" si="71"/>
        <v>3477000</v>
      </c>
      <c r="N389" s="49">
        <f t="shared" si="70"/>
        <v>72437.5</v>
      </c>
      <c r="O389" s="48">
        <f t="shared" si="72"/>
        <v>3187250</v>
      </c>
      <c r="P389" s="48">
        <f t="shared" si="73"/>
        <v>289750</v>
      </c>
      <c r="Q389" s="8">
        <f t="shared" si="68"/>
        <v>289750</v>
      </c>
      <c r="R389" s="50">
        <f t="shared" si="69"/>
        <v>0</v>
      </c>
      <c r="S389" s="50"/>
      <c r="T389" s="9">
        <f t="shared" si="74"/>
        <v>48</v>
      </c>
      <c r="U389" s="9">
        <f t="shared" si="65"/>
        <v>44</v>
      </c>
      <c r="V389">
        <f t="shared" si="75"/>
        <v>4</v>
      </c>
      <c r="W389" s="166">
        <f t="shared" si="66"/>
        <v>72437.5</v>
      </c>
      <c r="Y389" s="167">
        <f t="shared" si="67"/>
        <v>3187250</v>
      </c>
    </row>
    <row r="390" spans="1:25" ht="12" customHeight="1" x14ac:dyDescent="0.25">
      <c r="A390" s="53">
        <v>515</v>
      </c>
      <c r="B390" s="55" t="s">
        <v>137</v>
      </c>
      <c r="C390" s="55"/>
      <c r="D390" s="33" t="e">
        <f>VLOOKUP(B390,[2]Item!$A$1:$B$2217,2,)</f>
        <v>#N/A</v>
      </c>
      <c r="E390" s="55" t="s">
        <v>157</v>
      </c>
      <c r="F390" s="55" t="s">
        <v>202</v>
      </c>
      <c r="G390" s="34">
        <v>1</v>
      </c>
      <c r="H390" s="35">
        <v>0.25</v>
      </c>
      <c r="I390" s="36">
        <v>43935</v>
      </c>
      <c r="J390" s="96">
        <v>25000000</v>
      </c>
      <c r="K390" s="47">
        <f>'[1]Sep 23'!M397</f>
        <v>21874999.999999996</v>
      </c>
      <c r="L390" s="95"/>
      <c r="M390" s="48">
        <f t="shared" si="71"/>
        <v>25000000</v>
      </c>
      <c r="N390" s="49">
        <f t="shared" si="70"/>
        <v>520833.33333333331</v>
      </c>
      <c r="O390" s="48">
        <f t="shared" si="72"/>
        <v>22395833.333333328</v>
      </c>
      <c r="P390" s="48">
        <f t="shared" si="73"/>
        <v>2604166.6666666716</v>
      </c>
      <c r="Q390" s="8">
        <f t="shared" si="68"/>
        <v>2604166.6666666716</v>
      </c>
      <c r="R390" s="50">
        <f t="shared" si="69"/>
        <v>0</v>
      </c>
      <c r="S390" s="50"/>
      <c r="T390" s="9">
        <f t="shared" si="74"/>
        <v>48</v>
      </c>
      <c r="U390" s="9">
        <f t="shared" ref="U390:U453" si="76">IF(I390="","",IF(((YEAR($U$2)-YEAR(I390))*12)+MONTH($U$2)-MONTH(I390)+1&gt;T390,T390,((YEAR($U$2)-YEAR(I390))*12)+MONTH($U$2)-MONTH(I390)+1))</f>
        <v>43</v>
      </c>
      <c r="V390">
        <f t="shared" si="75"/>
        <v>5</v>
      </c>
      <c r="W390" s="166">
        <f t="shared" si="66"/>
        <v>520833.33333333331</v>
      </c>
      <c r="Y390" s="167">
        <f t="shared" si="67"/>
        <v>22395833.333333332</v>
      </c>
    </row>
    <row r="391" spans="1:25" ht="12" customHeight="1" x14ac:dyDescent="0.25">
      <c r="A391" s="53">
        <v>516</v>
      </c>
      <c r="B391" s="66" t="s">
        <v>478</v>
      </c>
      <c r="C391" s="59"/>
      <c r="D391" s="33" t="e">
        <f>VLOOKUP(B391,[2]Item!$A$1:$B$2217,2,)</f>
        <v>#N/A</v>
      </c>
      <c r="E391" s="59" t="s">
        <v>157</v>
      </c>
      <c r="F391" s="55" t="s">
        <v>277</v>
      </c>
      <c r="G391" s="34">
        <v>7</v>
      </c>
      <c r="H391" s="35">
        <v>0.25</v>
      </c>
      <c r="I391" s="36">
        <v>43956</v>
      </c>
      <c r="J391" s="96">
        <v>3100000</v>
      </c>
      <c r="K391" s="47">
        <f>'[1]Sep 23'!M398</f>
        <v>2647916.666666667</v>
      </c>
      <c r="L391" s="95"/>
      <c r="M391" s="48">
        <f t="shared" si="71"/>
        <v>3100000</v>
      </c>
      <c r="N391" s="49">
        <f t="shared" si="70"/>
        <v>64583.333333333336</v>
      </c>
      <c r="O391" s="48">
        <f t="shared" si="72"/>
        <v>2712500.0000000005</v>
      </c>
      <c r="P391" s="48">
        <f t="shared" si="73"/>
        <v>387499.99999999953</v>
      </c>
      <c r="Q391" s="8">
        <f t="shared" si="68"/>
        <v>387499.99999999953</v>
      </c>
      <c r="R391" s="50">
        <f t="shared" si="69"/>
        <v>0</v>
      </c>
      <c r="S391" s="50"/>
      <c r="T391" s="9">
        <f t="shared" si="74"/>
        <v>48</v>
      </c>
      <c r="U391" s="9">
        <f t="shared" si="76"/>
        <v>42</v>
      </c>
      <c r="V391">
        <f t="shared" si="75"/>
        <v>6</v>
      </c>
      <c r="W391" s="166">
        <f t="shared" ref="W391:W454" si="77">M391/T391</f>
        <v>64583.333333333336</v>
      </c>
      <c r="Y391" s="167">
        <f t="shared" ref="Y391:Y454" si="78">U391*W391</f>
        <v>2712500</v>
      </c>
    </row>
    <row r="392" spans="1:25" ht="12" customHeight="1" x14ac:dyDescent="0.25">
      <c r="A392" s="53">
        <v>517</v>
      </c>
      <c r="B392" s="66" t="s">
        <v>479</v>
      </c>
      <c r="C392" s="59"/>
      <c r="D392" s="33" t="e">
        <f>VLOOKUP(B392,[2]Item!$A$1:$B$2217,2,)</f>
        <v>#N/A</v>
      </c>
      <c r="E392" s="59" t="s">
        <v>157</v>
      </c>
      <c r="F392" s="55" t="s">
        <v>258</v>
      </c>
      <c r="G392" s="34">
        <v>1</v>
      </c>
      <c r="H392" s="35">
        <v>0.25</v>
      </c>
      <c r="I392" s="36">
        <v>43962</v>
      </c>
      <c r="J392" s="96">
        <v>2298000</v>
      </c>
      <c r="K392" s="47">
        <f>'[1]Sep 23'!M399</f>
        <v>1962875</v>
      </c>
      <c r="L392" s="95"/>
      <c r="M392" s="48">
        <f t="shared" si="71"/>
        <v>2298000</v>
      </c>
      <c r="N392" s="49">
        <f t="shared" si="70"/>
        <v>47875</v>
      </c>
      <c r="O392" s="48">
        <f t="shared" si="72"/>
        <v>2010750</v>
      </c>
      <c r="P392" s="48">
        <f t="shared" si="73"/>
        <v>287250</v>
      </c>
      <c r="Q392" s="8">
        <f t="shared" si="68"/>
        <v>287250</v>
      </c>
      <c r="R392" s="50">
        <f t="shared" si="69"/>
        <v>0</v>
      </c>
      <c r="S392" s="50"/>
      <c r="T392" s="9">
        <f t="shared" si="74"/>
        <v>48</v>
      </c>
      <c r="U392" s="9">
        <f t="shared" si="76"/>
        <v>42</v>
      </c>
      <c r="V392">
        <f t="shared" si="75"/>
        <v>6</v>
      </c>
      <c r="W392" s="166">
        <f t="shared" si="77"/>
        <v>47875</v>
      </c>
      <c r="Y392" s="167">
        <f t="shared" si="78"/>
        <v>2010750</v>
      </c>
    </row>
    <row r="393" spans="1:25" ht="12" customHeight="1" x14ac:dyDescent="0.25">
      <c r="A393" s="53">
        <v>518</v>
      </c>
      <c r="B393" s="66" t="s">
        <v>480</v>
      </c>
      <c r="C393" s="59"/>
      <c r="D393" s="33" t="e">
        <f>VLOOKUP(B393,[2]Item!$A$1:$B$2217,2,)</f>
        <v>#N/A</v>
      </c>
      <c r="E393" s="59" t="s">
        <v>157</v>
      </c>
      <c r="F393" s="55" t="s">
        <v>181</v>
      </c>
      <c r="G393" s="34">
        <v>5</v>
      </c>
      <c r="H393" s="35">
        <v>0.25</v>
      </c>
      <c r="I393" s="36">
        <v>44006</v>
      </c>
      <c r="J393" s="95">
        <v>5500000</v>
      </c>
      <c r="K393" s="47">
        <f>'[1]Sep 23'!M400</f>
        <v>4583333.3333333349</v>
      </c>
      <c r="L393" s="95"/>
      <c r="M393" s="48">
        <f t="shared" si="71"/>
        <v>5500000</v>
      </c>
      <c r="N393" s="49">
        <f t="shared" si="70"/>
        <v>114583.33333333333</v>
      </c>
      <c r="O393" s="48">
        <f t="shared" si="72"/>
        <v>4697916.6666666679</v>
      </c>
      <c r="P393" s="48">
        <f t="shared" si="73"/>
        <v>802083.33333333209</v>
      </c>
      <c r="Q393" s="8">
        <f t="shared" si="68"/>
        <v>802083.33333333209</v>
      </c>
      <c r="R393" s="50">
        <f t="shared" si="69"/>
        <v>0</v>
      </c>
      <c r="S393" s="50"/>
      <c r="T393" s="9">
        <f t="shared" si="74"/>
        <v>48</v>
      </c>
      <c r="U393" s="9">
        <f t="shared" si="76"/>
        <v>41</v>
      </c>
      <c r="V393">
        <f t="shared" si="75"/>
        <v>7</v>
      </c>
      <c r="W393" s="166">
        <f t="shared" si="77"/>
        <v>114583.33333333333</v>
      </c>
      <c r="Y393" s="167">
        <f t="shared" si="78"/>
        <v>4697916.666666666</v>
      </c>
    </row>
    <row r="394" spans="1:25" ht="12" customHeight="1" x14ac:dyDescent="0.25">
      <c r="A394" s="53">
        <v>519</v>
      </c>
      <c r="B394" s="66" t="s">
        <v>481</v>
      </c>
      <c r="C394" s="59"/>
      <c r="D394" s="33" t="e">
        <f>VLOOKUP(B394,[2]Item!$A$1:$B$2217,2,)</f>
        <v>#N/A</v>
      </c>
      <c r="E394" s="59" t="s">
        <v>157</v>
      </c>
      <c r="F394" s="55" t="s">
        <v>184</v>
      </c>
      <c r="G394" s="34">
        <v>1</v>
      </c>
      <c r="H394" s="35">
        <v>0.25</v>
      </c>
      <c r="I394" s="36">
        <v>44039</v>
      </c>
      <c r="J394" s="96">
        <v>4500000</v>
      </c>
      <c r="K394" s="47">
        <f>'[1]Sep 23'!M401</f>
        <v>3656250</v>
      </c>
      <c r="L394" s="95"/>
      <c r="M394" s="48">
        <f t="shared" si="71"/>
        <v>4500000</v>
      </c>
      <c r="N394" s="49">
        <f t="shared" si="70"/>
        <v>93750</v>
      </c>
      <c r="O394" s="48">
        <f t="shared" si="72"/>
        <v>3750000</v>
      </c>
      <c r="P394" s="48">
        <f t="shared" si="73"/>
        <v>750000</v>
      </c>
      <c r="Q394" s="8">
        <f t="shared" si="68"/>
        <v>750000</v>
      </c>
      <c r="R394" s="50">
        <f t="shared" si="69"/>
        <v>0</v>
      </c>
      <c r="S394" s="50"/>
      <c r="T394" s="9">
        <f t="shared" si="74"/>
        <v>48</v>
      </c>
      <c r="U394" s="9">
        <f t="shared" si="76"/>
        <v>40</v>
      </c>
      <c r="V394">
        <f t="shared" si="75"/>
        <v>8</v>
      </c>
      <c r="W394" s="166">
        <f t="shared" si="77"/>
        <v>93750</v>
      </c>
      <c r="Y394" s="167">
        <f t="shared" si="78"/>
        <v>3750000</v>
      </c>
    </row>
    <row r="395" spans="1:25" ht="12" customHeight="1" x14ac:dyDescent="0.25">
      <c r="A395" s="53">
        <v>520</v>
      </c>
      <c r="B395" s="98" t="s">
        <v>482</v>
      </c>
      <c r="C395" s="99"/>
      <c r="D395" s="33" t="e">
        <f>VLOOKUP(B395,[2]Item!$A$1:$B$2217,2,)</f>
        <v>#N/A</v>
      </c>
      <c r="E395" s="99" t="s">
        <v>157</v>
      </c>
      <c r="F395" s="55" t="s">
        <v>202</v>
      </c>
      <c r="G395" s="34">
        <v>1</v>
      </c>
      <c r="H395" s="35">
        <v>0.25</v>
      </c>
      <c r="I395" s="36">
        <v>44067</v>
      </c>
      <c r="J395" s="95">
        <v>1090000</v>
      </c>
      <c r="K395" s="47">
        <f>'[1]Sep 23'!M402</f>
        <v>862916.66666666709</v>
      </c>
      <c r="L395" s="95"/>
      <c r="M395" s="48">
        <f t="shared" si="71"/>
        <v>1090000</v>
      </c>
      <c r="N395" s="49">
        <f t="shared" si="70"/>
        <v>22708.333333333332</v>
      </c>
      <c r="O395" s="48">
        <f t="shared" si="72"/>
        <v>885625.00000000047</v>
      </c>
      <c r="P395" s="48">
        <f t="shared" si="73"/>
        <v>204374.99999999953</v>
      </c>
      <c r="Q395" s="8">
        <f t="shared" si="68"/>
        <v>204374.99999999953</v>
      </c>
      <c r="R395" s="50">
        <f t="shared" si="69"/>
        <v>0</v>
      </c>
      <c r="S395" s="50"/>
      <c r="T395" s="9">
        <f t="shared" si="74"/>
        <v>48</v>
      </c>
      <c r="U395" s="9">
        <f t="shared" si="76"/>
        <v>39</v>
      </c>
      <c r="V395">
        <f t="shared" si="75"/>
        <v>9</v>
      </c>
      <c r="W395" s="166">
        <f t="shared" si="77"/>
        <v>22708.333333333332</v>
      </c>
      <c r="Y395" s="167">
        <f t="shared" si="78"/>
        <v>885625</v>
      </c>
    </row>
    <row r="396" spans="1:25" ht="12" customHeight="1" x14ac:dyDescent="0.25">
      <c r="A396" s="53">
        <v>521</v>
      </c>
      <c r="B396" s="98" t="s">
        <v>483</v>
      </c>
      <c r="C396" s="99"/>
      <c r="D396" s="33" t="e">
        <f>VLOOKUP(B396,[2]Item!$A$1:$B$2217,2,)</f>
        <v>#N/A</v>
      </c>
      <c r="E396" s="99" t="s">
        <v>157</v>
      </c>
      <c r="F396" s="55" t="s">
        <v>202</v>
      </c>
      <c r="G396" s="34">
        <v>2</v>
      </c>
      <c r="H396" s="35">
        <v>0.25</v>
      </c>
      <c r="I396" s="36">
        <v>44068</v>
      </c>
      <c r="J396" s="95">
        <v>8369999.9900000002</v>
      </c>
      <c r="K396" s="47">
        <f>'[1]Sep 23'!M403</f>
        <v>6626249.9920833381</v>
      </c>
      <c r="L396" s="95"/>
      <c r="M396" s="48">
        <f t="shared" si="71"/>
        <v>8369999.9900000002</v>
      </c>
      <c r="N396" s="49">
        <f t="shared" si="70"/>
        <v>174374.99979166666</v>
      </c>
      <c r="O396" s="48">
        <f t="shared" si="72"/>
        <v>6800624.991875005</v>
      </c>
      <c r="P396" s="48">
        <f t="shared" si="73"/>
        <v>1569374.9981249953</v>
      </c>
      <c r="Q396" s="8">
        <f t="shared" si="68"/>
        <v>1569374.9981249953</v>
      </c>
      <c r="R396" s="50">
        <f t="shared" si="69"/>
        <v>0</v>
      </c>
      <c r="S396" s="50"/>
      <c r="T396" s="9">
        <f t="shared" si="74"/>
        <v>48</v>
      </c>
      <c r="U396" s="9">
        <f t="shared" si="76"/>
        <v>39</v>
      </c>
      <c r="V396">
        <f t="shared" si="75"/>
        <v>9</v>
      </c>
      <c r="W396" s="166">
        <f t="shared" si="77"/>
        <v>174374.99979166666</v>
      </c>
      <c r="Y396" s="167">
        <f t="shared" si="78"/>
        <v>6800624.9918749994</v>
      </c>
    </row>
    <row r="397" spans="1:25" ht="12" customHeight="1" x14ac:dyDescent="0.25">
      <c r="A397" s="53">
        <v>522</v>
      </c>
      <c r="B397" s="98" t="s">
        <v>484</v>
      </c>
      <c r="C397" s="99"/>
      <c r="D397" s="33" t="e">
        <f>VLOOKUP(B397,[2]Item!$A$1:$B$2217,2,)</f>
        <v>#N/A</v>
      </c>
      <c r="E397" s="99" t="s">
        <v>157</v>
      </c>
      <c r="F397" s="55" t="s">
        <v>202</v>
      </c>
      <c r="G397" s="34">
        <v>2</v>
      </c>
      <c r="H397" s="35">
        <v>0.25</v>
      </c>
      <c r="I397" s="36">
        <v>44068</v>
      </c>
      <c r="J397" s="95">
        <v>17820000</v>
      </c>
      <c r="K397" s="47">
        <f>'[1]Sep 23'!M404</f>
        <v>14107500</v>
      </c>
      <c r="L397" s="95"/>
      <c r="M397" s="48">
        <f t="shared" si="71"/>
        <v>17820000</v>
      </c>
      <c r="N397" s="49">
        <f t="shared" si="70"/>
        <v>371250</v>
      </c>
      <c r="O397" s="48">
        <f t="shared" si="72"/>
        <v>14478750</v>
      </c>
      <c r="P397" s="48">
        <f t="shared" si="73"/>
        <v>3341250</v>
      </c>
      <c r="Q397" s="8">
        <f t="shared" si="68"/>
        <v>3341250</v>
      </c>
      <c r="R397" s="50">
        <f t="shared" si="69"/>
        <v>0</v>
      </c>
      <c r="S397" s="50"/>
      <c r="T397" s="9">
        <f t="shared" si="74"/>
        <v>48</v>
      </c>
      <c r="U397" s="9">
        <f t="shared" si="76"/>
        <v>39</v>
      </c>
      <c r="V397">
        <f t="shared" si="75"/>
        <v>9</v>
      </c>
      <c r="W397" s="166">
        <f t="shared" si="77"/>
        <v>371250</v>
      </c>
      <c r="Y397" s="167">
        <f t="shared" si="78"/>
        <v>14478750</v>
      </c>
    </row>
    <row r="398" spans="1:25" ht="12" customHeight="1" x14ac:dyDescent="0.25">
      <c r="A398" s="53">
        <v>523</v>
      </c>
      <c r="B398" s="66" t="s">
        <v>485</v>
      </c>
      <c r="C398" s="59"/>
      <c r="D398" s="33" t="e">
        <f>VLOOKUP(B398,[2]Item!$A$1:$B$2217,2,)</f>
        <v>#N/A</v>
      </c>
      <c r="E398" s="59" t="s">
        <v>157</v>
      </c>
      <c r="F398" s="55" t="s">
        <v>184</v>
      </c>
      <c r="G398" s="34">
        <v>2</v>
      </c>
      <c r="H398" s="35">
        <v>0.25</v>
      </c>
      <c r="I398" s="36">
        <v>44124</v>
      </c>
      <c r="J398" s="95">
        <v>4500000</v>
      </c>
      <c r="K398" s="47">
        <f>'[1]Sep 23'!M405</f>
        <v>3375000</v>
      </c>
      <c r="L398" s="95"/>
      <c r="M398" s="48">
        <f t="shared" si="71"/>
        <v>4500000</v>
      </c>
      <c r="N398" s="49">
        <f t="shared" ref="N398:N461" si="79">IF(M398=K398,0,M398*H398/12)</f>
        <v>93750</v>
      </c>
      <c r="O398" s="48">
        <f t="shared" si="72"/>
        <v>3468750</v>
      </c>
      <c r="P398" s="48">
        <f t="shared" si="73"/>
        <v>1031250</v>
      </c>
      <c r="Q398" s="8">
        <f t="shared" si="68"/>
        <v>1031250</v>
      </c>
      <c r="R398" s="50">
        <f t="shared" si="69"/>
        <v>0</v>
      </c>
      <c r="S398" s="50"/>
      <c r="T398" s="9">
        <f t="shared" si="74"/>
        <v>48</v>
      </c>
      <c r="U398" s="9">
        <f t="shared" si="76"/>
        <v>37</v>
      </c>
      <c r="V398">
        <f t="shared" si="75"/>
        <v>11</v>
      </c>
      <c r="W398" s="166">
        <f t="shared" si="77"/>
        <v>93750</v>
      </c>
      <c r="Y398" s="167">
        <f t="shared" si="78"/>
        <v>3468750</v>
      </c>
    </row>
    <row r="399" spans="1:25" ht="12" customHeight="1" x14ac:dyDescent="0.25">
      <c r="A399" s="53">
        <v>524</v>
      </c>
      <c r="B399" s="66" t="s">
        <v>486</v>
      </c>
      <c r="C399" s="59"/>
      <c r="D399" s="33" t="e">
        <f>VLOOKUP(B399,[2]Item!$A$1:$B$2217,2,)</f>
        <v>#N/A</v>
      </c>
      <c r="E399" s="59" t="s">
        <v>157</v>
      </c>
      <c r="F399" s="55" t="s">
        <v>202</v>
      </c>
      <c r="G399" s="34">
        <v>1</v>
      </c>
      <c r="H399" s="35">
        <v>0.25</v>
      </c>
      <c r="I399" s="36">
        <v>44110</v>
      </c>
      <c r="J399" s="95">
        <v>1625000</v>
      </c>
      <c r="K399" s="47">
        <f>'[1]Sep 23'!M406</f>
        <v>1218750</v>
      </c>
      <c r="L399" s="95"/>
      <c r="M399" s="48">
        <f t="shared" si="71"/>
        <v>1625000</v>
      </c>
      <c r="N399" s="49">
        <f t="shared" si="79"/>
        <v>33854.166666666664</v>
      </c>
      <c r="O399" s="48">
        <f t="shared" si="72"/>
        <v>1252604.1666666667</v>
      </c>
      <c r="P399" s="48">
        <f t="shared" si="73"/>
        <v>372395.83333333326</v>
      </c>
      <c r="Q399" s="8">
        <f t="shared" ref="Q399:Q462" si="80">M399-O399</f>
        <v>372395.83333333326</v>
      </c>
      <c r="R399" s="50">
        <f t="shared" ref="R399:R532" si="81">P399-Q399</f>
        <v>0</v>
      </c>
      <c r="S399" s="50"/>
      <c r="T399" s="9">
        <f t="shared" si="74"/>
        <v>48</v>
      </c>
      <c r="U399" s="9">
        <f t="shared" si="76"/>
        <v>37</v>
      </c>
      <c r="V399">
        <f t="shared" si="75"/>
        <v>11</v>
      </c>
      <c r="W399" s="166">
        <f t="shared" si="77"/>
        <v>33854.166666666664</v>
      </c>
      <c r="Y399" s="167">
        <f t="shared" si="78"/>
        <v>1252604.1666666665</v>
      </c>
    </row>
    <row r="400" spans="1:25" ht="12" customHeight="1" x14ac:dyDescent="0.25">
      <c r="A400" s="53">
        <v>525</v>
      </c>
      <c r="B400" s="66" t="s">
        <v>487</v>
      </c>
      <c r="C400" s="59"/>
      <c r="D400" s="33" t="e">
        <f>VLOOKUP(B400,[2]Item!$A$1:$B$2217,2,)</f>
        <v>#N/A</v>
      </c>
      <c r="E400" s="59" t="s">
        <v>157</v>
      </c>
      <c r="F400" s="55" t="s">
        <v>277</v>
      </c>
      <c r="G400" s="34">
        <v>1</v>
      </c>
      <c r="H400" s="35">
        <v>0.25</v>
      </c>
      <c r="I400" s="36">
        <v>44111</v>
      </c>
      <c r="J400" s="95">
        <v>6335000</v>
      </c>
      <c r="K400" s="47">
        <f>'[1]Sep 23'!M407</f>
        <v>4751249.9999999991</v>
      </c>
      <c r="L400" s="95"/>
      <c r="M400" s="48">
        <f t="shared" si="71"/>
        <v>6335000</v>
      </c>
      <c r="N400" s="49">
        <f t="shared" si="79"/>
        <v>131979.16666666666</v>
      </c>
      <c r="O400" s="48">
        <f t="shared" si="72"/>
        <v>4883229.166666666</v>
      </c>
      <c r="P400" s="48">
        <f t="shared" si="73"/>
        <v>1451770.833333334</v>
      </c>
      <c r="Q400" s="8">
        <f t="shared" si="80"/>
        <v>1451770.833333334</v>
      </c>
      <c r="R400" s="50">
        <f t="shared" si="81"/>
        <v>0</v>
      </c>
      <c r="S400" s="50"/>
      <c r="T400" s="9">
        <f t="shared" si="74"/>
        <v>48</v>
      </c>
      <c r="U400" s="9">
        <f t="shared" si="76"/>
        <v>37</v>
      </c>
      <c r="V400">
        <f t="shared" si="75"/>
        <v>11</v>
      </c>
      <c r="W400" s="166">
        <f t="shared" si="77"/>
        <v>131979.16666666666</v>
      </c>
      <c r="Y400" s="167">
        <f t="shared" si="78"/>
        <v>4883229.166666666</v>
      </c>
    </row>
    <row r="401" spans="1:25" ht="12" customHeight="1" x14ac:dyDescent="0.25">
      <c r="A401" s="53">
        <v>526</v>
      </c>
      <c r="B401" s="100" t="s">
        <v>488</v>
      </c>
      <c r="C401" s="101"/>
      <c r="D401" s="33" t="e">
        <f>VLOOKUP(B401,[2]Item!$A$1:$B$2217,2,)</f>
        <v>#N/A</v>
      </c>
      <c r="E401" s="101" t="s">
        <v>157</v>
      </c>
      <c r="F401" s="55" t="s">
        <v>202</v>
      </c>
      <c r="G401" s="34">
        <v>3</v>
      </c>
      <c r="H401" s="35">
        <v>0.25</v>
      </c>
      <c r="I401" s="36">
        <v>44156</v>
      </c>
      <c r="J401" s="95">
        <v>5655000</v>
      </c>
      <c r="K401" s="47">
        <f>'[1]Sep 23'!M408</f>
        <v>4123437.5</v>
      </c>
      <c r="L401" s="95"/>
      <c r="M401" s="48">
        <f t="shared" si="71"/>
        <v>5655000</v>
      </c>
      <c r="N401" s="49">
        <f t="shared" si="79"/>
        <v>117812.5</v>
      </c>
      <c r="O401" s="48">
        <f t="shared" si="72"/>
        <v>4241250</v>
      </c>
      <c r="P401" s="48">
        <f t="shared" si="73"/>
        <v>1413750</v>
      </c>
      <c r="Q401" s="8">
        <f t="shared" si="80"/>
        <v>1413750</v>
      </c>
      <c r="R401" s="50">
        <f t="shared" si="81"/>
        <v>0</v>
      </c>
      <c r="S401" s="50"/>
      <c r="T401" s="9">
        <f t="shared" si="74"/>
        <v>48</v>
      </c>
      <c r="U401" s="9">
        <f t="shared" si="76"/>
        <v>36</v>
      </c>
      <c r="V401">
        <f t="shared" si="75"/>
        <v>12</v>
      </c>
      <c r="W401" s="166">
        <f t="shared" si="77"/>
        <v>117812.5</v>
      </c>
      <c r="Y401" s="167">
        <f t="shared" si="78"/>
        <v>4241250</v>
      </c>
    </row>
    <row r="402" spans="1:25" ht="12" customHeight="1" x14ac:dyDescent="0.25">
      <c r="A402" s="53">
        <v>527</v>
      </c>
      <c r="B402" s="55" t="s">
        <v>489</v>
      </c>
      <c r="C402" s="55"/>
      <c r="D402" s="33" t="e">
        <f>VLOOKUP(B402,[2]Item!$A$1:$B$2217,2,)</f>
        <v>#N/A</v>
      </c>
      <c r="E402" s="55" t="s">
        <v>157</v>
      </c>
      <c r="F402" s="55" t="s">
        <v>233</v>
      </c>
      <c r="G402" s="34">
        <v>1</v>
      </c>
      <c r="H402" s="35">
        <v>0.25</v>
      </c>
      <c r="I402" s="36">
        <v>44147</v>
      </c>
      <c r="J402" s="96">
        <v>7890000</v>
      </c>
      <c r="K402" s="47">
        <f>'[1]Sep 23'!M409</f>
        <v>5753125</v>
      </c>
      <c r="L402" s="95"/>
      <c r="M402" s="48">
        <f t="shared" si="71"/>
        <v>7890000</v>
      </c>
      <c r="N402" s="49">
        <f t="shared" si="79"/>
        <v>164375</v>
      </c>
      <c r="O402" s="48">
        <f t="shared" si="72"/>
        <v>5917500</v>
      </c>
      <c r="P402" s="48">
        <f t="shared" si="73"/>
        <v>1972500</v>
      </c>
      <c r="Q402" s="8">
        <f t="shared" si="80"/>
        <v>1972500</v>
      </c>
      <c r="R402" s="50">
        <f t="shared" si="81"/>
        <v>0</v>
      </c>
      <c r="S402" s="50"/>
      <c r="T402" s="9">
        <f t="shared" si="74"/>
        <v>48</v>
      </c>
      <c r="U402" s="9">
        <f t="shared" si="76"/>
        <v>36</v>
      </c>
      <c r="V402">
        <f t="shared" si="75"/>
        <v>12</v>
      </c>
      <c r="W402" s="166">
        <f t="shared" si="77"/>
        <v>164375</v>
      </c>
      <c r="Y402" s="167">
        <f t="shared" si="78"/>
        <v>5917500</v>
      </c>
    </row>
    <row r="403" spans="1:25" ht="12" customHeight="1" x14ac:dyDescent="0.25">
      <c r="A403" s="53">
        <v>528</v>
      </c>
      <c r="B403" s="102" t="s">
        <v>490</v>
      </c>
      <c r="C403" s="102"/>
      <c r="D403" s="33" t="e">
        <f>VLOOKUP(B403,[2]Item!$A$1:$B$2217,2,)</f>
        <v>#N/A</v>
      </c>
      <c r="E403" s="102" t="s">
        <v>157</v>
      </c>
      <c r="F403" s="55" t="s">
        <v>202</v>
      </c>
      <c r="G403" s="34">
        <v>3</v>
      </c>
      <c r="H403" s="35">
        <v>0.25</v>
      </c>
      <c r="I403" s="36">
        <v>44167</v>
      </c>
      <c r="J403" s="95">
        <v>8565000</v>
      </c>
      <c r="K403" s="47">
        <f>'[1]Sep 23'!M410</f>
        <v>6066875</v>
      </c>
      <c r="L403" s="95"/>
      <c r="M403" s="48">
        <f t="shared" si="71"/>
        <v>8565000</v>
      </c>
      <c r="N403" s="49">
        <f t="shared" si="79"/>
        <v>178437.5</v>
      </c>
      <c r="O403" s="48">
        <f t="shared" si="72"/>
        <v>6245312.5</v>
      </c>
      <c r="P403" s="48">
        <f t="shared" si="73"/>
        <v>2319687.5</v>
      </c>
      <c r="Q403" s="8">
        <f t="shared" si="80"/>
        <v>2319687.5</v>
      </c>
      <c r="R403" s="50">
        <f t="shared" si="81"/>
        <v>0</v>
      </c>
      <c r="S403" s="50"/>
      <c r="T403" s="9">
        <f t="shared" si="74"/>
        <v>48</v>
      </c>
      <c r="U403" s="9">
        <f t="shared" si="76"/>
        <v>35</v>
      </c>
      <c r="V403">
        <f t="shared" si="75"/>
        <v>13</v>
      </c>
      <c r="W403" s="166">
        <f t="shared" si="77"/>
        <v>178437.5</v>
      </c>
      <c r="Y403" s="167">
        <f t="shared" si="78"/>
        <v>6245312.5</v>
      </c>
    </row>
    <row r="404" spans="1:25" ht="12" customHeight="1" x14ac:dyDescent="0.25">
      <c r="A404" s="53">
        <v>529</v>
      </c>
      <c r="B404" s="102" t="s">
        <v>491</v>
      </c>
      <c r="C404" s="102"/>
      <c r="D404" s="33" t="e">
        <f>VLOOKUP(B404,[2]Item!$A$1:$B$2217,2,)</f>
        <v>#N/A</v>
      </c>
      <c r="E404" s="102" t="s">
        <v>157</v>
      </c>
      <c r="F404" s="55" t="s">
        <v>160</v>
      </c>
      <c r="G404" s="34">
        <v>1</v>
      </c>
      <c r="H404" s="35">
        <v>0.25</v>
      </c>
      <c r="I404" s="36">
        <v>44167</v>
      </c>
      <c r="J404" s="95">
        <v>3750000</v>
      </c>
      <c r="K404" s="47">
        <f>'[1]Sep 23'!M411</f>
        <v>2656250</v>
      </c>
      <c r="L404" s="95"/>
      <c r="M404" s="48">
        <f t="shared" si="71"/>
        <v>3750000</v>
      </c>
      <c r="N404" s="49">
        <f t="shared" si="79"/>
        <v>78125</v>
      </c>
      <c r="O404" s="48">
        <f t="shared" si="72"/>
        <v>2734375</v>
      </c>
      <c r="P404" s="48">
        <f t="shared" si="73"/>
        <v>1015625</v>
      </c>
      <c r="Q404" s="8">
        <f t="shared" si="80"/>
        <v>1015625</v>
      </c>
      <c r="R404" s="50">
        <f t="shared" si="81"/>
        <v>0</v>
      </c>
      <c r="S404" s="50"/>
      <c r="T404" s="9">
        <f t="shared" si="74"/>
        <v>48</v>
      </c>
      <c r="U404" s="9">
        <f t="shared" si="76"/>
        <v>35</v>
      </c>
      <c r="V404">
        <f t="shared" si="75"/>
        <v>13</v>
      </c>
      <c r="W404" s="166">
        <f t="shared" si="77"/>
        <v>78125</v>
      </c>
      <c r="Y404" s="167">
        <f t="shared" si="78"/>
        <v>2734375</v>
      </c>
    </row>
    <row r="405" spans="1:25" ht="12" customHeight="1" x14ac:dyDescent="0.25">
      <c r="A405" s="53">
        <v>530</v>
      </c>
      <c r="B405" s="102" t="s">
        <v>492</v>
      </c>
      <c r="C405" s="102"/>
      <c r="D405" s="33" t="e">
        <f>VLOOKUP(B405,[2]Item!$A$1:$B$2217,2,)</f>
        <v>#N/A</v>
      </c>
      <c r="E405" s="102" t="s">
        <v>157</v>
      </c>
      <c r="F405" s="55" t="s">
        <v>184</v>
      </c>
      <c r="G405" s="34">
        <v>1</v>
      </c>
      <c r="H405" s="35">
        <v>0.25</v>
      </c>
      <c r="I405" s="36">
        <v>44183</v>
      </c>
      <c r="J405" s="95">
        <v>2800000</v>
      </c>
      <c r="K405" s="47">
        <f>'[1]Sep 23'!M412</f>
        <v>1983333.3333333323</v>
      </c>
      <c r="L405" s="95"/>
      <c r="M405" s="48">
        <f t="shared" si="71"/>
        <v>2800000</v>
      </c>
      <c r="N405" s="49">
        <f t="shared" si="79"/>
        <v>58333.333333333336</v>
      </c>
      <c r="O405" s="48">
        <f t="shared" si="72"/>
        <v>2041666.6666666656</v>
      </c>
      <c r="P405" s="48">
        <f t="shared" si="73"/>
        <v>758333.33333333442</v>
      </c>
      <c r="Q405" s="8">
        <f t="shared" si="80"/>
        <v>758333.33333333442</v>
      </c>
      <c r="R405" s="50">
        <f t="shared" si="81"/>
        <v>0</v>
      </c>
      <c r="S405" s="50"/>
      <c r="T405" s="9">
        <f t="shared" si="74"/>
        <v>48</v>
      </c>
      <c r="U405" s="9">
        <f t="shared" si="76"/>
        <v>35</v>
      </c>
      <c r="V405">
        <f t="shared" si="75"/>
        <v>13</v>
      </c>
      <c r="W405" s="166">
        <f t="shared" si="77"/>
        <v>58333.333333333336</v>
      </c>
      <c r="Y405" s="167">
        <f t="shared" si="78"/>
        <v>2041666.6666666667</v>
      </c>
    </row>
    <row r="406" spans="1:25" ht="12" customHeight="1" x14ac:dyDescent="0.25">
      <c r="A406" s="53">
        <v>531</v>
      </c>
      <c r="B406" s="66" t="s">
        <v>493</v>
      </c>
      <c r="C406" s="59"/>
      <c r="D406" s="33" t="e">
        <f>VLOOKUP(B406,[2]Item!$A$1:$B$2217,2,)</f>
        <v>#N/A</v>
      </c>
      <c r="E406" s="59" t="s">
        <v>157</v>
      </c>
      <c r="F406" s="55" t="s">
        <v>233</v>
      </c>
      <c r="G406" s="34">
        <v>4</v>
      </c>
      <c r="H406" s="35">
        <v>0.25</v>
      </c>
      <c r="I406" s="36">
        <v>44219</v>
      </c>
      <c r="J406" s="95">
        <v>10300000</v>
      </c>
      <c r="K406" s="47">
        <f>'[1]Sep 23'!M413</f>
        <v>7081249.9999999972</v>
      </c>
      <c r="L406" s="95"/>
      <c r="M406" s="48">
        <f t="shared" si="71"/>
        <v>10300000</v>
      </c>
      <c r="N406" s="49">
        <f t="shared" si="79"/>
        <v>214583.33333333334</v>
      </c>
      <c r="O406" s="48">
        <f t="shared" si="72"/>
        <v>7295833.3333333302</v>
      </c>
      <c r="P406" s="48">
        <f t="shared" si="73"/>
        <v>3004166.6666666698</v>
      </c>
      <c r="Q406" s="8">
        <f t="shared" si="80"/>
        <v>3004166.6666666698</v>
      </c>
      <c r="R406" s="50">
        <f t="shared" si="81"/>
        <v>0</v>
      </c>
      <c r="S406" s="50"/>
      <c r="T406" s="9">
        <f t="shared" si="74"/>
        <v>48</v>
      </c>
      <c r="U406" s="9">
        <f t="shared" si="76"/>
        <v>34</v>
      </c>
      <c r="V406">
        <f t="shared" si="75"/>
        <v>14</v>
      </c>
      <c r="W406" s="166">
        <f t="shared" si="77"/>
        <v>214583.33333333334</v>
      </c>
      <c r="Y406" s="167">
        <f t="shared" si="78"/>
        <v>7295833.333333334</v>
      </c>
    </row>
    <row r="407" spans="1:25" ht="12" customHeight="1" x14ac:dyDescent="0.25">
      <c r="A407" s="53">
        <v>532</v>
      </c>
      <c r="B407" s="66" t="s">
        <v>494</v>
      </c>
      <c r="C407" s="59"/>
      <c r="D407" s="33" t="e">
        <f>VLOOKUP(B407,[2]Item!$A$1:$B$2217,2,)</f>
        <v>#N/A</v>
      </c>
      <c r="E407" s="59" t="s">
        <v>157</v>
      </c>
      <c r="F407" s="55" t="s">
        <v>233</v>
      </c>
      <c r="G407" s="34">
        <v>1</v>
      </c>
      <c r="H407" s="35">
        <v>0.25</v>
      </c>
      <c r="I407" s="36">
        <v>44215</v>
      </c>
      <c r="J407" s="95">
        <v>2300000</v>
      </c>
      <c r="K407" s="47">
        <f>'[1]Sep 23'!M414</f>
        <v>1581250.0000000005</v>
      </c>
      <c r="L407" s="95"/>
      <c r="M407" s="48">
        <f t="shared" si="71"/>
        <v>2300000</v>
      </c>
      <c r="N407" s="49">
        <f t="shared" si="79"/>
        <v>47916.666666666664</v>
      </c>
      <c r="O407" s="48">
        <f t="shared" si="72"/>
        <v>1629166.6666666672</v>
      </c>
      <c r="P407" s="48">
        <f t="shared" si="73"/>
        <v>670833.33333333279</v>
      </c>
      <c r="Q407" s="8">
        <f t="shared" si="80"/>
        <v>670833.33333333279</v>
      </c>
      <c r="R407" s="50">
        <f t="shared" si="81"/>
        <v>0</v>
      </c>
      <c r="S407" s="50"/>
      <c r="T407" s="9">
        <f t="shared" si="74"/>
        <v>48</v>
      </c>
      <c r="U407" s="9">
        <f t="shared" si="76"/>
        <v>34</v>
      </c>
      <c r="V407">
        <f t="shared" si="75"/>
        <v>14</v>
      </c>
      <c r="W407" s="166">
        <f t="shared" si="77"/>
        <v>47916.666666666664</v>
      </c>
      <c r="Y407" s="167">
        <f t="shared" si="78"/>
        <v>1629166.6666666665</v>
      </c>
    </row>
    <row r="408" spans="1:25" ht="12" customHeight="1" x14ac:dyDescent="0.25">
      <c r="A408" s="53">
        <v>533</v>
      </c>
      <c r="B408" s="66" t="s">
        <v>495</v>
      </c>
      <c r="C408" s="59"/>
      <c r="D408" s="33" t="e">
        <f>VLOOKUP(B408,[2]Item!$A$1:$B$2217,2,)</f>
        <v>#N/A</v>
      </c>
      <c r="E408" s="59" t="s">
        <v>157</v>
      </c>
      <c r="F408" s="55" t="s">
        <v>202</v>
      </c>
      <c r="G408" s="34">
        <v>1</v>
      </c>
      <c r="H408" s="35">
        <v>0.25</v>
      </c>
      <c r="I408" s="36">
        <v>44215</v>
      </c>
      <c r="J408" s="95">
        <v>2300000</v>
      </c>
      <c r="K408" s="47">
        <f>'[1]Sep 23'!M415</f>
        <v>1581250.0000000005</v>
      </c>
      <c r="L408" s="95"/>
      <c r="M408" s="48">
        <f t="shared" si="71"/>
        <v>2300000</v>
      </c>
      <c r="N408" s="49">
        <f t="shared" si="79"/>
        <v>47916.666666666664</v>
      </c>
      <c r="O408" s="48">
        <f t="shared" si="72"/>
        <v>1629166.6666666672</v>
      </c>
      <c r="P408" s="48">
        <f t="shared" si="73"/>
        <v>670833.33333333279</v>
      </c>
      <c r="Q408" s="8">
        <f t="shared" si="80"/>
        <v>670833.33333333279</v>
      </c>
      <c r="R408" s="50">
        <f t="shared" si="81"/>
        <v>0</v>
      </c>
      <c r="S408" s="50"/>
      <c r="T408" s="9">
        <f t="shared" si="74"/>
        <v>48</v>
      </c>
      <c r="U408" s="9">
        <f t="shared" si="76"/>
        <v>34</v>
      </c>
      <c r="V408">
        <f t="shared" si="75"/>
        <v>14</v>
      </c>
      <c r="W408" s="166">
        <f t="shared" si="77"/>
        <v>47916.666666666664</v>
      </c>
      <c r="Y408" s="167">
        <f t="shared" si="78"/>
        <v>1629166.6666666665</v>
      </c>
    </row>
    <row r="409" spans="1:25" ht="12" customHeight="1" x14ac:dyDescent="0.25">
      <c r="A409" s="53">
        <v>534</v>
      </c>
      <c r="B409" s="66" t="s">
        <v>496</v>
      </c>
      <c r="C409" s="59"/>
      <c r="D409" s="33" t="e">
        <f>VLOOKUP(B409,[2]Item!$A$1:$B$2217,2,)</f>
        <v>#N/A</v>
      </c>
      <c r="E409" s="59" t="s">
        <v>157</v>
      </c>
      <c r="F409" s="55" t="s">
        <v>184</v>
      </c>
      <c r="G409" s="34">
        <v>3</v>
      </c>
      <c r="H409" s="35">
        <v>0.25</v>
      </c>
      <c r="I409" s="36">
        <v>44231</v>
      </c>
      <c r="J409" s="96">
        <v>5700000</v>
      </c>
      <c r="K409" s="47">
        <f>'[1]Sep 23'!M416</f>
        <v>3800000</v>
      </c>
      <c r="L409" s="95"/>
      <c r="M409" s="48">
        <f t="shared" si="71"/>
        <v>5700000</v>
      </c>
      <c r="N409" s="49">
        <f t="shared" si="79"/>
        <v>118750</v>
      </c>
      <c r="O409" s="48">
        <f t="shared" si="72"/>
        <v>3918750</v>
      </c>
      <c r="P409" s="48">
        <f t="shared" si="73"/>
        <v>1781250</v>
      </c>
      <c r="Q409" s="8">
        <f t="shared" si="80"/>
        <v>1781250</v>
      </c>
      <c r="R409" s="50">
        <f t="shared" si="81"/>
        <v>0</v>
      </c>
      <c r="S409" s="50"/>
      <c r="T409" s="9">
        <f t="shared" si="74"/>
        <v>48</v>
      </c>
      <c r="U409" s="9">
        <f t="shared" si="76"/>
        <v>33</v>
      </c>
      <c r="V409">
        <f t="shared" si="75"/>
        <v>15</v>
      </c>
      <c r="W409" s="166">
        <f t="shared" si="77"/>
        <v>118750</v>
      </c>
      <c r="Y409" s="167">
        <f t="shared" si="78"/>
        <v>3918750</v>
      </c>
    </row>
    <row r="410" spans="1:25" ht="12" customHeight="1" x14ac:dyDescent="0.25">
      <c r="A410" s="53">
        <v>535</v>
      </c>
      <c r="B410" s="66" t="s">
        <v>497</v>
      </c>
      <c r="C410" s="59"/>
      <c r="D410" s="33" t="e">
        <f>VLOOKUP(B410,[2]Item!$A$1:$B$2217,2,)</f>
        <v>#N/A</v>
      </c>
      <c r="E410" s="59" t="s">
        <v>157</v>
      </c>
      <c r="F410" s="55" t="s">
        <v>184</v>
      </c>
      <c r="G410" s="34">
        <v>1</v>
      </c>
      <c r="H410" s="35">
        <v>0.25</v>
      </c>
      <c r="I410" s="36">
        <v>44246</v>
      </c>
      <c r="J410" s="96">
        <v>1625000</v>
      </c>
      <c r="K410" s="47">
        <f>'[1]Sep 23'!M417</f>
        <v>1083333.333333333</v>
      </c>
      <c r="L410" s="95"/>
      <c r="M410" s="48">
        <f t="shared" si="71"/>
        <v>1625000</v>
      </c>
      <c r="N410" s="49">
        <f t="shared" si="79"/>
        <v>33854.166666666664</v>
      </c>
      <c r="O410" s="48">
        <f t="shared" si="72"/>
        <v>1117187.4999999998</v>
      </c>
      <c r="P410" s="48">
        <f t="shared" si="73"/>
        <v>507812.50000000023</v>
      </c>
      <c r="Q410" s="8">
        <f t="shared" si="80"/>
        <v>507812.50000000023</v>
      </c>
      <c r="R410" s="50">
        <f t="shared" si="81"/>
        <v>0</v>
      </c>
      <c r="S410" s="50"/>
      <c r="T410" s="9">
        <f t="shared" si="74"/>
        <v>48</v>
      </c>
      <c r="U410" s="9">
        <f t="shared" si="76"/>
        <v>33</v>
      </c>
      <c r="V410">
        <f t="shared" si="75"/>
        <v>15</v>
      </c>
      <c r="W410" s="166">
        <f t="shared" si="77"/>
        <v>33854.166666666664</v>
      </c>
      <c r="Y410" s="167">
        <f t="shared" si="78"/>
        <v>1117187.5</v>
      </c>
    </row>
    <row r="411" spans="1:25" ht="12" customHeight="1" x14ac:dyDescent="0.25">
      <c r="A411" s="53">
        <v>536</v>
      </c>
      <c r="B411" s="55" t="s">
        <v>498</v>
      </c>
      <c r="C411" s="55"/>
      <c r="D411" s="33" t="e">
        <f>VLOOKUP(B411,[2]Item!$A$1:$B$2217,2,)</f>
        <v>#N/A</v>
      </c>
      <c r="E411" s="55" t="s">
        <v>157</v>
      </c>
      <c r="F411" s="55" t="s">
        <v>233</v>
      </c>
      <c r="G411" s="34">
        <v>1</v>
      </c>
      <c r="H411" s="35">
        <v>0.25</v>
      </c>
      <c r="I411" s="36">
        <v>44264</v>
      </c>
      <c r="J411" s="96">
        <v>2325000</v>
      </c>
      <c r="K411" s="47">
        <f>'[1]Sep 23'!M418</f>
        <v>1501562.5</v>
      </c>
      <c r="L411" s="95"/>
      <c r="M411" s="48">
        <f t="shared" si="71"/>
        <v>2325000</v>
      </c>
      <c r="N411" s="49">
        <f t="shared" si="79"/>
        <v>48437.5</v>
      </c>
      <c r="O411" s="48">
        <f t="shared" si="72"/>
        <v>1550000</v>
      </c>
      <c r="P411" s="48">
        <f t="shared" si="73"/>
        <v>775000</v>
      </c>
      <c r="Q411" s="8">
        <f t="shared" si="80"/>
        <v>775000</v>
      </c>
      <c r="R411" s="50">
        <f t="shared" si="81"/>
        <v>0</v>
      </c>
      <c r="S411" s="50"/>
      <c r="T411" s="9">
        <f t="shared" si="74"/>
        <v>48</v>
      </c>
      <c r="U411" s="9">
        <f t="shared" si="76"/>
        <v>32</v>
      </c>
      <c r="V411">
        <f t="shared" si="75"/>
        <v>16</v>
      </c>
      <c r="W411" s="166">
        <f t="shared" si="77"/>
        <v>48437.5</v>
      </c>
      <c r="Y411" s="167">
        <f t="shared" si="78"/>
        <v>1550000</v>
      </c>
    </row>
    <row r="412" spans="1:25" ht="12" customHeight="1" x14ac:dyDescent="0.25">
      <c r="A412" s="53">
        <v>537</v>
      </c>
      <c r="B412" s="55" t="s">
        <v>499</v>
      </c>
      <c r="C412" s="55"/>
      <c r="D412" s="33" t="e">
        <f>VLOOKUP(B412,[2]Item!$A$1:$B$2217,2,)</f>
        <v>#N/A</v>
      </c>
      <c r="E412" s="55" t="s">
        <v>157</v>
      </c>
      <c r="F412" s="55" t="s">
        <v>233</v>
      </c>
      <c r="G412" s="34">
        <v>2</v>
      </c>
      <c r="H412" s="35">
        <v>0.25</v>
      </c>
      <c r="I412" s="36">
        <v>44293</v>
      </c>
      <c r="J412" s="95">
        <v>3100000</v>
      </c>
      <c r="K412" s="47">
        <f>'[1]Sep 23'!M419</f>
        <v>1937499.9999999993</v>
      </c>
      <c r="L412" s="95"/>
      <c r="M412" s="48">
        <f t="shared" si="71"/>
        <v>3100000</v>
      </c>
      <c r="N412" s="49">
        <f t="shared" si="79"/>
        <v>64583.333333333336</v>
      </c>
      <c r="O412" s="48">
        <f t="shared" si="72"/>
        <v>2002083.3333333326</v>
      </c>
      <c r="P412" s="48">
        <f t="shared" si="73"/>
        <v>1097916.6666666674</v>
      </c>
      <c r="Q412" s="8">
        <f t="shared" si="80"/>
        <v>1097916.6666666674</v>
      </c>
      <c r="R412" s="50">
        <f t="shared" si="81"/>
        <v>0</v>
      </c>
      <c r="S412" s="50"/>
      <c r="T412" s="9">
        <f t="shared" si="74"/>
        <v>48</v>
      </c>
      <c r="U412" s="9">
        <f t="shared" si="76"/>
        <v>31</v>
      </c>
      <c r="V412">
        <f t="shared" si="75"/>
        <v>17</v>
      </c>
      <c r="W412" s="166">
        <f t="shared" si="77"/>
        <v>64583.333333333336</v>
      </c>
      <c r="Y412" s="167">
        <f t="shared" si="78"/>
        <v>2002083.3333333335</v>
      </c>
    </row>
    <row r="413" spans="1:25" ht="12" customHeight="1" x14ac:dyDescent="0.25">
      <c r="A413" s="53">
        <v>538</v>
      </c>
      <c r="B413" s="55" t="s">
        <v>500</v>
      </c>
      <c r="C413" s="55"/>
      <c r="D413" s="33" t="e">
        <f>VLOOKUP(B413,[2]Item!$A$1:$B$2217,2,)</f>
        <v>#N/A</v>
      </c>
      <c r="E413" s="55" t="s">
        <v>157</v>
      </c>
      <c r="F413" s="55" t="s">
        <v>277</v>
      </c>
      <c r="G413" s="34">
        <v>1</v>
      </c>
      <c r="H413" s="35">
        <v>0.25</v>
      </c>
      <c r="I413" s="36">
        <v>44312</v>
      </c>
      <c r="J413" s="95">
        <v>19250000</v>
      </c>
      <c r="K413" s="47">
        <f>'[1]Sep 23'!M420</f>
        <v>12031249.999999996</v>
      </c>
      <c r="L413" s="95"/>
      <c r="M413" s="48">
        <f t="shared" si="71"/>
        <v>19250000</v>
      </c>
      <c r="N413" s="49">
        <f t="shared" si="79"/>
        <v>401041.66666666669</v>
      </c>
      <c r="O413" s="48">
        <f t="shared" si="72"/>
        <v>12432291.666666662</v>
      </c>
      <c r="P413" s="48">
        <f t="shared" si="73"/>
        <v>6817708.3333333377</v>
      </c>
      <c r="Q413" s="8">
        <f t="shared" si="80"/>
        <v>6817708.3333333377</v>
      </c>
      <c r="R413" s="50">
        <f t="shared" si="81"/>
        <v>0</v>
      </c>
      <c r="S413" s="50"/>
      <c r="T413" s="9">
        <f t="shared" si="74"/>
        <v>48</v>
      </c>
      <c r="U413" s="9">
        <f t="shared" si="76"/>
        <v>31</v>
      </c>
      <c r="V413">
        <f t="shared" si="75"/>
        <v>17</v>
      </c>
      <c r="W413" s="166">
        <f t="shared" si="77"/>
        <v>401041.66666666669</v>
      </c>
      <c r="Y413" s="167">
        <f t="shared" si="78"/>
        <v>12432291.666666668</v>
      </c>
    </row>
    <row r="414" spans="1:25" ht="12" customHeight="1" x14ac:dyDescent="0.25">
      <c r="A414" s="53">
        <v>539</v>
      </c>
      <c r="B414" s="55" t="s">
        <v>501</v>
      </c>
      <c r="C414" s="55"/>
      <c r="D414" s="33" t="e">
        <f>VLOOKUP(B414,[2]Item!$A$1:$B$2217,2,)</f>
        <v>#N/A</v>
      </c>
      <c r="E414" s="55" t="s">
        <v>157</v>
      </c>
      <c r="F414" s="55" t="s">
        <v>202</v>
      </c>
      <c r="G414" s="34">
        <v>1</v>
      </c>
      <c r="H414" s="35">
        <v>0.25</v>
      </c>
      <c r="I414" s="36">
        <v>44340</v>
      </c>
      <c r="J414" s="96">
        <v>5650000</v>
      </c>
      <c r="K414" s="47">
        <f>'[1]Sep 23'!M421</f>
        <v>3413541.6666666679</v>
      </c>
      <c r="L414" s="95"/>
      <c r="M414" s="48">
        <f t="shared" si="71"/>
        <v>5650000</v>
      </c>
      <c r="N414" s="49">
        <f t="shared" si="79"/>
        <v>117708.33333333333</v>
      </c>
      <c r="O414" s="48">
        <f t="shared" si="72"/>
        <v>3531250.0000000014</v>
      </c>
      <c r="P414" s="48">
        <f t="shared" si="73"/>
        <v>2118749.9999999986</v>
      </c>
      <c r="Q414" s="8">
        <f t="shared" si="80"/>
        <v>2118749.9999999986</v>
      </c>
      <c r="R414" s="50">
        <f t="shared" si="81"/>
        <v>0</v>
      </c>
      <c r="S414" s="50"/>
      <c r="T414" s="9">
        <f t="shared" si="74"/>
        <v>48</v>
      </c>
      <c r="U414" s="9">
        <f t="shared" si="76"/>
        <v>30</v>
      </c>
      <c r="V414">
        <f t="shared" si="75"/>
        <v>18</v>
      </c>
      <c r="W414" s="166">
        <f t="shared" si="77"/>
        <v>117708.33333333333</v>
      </c>
      <c r="Y414" s="167">
        <f t="shared" si="78"/>
        <v>3531250</v>
      </c>
    </row>
    <row r="415" spans="1:25" ht="12" customHeight="1" x14ac:dyDescent="0.25">
      <c r="A415" s="53">
        <v>540</v>
      </c>
      <c r="B415" s="55" t="s">
        <v>502</v>
      </c>
      <c r="C415" s="55"/>
      <c r="D415" s="33" t="e">
        <f>VLOOKUP(B415,[2]Item!$A$1:$B$2217,2,)</f>
        <v>#N/A</v>
      </c>
      <c r="E415" s="55" t="s">
        <v>157</v>
      </c>
      <c r="F415" s="55" t="s">
        <v>181</v>
      </c>
      <c r="G415" s="34">
        <v>1</v>
      </c>
      <c r="H415" s="35">
        <v>0.25</v>
      </c>
      <c r="I415" s="36">
        <v>44354</v>
      </c>
      <c r="J415" s="96">
        <v>1850000</v>
      </c>
      <c r="K415" s="47">
        <f>'[1]Sep 23'!M422</f>
        <v>1079166.6666666663</v>
      </c>
      <c r="L415" s="95"/>
      <c r="M415" s="48">
        <f t="shared" si="71"/>
        <v>1850000</v>
      </c>
      <c r="N415" s="49">
        <f t="shared" si="79"/>
        <v>38541.666666666664</v>
      </c>
      <c r="O415" s="48">
        <f t="shared" si="72"/>
        <v>1117708.333333333</v>
      </c>
      <c r="P415" s="48">
        <f t="shared" si="73"/>
        <v>732291.66666666698</v>
      </c>
      <c r="Q415" s="8">
        <f t="shared" si="80"/>
        <v>732291.66666666698</v>
      </c>
      <c r="R415" s="50">
        <f t="shared" si="81"/>
        <v>0</v>
      </c>
      <c r="S415" s="50"/>
      <c r="T415" s="9">
        <f t="shared" si="74"/>
        <v>48</v>
      </c>
      <c r="U415" s="9">
        <f t="shared" si="76"/>
        <v>29</v>
      </c>
      <c r="V415">
        <f t="shared" si="75"/>
        <v>19</v>
      </c>
      <c r="W415" s="166">
        <f t="shared" si="77"/>
        <v>38541.666666666664</v>
      </c>
      <c r="Y415" s="167">
        <f t="shared" si="78"/>
        <v>1117708.3333333333</v>
      </c>
    </row>
    <row r="416" spans="1:25" ht="12" customHeight="1" x14ac:dyDescent="0.25">
      <c r="A416" s="53">
        <v>543</v>
      </c>
      <c r="B416" s="55" t="s">
        <v>503</v>
      </c>
      <c r="C416" s="55"/>
      <c r="D416" s="33" t="e">
        <f>VLOOKUP(B416,[2]Item!$A$1:$B$2217,2,)</f>
        <v>#N/A</v>
      </c>
      <c r="E416" s="55" t="s">
        <v>157</v>
      </c>
      <c r="F416" s="55" t="s">
        <v>233</v>
      </c>
      <c r="G416" s="34">
        <v>1</v>
      </c>
      <c r="H416" s="35">
        <v>0.25</v>
      </c>
      <c r="I416" s="36">
        <v>44369</v>
      </c>
      <c r="J416" s="96">
        <v>1890000</v>
      </c>
      <c r="K416" s="47">
        <f>'[1]Sep 23'!M423</f>
        <v>1102500</v>
      </c>
      <c r="L416" s="95"/>
      <c r="M416" s="48">
        <f t="shared" si="71"/>
        <v>1890000</v>
      </c>
      <c r="N416" s="49">
        <f t="shared" si="79"/>
        <v>39375</v>
      </c>
      <c r="O416" s="48">
        <f t="shared" si="72"/>
        <v>1141875</v>
      </c>
      <c r="P416" s="48">
        <f t="shared" si="73"/>
        <v>748125</v>
      </c>
      <c r="Q416" s="8">
        <f t="shared" si="80"/>
        <v>748125</v>
      </c>
      <c r="R416" s="50">
        <f t="shared" si="81"/>
        <v>0</v>
      </c>
      <c r="S416" s="50"/>
      <c r="T416" s="9">
        <f t="shared" si="74"/>
        <v>48</v>
      </c>
      <c r="U416" s="9">
        <f t="shared" si="76"/>
        <v>29</v>
      </c>
      <c r="V416">
        <f t="shared" si="75"/>
        <v>19</v>
      </c>
      <c r="W416" s="166">
        <f t="shared" si="77"/>
        <v>39375</v>
      </c>
      <c r="Y416" s="167">
        <f t="shared" si="78"/>
        <v>1141875</v>
      </c>
    </row>
    <row r="417" spans="1:25" ht="12" customHeight="1" x14ac:dyDescent="0.25">
      <c r="A417" s="53">
        <v>544</v>
      </c>
      <c r="B417" s="66" t="s">
        <v>504</v>
      </c>
      <c r="C417" s="55"/>
      <c r="D417" s="33" t="e">
        <f>VLOOKUP(B417,[2]Item!$A$1:$B$2217,2,)</f>
        <v>#N/A</v>
      </c>
      <c r="E417" s="55" t="s">
        <v>157</v>
      </c>
      <c r="F417" s="55" t="s">
        <v>233</v>
      </c>
      <c r="G417" s="34">
        <v>1</v>
      </c>
      <c r="H417" s="35">
        <v>0.25</v>
      </c>
      <c r="I417" s="36">
        <v>44375</v>
      </c>
      <c r="J417" s="96">
        <v>1590000</v>
      </c>
      <c r="K417" s="47">
        <f>'[1]Sep 23'!M424</f>
        <v>927500</v>
      </c>
      <c r="L417" s="95"/>
      <c r="M417" s="48">
        <f t="shared" ref="M417:M480" si="82">J417+L417</f>
        <v>1590000</v>
      </c>
      <c r="N417" s="49">
        <f t="shared" si="79"/>
        <v>33125</v>
      </c>
      <c r="O417" s="48">
        <f t="shared" ref="O417:O487" si="83">K417+N417</f>
        <v>960625</v>
      </c>
      <c r="P417" s="48">
        <f t="shared" si="73"/>
        <v>629375</v>
      </c>
      <c r="Q417" s="8">
        <f t="shared" si="80"/>
        <v>629375</v>
      </c>
      <c r="R417" s="50">
        <f t="shared" si="81"/>
        <v>0</v>
      </c>
      <c r="S417" s="50"/>
      <c r="T417" s="9">
        <f t="shared" si="74"/>
        <v>48</v>
      </c>
      <c r="U417" s="9">
        <f t="shared" si="76"/>
        <v>29</v>
      </c>
      <c r="V417">
        <f t="shared" si="75"/>
        <v>19</v>
      </c>
      <c r="W417" s="166">
        <f t="shared" si="77"/>
        <v>33125</v>
      </c>
      <c r="Y417" s="167">
        <f t="shared" si="78"/>
        <v>960625</v>
      </c>
    </row>
    <row r="418" spans="1:25" ht="12" customHeight="1" x14ac:dyDescent="0.25">
      <c r="A418" s="53">
        <v>545</v>
      </c>
      <c r="B418" s="66" t="s">
        <v>504</v>
      </c>
      <c r="C418" s="55"/>
      <c r="D418" s="33" t="e">
        <f>VLOOKUP(B418,[2]Item!$A$1:$B$2217,2,)</f>
        <v>#N/A</v>
      </c>
      <c r="E418" s="55" t="s">
        <v>157</v>
      </c>
      <c r="F418" s="55" t="s">
        <v>233</v>
      </c>
      <c r="G418" s="34">
        <v>1</v>
      </c>
      <c r="H418" s="35">
        <v>0.25</v>
      </c>
      <c r="I418" s="36">
        <v>44375</v>
      </c>
      <c r="J418" s="96">
        <v>1590000</v>
      </c>
      <c r="K418" s="47">
        <f>'[1]Sep 23'!M425</f>
        <v>927500</v>
      </c>
      <c r="L418" s="95"/>
      <c r="M418" s="48">
        <f t="shared" si="82"/>
        <v>1590000</v>
      </c>
      <c r="N418" s="49">
        <f t="shared" si="79"/>
        <v>33125</v>
      </c>
      <c r="O418" s="48">
        <f t="shared" si="83"/>
        <v>960625</v>
      </c>
      <c r="P418" s="48">
        <f t="shared" si="73"/>
        <v>629375</v>
      </c>
      <c r="Q418" s="8">
        <f t="shared" si="80"/>
        <v>629375</v>
      </c>
      <c r="R418" s="50">
        <f t="shared" si="81"/>
        <v>0</v>
      </c>
      <c r="S418" s="50"/>
      <c r="T418" s="9">
        <f t="shared" si="74"/>
        <v>48</v>
      </c>
      <c r="U418" s="9">
        <f t="shared" si="76"/>
        <v>29</v>
      </c>
      <c r="V418">
        <f t="shared" si="75"/>
        <v>19</v>
      </c>
      <c r="W418" s="166">
        <f t="shared" si="77"/>
        <v>33125</v>
      </c>
      <c r="Y418" s="167">
        <f t="shared" si="78"/>
        <v>960625</v>
      </c>
    </row>
    <row r="419" spans="1:25" ht="12" customHeight="1" x14ac:dyDescent="0.25">
      <c r="A419" s="53">
        <v>547</v>
      </c>
      <c r="B419" s="103" t="s">
        <v>492</v>
      </c>
      <c r="C419" s="55"/>
      <c r="D419" s="33" t="e">
        <f>VLOOKUP(B419,[2]Item!$A$1:$B$2217,2,)</f>
        <v>#N/A</v>
      </c>
      <c r="E419" s="55" t="s">
        <v>157</v>
      </c>
      <c r="F419" s="55" t="s">
        <v>184</v>
      </c>
      <c r="G419" s="34">
        <v>1</v>
      </c>
      <c r="H419" s="35">
        <v>0.25</v>
      </c>
      <c r="I419" s="36">
        <v>44385</v>
      </c>
      <c r="J419" s="95">
        <v>3600000</v>
      </c>
      <c r="K419" s="47">
        <f>'[1]Sep 23'!M426</f>
        <v>2025000</v>
      </c>
      <c r="L419" s="95"/>
      <c r="M419" s="48">
        <f t="shared" si="82"/>
        <v>3600000</v>
      </c>
      <c r="N419" s="49">
        <f t="shared" si="79"/>
        <v>75000</v>
      </c>
      <c r="O419" s="48">
        <f t="shared" si="83"/>
        <v>2100000</v>
      </c>
      <c r="P419" s="48">
        <f t="shared" si="73"/>
        <v>1500000</v>
      </c>
      <c r="Q419" s="8">
        <f t="shared" si="80"/>
        <v>1500000</v>
      </c>
      <c r="R419" s="50">
        <f t="shared" si="81"/>
        <v>0</v>
      </c>
      <c r="S419" s="50"/>
      <c r="T419" s="9">
        <f t="shared" si="74"/>
        <v>48</v>
      </c>
      <c r="U419" s="9">
        <f t="shared" si="76"/>
        <v>28</v>
      </c>
      <c r="V419">
        <f t="shared" si="75"/>
        <v>20</v>
      </c>
      <c r="W419" s="166">
        <f t="shared" si="77"/>
        <v>75000</v>
      </c>
      <c r="Y419" s="167">
        <f t="shared" si="78"/>
        <v>2100000</v>
      </c>
    </row>
    <row r="420" spans="1:25" ht="12" customHeight="1" x14ac:dyDescent="0.25">
      <c r="A420" s="53">
        <v>548</v>
      </c>
      <c r="B420" s="104" t="s">
        <v>505</v>
      </c>
      <c r="C420" s="55"/>
      <c r="D420" s="33" t="e">
        <f>VLOOKUP(B420,[2]Item!$A$1:$B$2217,2,)</f>
        <v>#N/A</v>
      </c>
      <c r="E420" s="55" t="s">
        <v>157</v>
      </c>
      <c r="F420" s="55" t="s">
        <v>277</v>
      </c>
      <c r="G420" s="34">
        <v>1</v>
      </c>
      <c r="H420" s="35">
        <v>0.25</v>
      </c>
      <c r="I420" s="36">
        <v>44390</v>
      </c>
      <c r="J420" s="95">
        <v>9550000</v>
      </c>
      <c r="K420" s="47">
        <f>'[1]Sep 23'!M427</f>
        <v>5371875</v>
      </c>
      <c r="L420" s="95"/>
      <c r="M420" s="48">
        <f t="shared" si="82"/>
        <v>9550000</v>
      </c>
      <c r="N420" s="49">
        <f t="shared" si="79"/>
        <v>198958.33333333334</v>
      </c>
      <c r="O420" s="48">
        <f t="shared" si="83"/>
        <v>5570833.333333333</v>
      </c>
      <c r="P420" s="48">
        <f t="shared" si="73"/>
        <v>3979166.666666667</v>
      </c>
      <c r="Q420" s="8">
        <f t="shared" si="80"/>
        <v>3979166.666666667</v>
      </c>
      <c r="R420" s="50">
        <f t="shared" si="81"/>
        <v>0</v>
      </c>
      <c r="S420" s="50"/>
      <c r="T420" s="9">
        <f t="shared" si="74"/>
        <v>48</v>
      </c>
      <c r="U420" s="9">
        <f t="shared" si="76"/>
        <v>28</v>
      </c>
      <c r="V420">
        <f t="shared" si="75"/>
        <v>20</v>
      </c>
      <c r="W420" s="166">
        <f t="shared" si="77"/>
        <v>198958.33333333334</v>
      </c>
      <c r="Y420" s="167">
        <f t="shared" si="78"/>
        <v>5570833.333333334</v>
      </c>
    </row>
    <row r="421" spans="1:25" ht="12" customHeight="1" x14ac:dyDescent="0.25">
      <c r="A421" s="53">
        <v>549</v>
      </c>
      <c r="B421" s="55" t="s">
        <v>506</v>
      </c>
      <c r="C421" s="55"/>
      <c r="D421" s="33" t="e">
        <f>VLOOKUP(B421,[2]Item!$A$1:$B$2217,2,)</f>
        <v>#N/A</v>
      </c>
      <c r="E421" s="55" t="s">
        <v>157</v>
      </c>
      <c r="F421" s="55" t="s">
        <v>277</v>
      </c>
      <c r="G421" s="34">
        <v>1</v>
      </c>
      <c r="H421" s="35">
        <v>0.25</v>
      </c>
      <c r="I421" s="36">
        <v>44398</v>
      </c>
      <c r="J421" s="95">
        <v>10150000</v>
      </c>
      <c r="K421" s="47">
        <f>'[1]Sep 23'!M428</f>
        <v>5709374.9999999991</v>
      </c>
      <c r="L421" s="95"/>
      <c r="M421" s="48">
        <f t="shared" si="82"/>
        <v>10150000</v>
      </c>
      <c r="N421" s="49">
        <f t="shared" si="79"/>
        <v>211458.33333333334</v>
      </c>
      <c r="O421" s="48">
        <f t="shared" si="83"/>
        <v>5920833.3333333321</v>
      </c>
      <c r="P421" s="48">
        <f t="shared" si="73"/>
        <v>4229166.6666666679</v>
      </c>
      <c r="Q421" s="8">
        <f t="shared" si="80"/>
        <v>4229166.6666666679</v>
      </c>
      <c r="R421" s="50">
        <f t="shared" si="81"/>
        <v>0</v>
      </c>
      <c r="S421" s="50"/>
      <c r="T421" s="9">
        <f t="shared" si="74"/>
        <v>48</v>
      </c>
      <c r="U421" s="9">
        <f t="shared" si="76"/>
        <v>28</v>
      </c>
      <c r="V421">
        <f t="shared" si="75"/>
        <v>20</v>
      </c>
      <c r="W421" s="166">
        <f t="shared" si="77"/>
        <v>211458.33333333334</v>
      </c>
      <c r="Y421" s="167">
        <f t="shared" si="78"/>
        <v>5920833.333333334</v>
      </c>
    </row>
    <row r="422" spans="1:25" ht="12" customHeight="1" x14ac:dyDescent="0.25">
      <c r="A422" s="51">
        <v>550</v>
      </c>
      <c r="B422" s="104" t="s">
        <v>507</v>
      </c>
      <c r="C422" s="55"/>
      <c r="D422" s="33" t="e">
        <f>VLOOKUP(B422,[2]Item!$A$1:$B$2217,2,)</f>
        <v>#N/A</v>
      </c>
      <c r="E422" s="55" t="s">
        <v>157</v>
      </c>
      <c r="F422" s="55" t="s">
        <v>233</v>
      </c>
      <c r="G422" s="34">
        <v>1</v>
      </c>
      <c r="H422" s="35">
        <v>0.25</v>
      </c>
      <c r="I422" s="36">
        <v>44413</v>
      </c>
      <c r="J422" s="96">
        <v>2350000</v>
      </c>
      <c r="K422" s="47">
        <f>'[1]Sep 23'!M429</f>
        <v>1272916.6666666667</v>
      </c>
      <c r="L422" s="95"/>
      <c r="M422" s="48">
        <f t="shared" si="82"/>
        <v>2350000</v>
      </c>
      <c r="N422" s="49">
        <f t="shared" si="79"/>
        <v>48958.333333333336</v>
      </c>
      <c r="O422" s="48">
        <f t="shared" si="83"/>
        <v>1321875</v>
      </c>
      <c r="P422" s="48">
        <f t="shared" si="73"/>
        <v>1028125</v>
      </c>
      <c r="Q422" s="8">
        <f t="shared" si="80"/>
        <v>1028125</v>
      </c>
      <c r="R422" s="50">
        <f t="shared" si="81"/>
        <v>0</v>
      </c>
      <c r="S422" s="50"/>
      <c r="T422" s="9">
        <f t="shared" si="74"/>
        <v>48</v>
      </c>
      <c r="U422" s="9">
        <f t="shared" si="76"/>
        <v>27</v>
      </c>
      <c r="V422">
        <f t="shared" si="75"/>
        <v>21</v>
      </c>
      <c r="W422" s="166">
        <f t="shared" si="77"/>
        <v>48958.333333333336</v>
      </c>
      <c r="Y422" s="167">
        <f t="shared" si="78"/>
        <v>1321875</v>
      </c>
    </row>
    <row r="423" spans="1:25" ht="12" customHeight="1" x14ac:dyDescent="0.25">
      <c r="A423" s="53">
        <v>551</v>
      </c>
      <c r="B423" s="63" t="s">
        <v>508</v>
      </c>
      <c r="C423" s="55"/>
      <c r="D423" s="33" t="e">
        <f>VLOOKUP(B423,[2]Item!$A$1:$B$2217,2,)</f>
        <v>#N/A</v>
      </c>
      <c r="E423" s="55" t="s">
        <v>157</v>
      </c>
      <c r="F423" s="55" t="s">
        <v>233</v>
      </c>
      <c r="G423" s="34">
        <v>1</v>
      </c>
      <c r="H423" s="35">
        <v>0.25</v>
      </c>
      <c r="I423" s="36">
        <v>44412</v>
      </c>
      <c r="J423" s="96">
        <v>2461600</v>
      </c>
      <c r="K423" s="47">
        <f>'[1]Sep 23'!M430</f>
        <v>1333366.6666666665</v>
      </c>
      <c r="L423" s="95"/>
      <c r="M423" s="48">
        <f t="shared" si="82"/>
        <v>2461600</v>
      </c>
      <c r="N423" s="49">
        <f t="shared" si="79"/>
        <v>51283.333333333336</v>
      </c>
      <c r="O423" s="48">
        <f t="shared" si="83"/>
        <v>1384649.9999999998</v>
      </c>
      <c r="P423" s="48">
        <f t="shared" si="73"/>
        <v>1076950.0000000002</v>
      </c>
      <c r="Q423" s="8">
        <f t="shared" si="80"/>
        <v>1076950.0000000002</v>
      </c>
      <c r="R423" s="50">
        <f t="shared" si="81"/>
        <v>0</v>
      </c>
      <c r="S423" s="50"/>
      <c r="T423" s="9">
        <f t="shared" si="74"/>
        <v>48</v>
      </c>
      <c r="U423" s="9">
        <f t="shared" si="76"/>
        <v>27</v>
      </c>
      <c r="V423">
        <f t="shared" si="75"/>
        <v>21</v>
      </c>
      <c r="W423" s="166">
        <f t="shared" si="77"/>
        <v>51283.333333333336</v>
      </c>
      <c r="Y423" s="167">
        <f t="shared" si="78"/>
        <v>1384650</v>
      </c>
    </row>
    <row r="424" spans="1:25" ht="12" customHeight="1" x14ac:dyDescent="0.25">
      <c r="A424" s="51">
        <v>552</v>
      </c>
      <c r="B424" s="55" t="s">
        <v>509</v>
      </c>
      <c r="C424" s="55"/>
      <c r="D424" s="33" t="e">
        <f>VLOOKUP(B424,[2]Item!$A$1:$B$2217,2,)</f>
        <v>#N/A</v>
      </c>
      <c r="E424" s="55" t="s">
        <v>157</v>
      </c>
      <c r="F424" s="55" t="s">
        <v>184</v>
      </c>
      <c r="G424" s="34">
        <v>1</v>
      </c>
      <c r="H424" s="35">
        <v>0.25</v>
      </c>
      <c r="I424" s="36">
        <v>44450</v>
      </c>
      <c r="J424" s="95">
        <v>2005000</v>
      </c>
      <c r="K424" s="47">
        <f>'[1]Sep 23'!M431</f>
        <v>1044270.8333333337</v>
      </c>
      <c r="L424" s="95"/>
      <c r="M424" s="48">
        <f t="shared" si="82"/>
        <v>2005000</v>
      </c>
      <c r="N424" s="49">
        <f t="shared" si="79"/>
        <v>41770.833333333336</v>
      </c>
      <c r="O424" s="48">
        <f t="shared" si="83"/>
        <v>1086041.666666667</v>
      </c>
      <c r="P424" s="48">
        <f t="shared" si="73"/>
        <v>918958.33333333302</v>
      </c>
      <c r="Q424" s="8">
        <f t="shared" si="80"/>
        <v>918958.33333333302</v>
      </c>
      <c r="R424" s="50">
        <f t="shared" si="81"/>
        <v>0</v>
      </c>
      <c r="S424" s="50"/>
      <c r="T424" s="9">
        <f t="shared" si="74"/>
        <v>48</v>
      </c>
      <c r="U424" s="9">
        <f t="shared" si="76"/>
        <v>26</v>
      </c>
      <c r="V424">
        <f t="shared" si="75"/>
        <v>22</v>
      </c>
      <c r="W424" s="166">
        <f t="shared" si="77"/>
        <v>41770.833333333336</v>
      </c>
      <c r="Y424" s="167">
        <f t="shared" si="78"/>
        <v>1086041.6666666667</v>
      </c>
    </row>
    <row r="425" spans="1:25" ht="12" customHeight="1" x14ac:dyDescent="0.25">
      <c r="A425" s="53">
        <v>553</v>
      </c>
      <c r="B425" s="59" t="s">
        <v>510</v>
      </c>
      <c r="C425" s="55"/>
      <c r="D425" s="33" t="e">
        <f>VLOOKUP(B425,[2]Item!$A$1:$B$2217,2,)</f>
        <v>#N/A</v>
      </c>
      <c r="E425" s="55" t="s">
        <v>157</v>
      </c>
      <c r="F425" s="55" t="s">
        <v>511</v>
      </c>
      <c r="G425" s="34">
        <v>1</v>
      </c>
      <c r="H425" s="35">
        <v>0.25</v>
      </c>
      <c r="I425" s="36">
        <v>44450</v>
      </c>
      <c r="J425" s="95">
        <v>2005000</v>
      </c>
      <c r="K425" s="47">
        <f>'[1]Sep 23'!M432</f>
        <v>1044270.8333333337</v>
      </c>
      <c r="L425" s="95"/>
      <c r="M425" s="48">
        <f t="shared" si="82"/>
        <v>2005000</v>
      </c>
      <c r="N425" s="49">
        <f t="shared" si="79"/>
        <v>41770.833333333336</v>
      </c>
      <c r="O425" s="48">
        <f t="shared" si="83"/>
        <v>1086041.666666667</v>
      </c>
      <c r="P425" s="48">
        <f t="shared" si="73"/>
        <v>918958.33333333302</v>
      </c>
      <c r="Q425" s="8">
        <f t="shared" si="80"/>
        <v>918958.33333333302</v>
      </c>
      <c r="R425" s="50">
        <f t="shared" si="81"/>
        <v>0</v>
      </c>
      <c r="S425" s="50"/>
      <c r="T425" s="9">
        <f t="shared" si="74"/>
        <v>48</v>
      </c>
      <c r="U425" s="9">
        <f t="shared" si="76"/>
        <v>26</v>
      </c>
      <c r="V425">
        <f t="shared" si="75"/>
        <v>22</v>
      </c>
      <c r="W425" s="166">
        <f t="shared" si="77"/>
        <v>41770.833333333336</v>
      </c>
      <c r="Y425" s="167">
        <f t="shared" si="78"/>
        <v>1086041.6666666667</v>
      </c>
    </row>
    <row r="426" spans="1:25" ht="12" customHeight="1" x14ac:dyDescent="0.25">
      <c r="A426" s="51">
        <v>554</v>
      </c>
      <c r="B426" s="104" t="s">
        <v>512</v>
      </c>
      <c r="C426" s="55"/>
      <c r="D426" s="33" t="e">
        <f>VLOOKUP(B426,[2]Item!$A$1:$B$2217,2,)</f>
        <v>#N/A</v>
      </c>
      <c r="E426" s="55" t="s">
        <v>157</v>
      </c>
      <c r="F426" s="55" t="s">
        <v>184</v>
      </c>
      <c r="G426" s="34">
        <v>1</v>
      </c>
      <c r="H426" s="35">
        <v>0.25</v>
      </c>
      <c r="I426" s="36">
        <v>44491</v>
      </c>
      <c r="J426" s="96">
        <v>2700000</v>
      </c>
      <c r="K426" s="47">
        <f>'[1]Sep 23'!M433</f>
        <v>1350000</v>
      </c>
      <c r="L426" s="95"/>
      <c r="M426" s="48">
        <f t="shared" si="82"/>
        <v>2700000</v>
      </c>
      <c r="N426" s="49">
        <f t="shared" si="79"/>
        <v>56250</v>
      </c>
      <c r="O426" s="48">
        <f t="shared" si="83"/>
        <v>1406250</v>
      </c>
      <c r="P426" s="48">
        <f t="shared" si="73"/>
        <v>1293750</v>
      </c>
      <c r="Q426" s="8">
        <f t="shared" si="80"/>
        <v>1293750</v>
      </c>
      <c r="R426" s="50">
        <f t="shared" si="81"/>
        <v>0</v>
      </c>
      <c r="S426" s="50"/>
      <c r="T426" s="9">
        <f t="shared" si="74"/>
        <v>48</v>
      </c>
      <c r="U426" s="9">
        <f t="shared" si="76"/>
        <v>25</v>
      </c>
      <c r="V426">
        <f t="shared" si="75"/>
        <v>23</v>
      </c>
      <c r="W426" s="166">
        <f t="shared" si="77"/>
        <v>56250</v>
      </c>
      <c r="Y426" s="167">
        <f t="shared" si="78"/>
        <v>1406250</v>
      </c>
    </row>
    <row r="427" spans="1:25" ht="12" customHeight="1" x14ac:dyDescent="0.25">
      <c r="A427" s="53">
        <v>555</v>
      </c>
      <c r="B427" s="104" t="s">
        <v>513</v>
      </c>
      <c r="C427" s="55"/>
      <c r="D427" s="33" t="e">
        <f>VLOOKUP(B427,[2]Item!$A$1:$B$2217,2,)</f>
        <v>#N/A</v>
      </c>
      <c r="E427" s="55" t="s">
        <v>157</v>
      </c>
      <c r="F427" s="55" t="s">
        <v>233</v>
      </c>
      <c r="G427" s="34">
        <v>1</v>
      </c>
      <c r="H427" s="35">
        <v>0.25</v>
      </c>
      <c r="I427" s="36">
        <v>44475</v>
      </c>
      <c r="J427" s="96">
        <v>2461600</v>
      </c>
      <c r="K427" s="47">
        <f>'[1]Sep 23'!M434</f>
        <v>1230800</v>
      </c>
      <c r="L427" s="95"/>
      <c r="M427" s="48">
        <f t="shared" si="82"/>
        <v>2461600</v>
      </c>
      <c r="N427" s="49">
        <f t="shared" si="79"/>
        <v>51283.333333333336</v>
      </c>
      <c r="O427" s="48">
        <f t="shared" si="83"/>
        <v>1282083.3333333333</v>
      </c>
      <c r="P427" s="48">
        <f t="shared" si="73"/>
        <v>1179516.6666666667</v>
      </c>
      <c r="Q427" s="8">
        <f t="shared" si="80"/>
        <v>1179516.6666666667</v>
      </c>
      <c r="R427" s="50">
        <f t="shared" si="81"/>
        <v>0</v>
      </c>
      <c r="S427" s="50"/>
      <c r="T427" s="9">
        <f t="shared" si="74"/>
        <v>48</v>
      </c>
      <c r="U427" s="9">
        <f t="shared" si="76"/>
        <v>25</v>
      </c>
      <c r="V427">
        <f t="shared" si="75"/>
        <v>23</v>
      </c>
      <c r="W427" s="166">
        <f t="shared" si="77"/>
        <v>51283.333333333336</v>
      </c>
      <c r="Y427" s="167">
        <f t="shared" si="78"/>
        <v>1282083.3333333335</v>
      </c>
    </row>
    <row r="428" spans="1:25" ht="12" customHeight="1" x14ac:dyDescent="0.25">
      <c r="A428" s="51">
        <v>556</v>
      </c>
      <c r="B428" s="63" t="s">
        <v>514</v>
      </c>
      <c r="C428" s="55"/>
      <c r="D428" s="33" t="e">
        <f>VLOOKUP(B428,[2]Item!$A$1:$B$2217,2,)</f>
        <v>#N/A</v>
      </c>
      <c r="E428" s="55" t="s">
        <v>157</v>
      </c>
      <c r="F428" s="55" t="s">
        <v>233</v>
      </c>
      <c r="G428" s="34">
        <v>1</v>
      </c>
      <c r="H428" s="35">
        <v>0.25</v>
      </c>
      <c r="I428" s="36">
        <v>44492</v>
      </c>
      <c r="J428" s="96">
        <v>3250000</v>
      </c>
      <c r="K428" s="47">
        <f>'[1]Sep 23'!M435</f>
        <v>1624999.9999999995</v>
      </c>
      <c r="L428" s="95"/>
      <c r="M428" s="48">
        <f t="shared" si="82"/>
        <v>3250000</v>
      </c>
      <c r="N428" s="49">
        <f t="shared" si="79"/>
        <v>67708.333333333328</v>
      </c>
      <c r="O428" s="48">
        <f t="shared" si="83"/>
        <v>1692708.3333333328</v>
      </c>
      <c r="P428" s="48">
        <f t="shared" si="73"/>
        <v>1557291.6666666672</v>
      </c>
      <c r="Q428" s="8">
        <f t="shared" si="80"/>
        <v>1557291.6666666672</v>
      </c>
      <c r="R428" s="50">
        <f t="shared" si="81"/>
        <v>0</v>
      </c>
      <c r="S428" s="50"/>
      <c r="T428" s="9">
        <f t="shared" si="74"/>
        <v>48</v>
      </c>
      <c r="U428" s="9">
        <f t="shared" si="76"/>
        <v>25</v>
      </c>
      <c r="V428">
        <f t="shared" si="75"/>
        <v>23</v>
      </c>
      <c r="W428" s="166">
        <f t="shared" si="77"/>
        <v>67708.333333333328</v>
      </c>
      <c r="Y428" s="167">
        <f t="shared" si="78"/>
        <v>1692708.3333333333</v>
      </c>
    </row>
    <row r="429" spans="1:25" ht="12" customHeight="1" x14ac:dyDescent="0.25">
      <c r="A429" s="53">
        <v>557</v>
      </c>
      <c r="B429" s="59" t="s">
        <v>515</v>
      </c>
      <c r="C429" s="55"/>
      <c r="D429" s="33" t="e">
        <f>VLOOKUP(B429,[2]Item!$A$1:$B$2217,2,)</f>
        <v>#N/A</v>
      </c>
      <c r="E429" s="55" t="s">
        <v>157</v>
      </c>
      <c r="F429" s="55" t="s">
        <v>202</v>
      </c>
      <c r="G429" s="34">
        <v>2</v>
      </c>
      <c r="H429" s="35">
        <v>0.25</v>
      </c>
      <c r="I429" s="105">
        <v>44506</v>
      </c>
      <c r="J429" s="96">
        <v>3500000</v>
      </c>
      <c r="K429" s="47">
        <f>'[1]Sep 23'!M436</f>
        <v>1677083.3333333337</v>
      </c>
      <c r="L429" s="95"/>
      <c r="M429" s="48">
        <f t="shared" si="82"/>
        <v>3500000</v>
      </c>
      <c r="N429" s="49">
        <f t="shared" si="79"/>
        <v>72916.666666666672</v>
      </c>
      <c r="O429" s="48">
        <f t="shared" si="83"/>
        <v>1750000.0000000005</v>
      </c>
      <c r="P429" s="48">
        <f t="shared" si="73"/>
        <v>1749999.9999999995</v>
      </c>
      <c r="Q429" s="8">
        <f t="shared" si="80"/>
        <v>1749999.9999999995</v>
      </c>
      <c r="R429" s="50">
        <f t="shared" si="81"/>
        <v>0</v>
      </c>
      <c r="S429" s="50"/>
      <c r="T429" s="9">
        <f t="shared" si="74"/>
        <v>48</v>
      </c>
      <c r="U429" s="9">
        <f t="shared" si="76"/>
        <v>24</v>
      </c>
      <c r="V429">
        <f t="shared" si="75"/>
        <v>24</v>
      </c>
      <c r="W429" s="166">
        <f t="shared" si="77"/>
        <v>72916.666666666672</v>
      </c>
      <c r="Y429" s="167">
        <f t="shared" si="78"/>
        <v>1750000</v>
      </c>
    </row>
    <row r="430" spans="1:25" ht="12" customHeight="1" x14ac:dyDescent="0.25">
      <c r="A430" s="51">
        <v>558</v>
      </c>
      <c r="B430" s="55" t="s">
        <v>516</v>
      </c>
      <c r="C430" s="55"/>
      <c r="D430" s="33" t="e">
        <f>VLOOKUP(B430,[2]Item!$A$1:$B$2217,2,)</f>
        <v>#N/A</v>
      </c>
      <c r="E430" s="55" t="s">
        <v>157</v>
      </c>
      <c r="F430" s="55" t="s">
        <v>233</v>
      </c>
      <c r="G430" s="34">
        <v>2</v>
      </c>
      <c r="H430" s="35">
        <v>0.25</v>
      </c>
      <c r="I430" s="105">
        <v>44506</v>
      </c>
      <c r="J430" s="96">
        <v>3500000</v>
      </c>
      <c r="K430" s="47">
        <f>'[1]Sep 23'!M437</f>
        <v>1677083.3333333337</v>
      </c>
      <c r="L430" s="95"/>
      <c r="M430" s="48">
        <f t="shared" si="82"/>
        <v>3500000</v>
      </c>
      <c r="N430" s="49">
        <f t="shared" si="79"/>
        <v>72916.666666666672</v>
      </c>
      <c r="O430" s="48">
        <f t="shared" si="83"/>
        <v>1750000.0000000005</v>
      </c>
      <c r="P430" s="48">
        <f t="shared" si="73"/>
        <v>1749999.9999999995</v>
      </c>
      <c r="Q430" s="8">
        <f t="shared" si="80"/>
        <v>1749999.9999999995</v>
      </c>
      <c r="R430" s="50">
        <f t="shared" si="81"/>
        <v>0</v>
      </c>
      <c r="S430" s="50"/>
      <c r="T430" s="9">
        <f t="shared" si="74"/>
        <v>48</v>
      </c>
      <c r="U430" s="9">
        <f t="shared" si="76"/>
        <v>24</v>
      </c>
      <c r="V430">
        <f t="shared" si="75"/>
        <v>24</v>
      </c>
      <c r="W430" s="166">
        <f t="shared" si="77"/>
        <v>72916.666666666672</v>
      </c>
      <c r="Y430" s="167">
        <f t="shared" si="78"/>
        <v>1750000</v>
      </c>
    </row>
    <row r="431" spans="1:25" ht="12" customHeight="1" x14ac:dyDescent="0.25">
      <c r="A431" s="51">
        <v>559</v>
      </c>
      <c r="B431" s="55" t="s">
        <v>517</v>
      </c>
      <c r="C431" s="55"/>
      <c r="D431" s="33" t="e">
        <f>VLOOKUP(B431,[2]Item!$A$1:$B$2217,2,)</f>
        <v>#N/A</v>
      </c>
      <c r="E431" s="55" t="s">
        <v>157</v>
      </c>
      <c r="F431" s="55" t="s">
        <v>202</v>
      </c>
      <c r="G431" s="34">
        <v>1</v>
      </c>
      <c r="H431" s="35">
        <v>0.25</v>
      </c>
      <c r="I431" s="105">
        <v>44510</v>
      </c>
      <c r="J431" s="96">
        <v>5990000</v>
      </c>
      <c r="K431" s="47">
        <f>'[1]Sep 23'!M438</f>
        <v>2870208.333333333</v>
      </c>
      <c r="L431" s="95"/>
      <c r="M431" s="48">
        <f t="shared" si="82"/>
        <v>5990000</v>
      </c>
      <c r="N431" s="49">
        <f t="shared" si="79"/>
        <v>124791.66666666667</v>
      </c>
      <c r="O431" s="48">
        <f t="shared" si="83"/>
        <v>2994999.9999999995</v>
      </c>
      <c r="P431" s="48">
        <f t="shared" si="73"/>
        <v>2995000.0000000005</v>
      </c>
      <c r="Q431" s="8">
        <f t="shared" si="80"/>
        <v>2995000.0000000005</v>
      </c>
      <c r="R431" s="50">
        <f t="shared" si="81"/>
        <v>0</v>
      </c>
      <c r="S431" s="50"/>
      <c r="T431" s="9">
        <f t="shared" si="74"/>
        <v>48</v>
      </c>
      <c r="U431" s="9">
        <f t="shared" si="76"/>
        <v>24</v>
      </c>
      <c r="V431">
        <f t="shared" si="75"/>
        <v>24</v>
      </c>
      <c r="W431" s="166">
        <f t="shared" si="77"/>
        <v>124791.66666666667</v>
      </c>
      <c r="Y431" s="167">
        <f t="shared" si="78"/>
        <v>2995000</v>
      </c>
    </row>
    <row r="432" spans="1:25" ht="12" customHeight="1" x14ac:dyDescent="0.25">
      <c r="A432" s="53">
        <v>560</v>
      </c>
      <c r="B432" s="55" t="s">
        <v>518</v>
      </c>
      <c r="C432" s="55"/>
      <c r="D432" s="33" t="e">
        <f>VLOOKUP(B432,[2]Item!$A$1:$B$2217,2,)</f>
        <v>#N/A</v>
      </c>
      <c r="E432" s="55" t="s">
        <v>157</v>
      </c>
      <c r="F432" s="55" t="s">
        <v>184</v>
      </c>
      <c r="G432" s="34">
        <v>1</v>
      </c>
      <c r="H432" s="35">
        <v>0.25</v>
      </c>
      <c r="I432" s="105">
        <v>44510</v>
      </c>
      <c r="J432" s="96">
        <v>2700000</v>
      </c>
      <c r="K432" s="47">
        <f>'[1]Sep 23'!M439</f>
        <v>1293750</v>
      </c>
      <c r="L432" s="95"/>
      <c r="M432" s="48">
        <f t="shared" si="82"/>
        <v>2700000</v>
      </c>
      <c r="N432" s="49">
        <f t="shared" si="79"/>
        <v>56250</v>
      </c>
      <c r="O432" s="48">
        <f t="shared" si="83"/>
        <v>1350000</v>
      </c>
      <c r="P432" s="48">
        <f t="shared" si="73"/>
        <v>1350000</v>
      </c>
      <c r="Q432" s="8">
        <f t="shared" si="80"/>
        <v>1350000</v>
      </c>
      <c r="R432" s="50">
        <f t="shared" si="81"/>
        <v>0</v>
      </c>
      <c r="S432" s="50"/>
      <c r="T432" s="9">
        <f t="shared" si="74"/>
        <v>48</v>
      </c>
      <c r="U432" s="9">
        <f t="shared" si="76"/>
        <v>24</v>
      </c>
      <c r="V432">
        <f t="shared" si="75"/>
        <v>24</v>
      </c>
      <c r="W432" s="166">
        <f t="shared" si="77"/>
        <v>56250</v>
      </c>
      <c r="Y432" s="167">
        <f t="shared" si="78"/>
        <v>1350000</v>
      </c>
    </row>
    <row r="433" spans="1:25" ht="12" customHeight="1" x14ac:dyDescent="0.25">
      <c r="A433" s="51">
        <v>561</v>
      </c>
      <c r="B433" s="55" t="s">
        <v>519</v>
      </c>
      <c r="C433" s="55"/>
      <c r="D433" s="33" t="e">
        <f>VLOOKUP(B433,[2]Item!$A$1:$B$2217,2,)</f>
        <v>#N/A</v>
      </c>
      <c r="E433" s="55" t="s">
        <v>157</v>
      </c>
      <c r="F433" s="55" t="s">
        <v>233</v>
      </c>
      <c r="G433" s="34">
        <v>1</v>
      </c>
      <c r="H433" s="35">
        <v>0.25</v>
      </c>
      <c r="I433" s="105">
        <v>44510</v>
      </c>
      <c r="J433" s="96">
        <v>10300000</v>
      </c>
      <c r="K433" s="47">
        <f>'[1]Sep 23'!M440</f>
        <v>4935416.666666667</v>
      </c>
      <c r="L433" s="95"/>
      <c r="M433" s="48">
        <f t="shared" si="82"/>
        <v>10300000</v>
      </c>
      <c r="N433" s="49">
        <f t="shared" si="79"/>
        <v>214583.33333333334</v>
      </c>
      <c r="O433" s="48">
        <f t="shared" si="83"/>
        <v>5150000</v>
      </c>
      <c r="P433" s="48">
        <f t="shared" si="73"/>
        <v>5150000</v>
      </c>
      <c r="Q433" s="8">
        <f t="shared" si="80"/>
        <v>5150000</v>
      </c>
      <c r="R433" s="50">
        <f t="shared" si="81"/>
        <v>0</v>
      </c>
      <c r="S433" s="50"/>
      <c r="T433" s="9">
        <f t="shared" si="74"/>
        <v>48</v>
      </c>
      <c r="U433" s="9">
        <f t="shared" si="76"/>
        <v>24</v>
      </c>
      <c r="V433">
        <f t="shared" si="75"/>
        <v>24</v>
      </c>
      <c r="W433" s="166">
        <f t="shared" si="77"/>
        <v>214583.33333333334</v>
      </c>
      <c r="Y433" s="167">
        <f t="shared" si="78"/>
        <v>5150000</v>
      </c>
    </row>
    <row r="434" spans="1:25" ht="12" customHeight="1" x14ac:dyDescent="0.25">
      <c r="A434" s="51">
        <v>562</v>
      </c>
      <c r="B434" s="55" t="s">
        <v>520</v>
      </c>
      <c r="C434" s="55"/>
      <c r="D434" s="33" t="e">
        <f>VLOOKUP(B434,[2]Item!$A$1:$B$2217,2,)</f>
        <v>#N/A</v>
      </c>
      <c r="E434" s="55" t="s">
        <v>157</v>
      </c>
      <c r="F434" s="55" t="s">
        <v>277</v>
      </c>
      <c r="G434" s="34">
        <v>1</v>
      </c>
      <c r="H434" s="35">
        <v>0.25</v>
      </c>
      <c r="I434" s="105">
        <v>44513</v>
      </c>
      <c r="J434" s="96">
        <v>11450000</v>
      </c>
      <c r="K434" s="47">
        <f>'[1]Sep 23'!M441</f>
        <v>5486458.333333334</v>
      </c>
      <c r="L434" s="95"/>
      <c r="M434" s="48">
        <f t="shared" si="82"/>
        <v>11450000</v>
      </c>
      <c r="N434" s="49">
        <f t="shared" si="79"/>
        <v>238541.66666666666</v>
      </c>
      <c r="O434" s="48">
        <f t="shared" si="83"/>
        <v>5725000.0000000009</v>
      </c>
      <c r="P434" s="48">
        <f t="shared" si="73"/>
        <v>5724999.9999999991</v>
      </c>
      <c r="Q434" s="8">
        <f t="shared" si="80"/>
        <v>5724999.9999999991</v>
      </c>
      <c r="R434" s="50">
        <f t="shared" si="81"/>
        <v>0</v>
      </c>
      <c r="S434" s="50"/>
      <c r="T434" s="9">
        <f t="shared" si="74"/>
        <v>48</v>
      </c>
      <c r="U434" s="9">
        <f t="shared" si="76"/>
        <v>24</v>
      </c>
      <c r="V434">
        <f t="shared" si="75"/>
        <v>24</v>
      </c>
      <c r="W434" s="166">
        <f t="shared" si="77"/>
        <v>238541.66666666666</v>
      </c>
      <c r="Y434" s="167">
        <f t="shared" si="78"/>
        <v>5725000</v>
      </c>
    </row>
    <row r="435" spans="1:25" ht="12" customHeight="1" x14ac:dyDescent="0.25">
      <c r="A435" s="51">
        <v>563</v>
      </c>
      <c r="B435" s="55" t="s">
        <v>521</v>
      </c>
      <c r="C435" s="55"/>
      <c r="D435" s="33" t="e">
        <f>VLOOKUP(B435,[2]Item!$A$1:$B$2217,2,)</f>
        <v>#N/A</v>
      </c>
      <c r="E435" s="55" t="s">
        <v>157</v>
      </c>
      <c r="F435" s="55" t="s">
        <v>181</v>
      </c>
      <c r="G435" s="34">
        <v>2</v>
      </c>
      <c r="H435" s="35">
        <v>0.25</v>
      </c>
      <c r="I435" s="36">
        <v>44531</v>
      </c>
      <c r="J435" s="95">
        <v>9230000</v>
      </c>
      <c r="K435" s="47">
        <f>'[1]Sep 23'!M442</f>
        <v>4230416.6666666651</v>
      </c>
      <c r="L435" s="95"/>
      <c r="M435" s="48">
        <f t="shared" si="82"/>
        <v>9230000</v>
      </c>
      <c r="N435" s="49">
        <f t="shared" si="79"/>
        <v>192291.66666666666</v>
      </c>
      <c r="O435" s="48">
        <f t="shared" si="83"/>
        <v>4422708.3333333321</v>
      </c>
      <c r="P435" s="48">
        <f t="shared" si="73"/>
        <v>4807291.6666666679</v>
      </c>
      <c r="Q435" s="8">
        <f t="shared" si="80"/>
        <v>4807291.6666666679</v>
      </c>
      <c r="R435" s="50">
        <f t="shared" si="81"/>
        <v>0</v>
      </c>
      <c r="S435" s="50"/>
      <c r="T435" s="9">
        <f t="shared" si="74"/>
        <v>48</v>
      </c>
      <c r="U435" s="9">
        <f t="shared" si="76"/>
        <v>23</v>
      </c>
      <c r="V435">
        <f t="shared" si="75"/>
        <v>25</v>
      </c>
      <c r="W435" s="166">
        <f t="shared" si="77"/>
        <v>192291.66666666666</v>
      </c>
      <c r="Y435" s="167">
        <f t="shared" si="78"/>
        <v>4422708.333333333</v>
      </c>
    </row>
    <row r="436" spans="1:25" ht="12" customHeight="1" x14ac:dyDescent="0.25">
      <c r="A436" s="51">
        <v>564</v>
      </c>
      <c r="B436" s="55" t="s">
        <v>516</v>
      </c>
      <c r="C436" s="55"/>
      <c r="D436" s="33" t="e">
        <f>VLOOKUP(B436,[2]Item!$A$1:$B$2217,2,)</f>
        <v>#N/A</v>
      </c>
      <c r="E436" s="55" t="s">
        <v>157</v>
      </c>
      <c r="F436" s="55" t="s">
        <v>233</v>
      </c>
      <c r="G436" s="34">
        <v>1</v>
      </c>
      <c r="H436" s="35">
        <v>0.25</v>
      </c>
      <c r="I436" s="36">
        <v>44547</v>
      </c>
      <c r="J436" s="95">
        <v>1875000</v>
      </c>
      <c r="K436" s="47">
        <f>'[1]Sep 23'!M443</f>
        <v>859375</v>
      </c>
      <c r="L436" s="95"/>
      <c r="M436" s="48">
        <f t="shared" si="82"/>
        <v>1875000</v>
      </c>
      <c r="N436" s="49">
        <f t="shared" si="79"/>
        <v>39062.5</v>
      </c>
      <c r="O436" s="48">
        <f t="shared" si="83"/>
        <v>898437.5</v>
      </c>
      <c r="P436" s="48">
        <f t="shared" si="73"/>
        <v>976562.5</v>
      </c>
      <c r="Q436" s="8">
        <f t="shared" si="80"/>
        <v>976562.5</v>
      </c>
      <c r="R436" s="50">
        <f t="shared" si="81"/>
        <v>0</v>
      </c>
      <c r="S436" s="50"/>
      <c r="T436" s="9">
        <f t="shared" si="74"/>
        <v>48</v>
      </c>
      <c r="U436" s="9">
        <f t="shared" si="76"/>
        <v>23</v>
      </c>
      <c r="V436">
        <f t="shared" si="75"/>
        <v>25</v>
      </c>
      <c r="W436" s="166">
        <f t="shared" si="77"/>
        <v>39062.5</v>
      </c>
      <c r="Y436" s="167">
        <f t="shared" si="78"/>
        <v>898437.5</v>
      </c>
    </row>
    <row r="437" spans="1:25" ht="12" customHeight="1" x14ac:dyDescent="0.25">
      <c r="A437" s="51">
        <v>565</v>
      </c>
      <c r="B437" s="55" t="s">
        <v>522</v>
      </c>
      <c r="C437" s="55"/>
      <c r="D437" s="33" t="e">
        <f>VLOOKUP(B437,[2]Item!$A$1:$B$2217,2,)</f>
        <v>#N/A</v>
      </c>
      <c r="E437" s="55" t="s">
        <v>157</v>
      </c>
      <c r="F437" s="55" t="s">
        <v>233</v>
      </c>
      <c r="G437" s="34">
        <v>1</v>
      </c>
      <c r="H437" s="35">
        <v>0.25</v>
      </c>
      <c r="I437" s="36">
        <v>44604</v>
      </c>
      <c r="J437" s="96">
        <v>4075000</v>
      </c>
      <c r="K437" s="47">
        <f>'[1]Sep 23'!M444</f>
        <v>1697916.6666666663</v>
      </c>
      <c r="L437" s="95"/>
      <c r="M437" s="48">
        <f t="shared" si="82"/>
        <v>4075000</v>
      </c>
      <c r="N437" s="49">
        <f t="shared" si="79"/>
        <v>84895.833333333328</v>
      </c>
      <c r="O437" s="48">
        <f t="shared" si="83"/>
        <v>1782812.4999999995</v>
      </c>
      <c r="P437" s="48">
        <f t="shared" si="73"/>
        <v>2292187.5000000005</v>
      </c>
      <c r="Q437" s="8">
        <f t="shared" si="80"/>
        <v>2292187.5000000005</v>
      </c>
      <c r="R437" s="50">
        <f t="shared" si="81"/>
        <v>0</v>
      </c>
      <c r="S437" s="50"/>
      <c r="T437" s="9">
        <f t="shared" si="74"/>
        <v>48</v>
      </c>
      <c r="U437" s="9">
        <f t="shared" si="76"/>
        <v>21</v>
      </c>
      <c r="V437">
        <f t="shared" si="75"/>
        <v>27</v>
      </c>
      <c r="W437" s="166">
        <f t="shared" si="77"/>
        <v>84895.833333333328</v>
      </c>
      <c r="Y437" s="167">
        <f t="shared" si="78"/>
        <v>1782812.5</v>
      </c>
    </row>
    <row r="438" spans="1:25" ht="12" customHeight="1" x14ac:dyDescent="0.25">
      <c r="A438" s="51">
        <v>566</v>
      </c>
      <c r="B438" s="55" t="s">
        <v>523</v>
      </c>
      <c r="C438" s="55"/>
      <c r="D438" s="33" t="e">
        <f>VLOOKUP(B438,[2]Item!$A$1:$B$2217,2,)</f>
        <v>#N/A</v>
      </c>
      <c r="E438" s="55" t="s">
        <v>157</v>
      </c>
      <c r="F438" s="55" t="s">
        <v>184</v>
      </c>
      <c r="G438" s="34">
        <v>1</v>
      </c>
      <c r="H438" s="35">
        <v>0.25</v>
      </c>
      <c r="I438" s="36">
        <v>44609</v>
      </c>
      <c r="J438" s="96">
        <v>3550000</v>
      </c>
      <c r="K438" s="47">
        <f>'[1]Sep 23'!M445</f>
        <v>1479166.6666666665</v>
      </c>
      <c r="L438" s="95"/>
      <c r="M438" s="48">
        <f t="shared" si="82"/>
        <v>3550000</v>
      </c>
      <c r="N438" s="49">
        <f t="shared" si="79"/>
        <v>73958.333333333328</v>
      </c>
      <c r="O438" s="48">
        <f t="shared" si="83"/>
        <v>1553124.9999999998</v>
      </c>
      <c r="P438" s="48">
        <f t="shared" si="73"/>
        <v>1996875.0000000002</v>
      </c>
      <c r="Q438" s="8">
        <f t="shared" si="80"/>
        <v>1996875.0000000002</v>
      </c>
      <c r="R438" s="50">
        <f t="shared" si="81"/>
        <v>0</v>
      </c>
      <c r="S438" s="50"/>
      <c r="T438" s="9">
        <f t="shared" si="74"/>
        <v>48</v>
      </c>
      <c r="U438" s="9">
        <f t="shared" si="76"/>
        <v>21</v>
      </c>
      <c r="V438">
        <f t="shared" si="75"/>
        <v>27</v>
      </c>
      <c r="W438" s="166">
        <f t="shared" si="77"/>
        <v>73958.333333333328</v>
      </c>
      <c r="Y438" s="167">
        <f t="shared" si="78"/>
        <v>1553125</v>
      </c>
    </row>
    <row r="439" spans="1:25" ht="12" customHeight="1" x14ac:dyDescent="0.25">
      <c r="A439" s="51">
        <v>567</v>
      </c>
      <c r="B439" s="55" t="s">
        <v>524</v>
      </c>
      <c r="C439" s="55"/>
      <c r="D439" s="33" t="e">
        <f>VLOOKUP(B439,[2]Item!$A$1:$B$2217,2,)</f>
        <v>#N/A</v>
      </c>
      <c r="E439" s="55" t="s">
        <v>157</v>
      </c>
      <c r="F439" s="55" t="s">
        <v>202</v>
      </c>
      <c r="G439" s="34">
        <v>1</v>
      </c>
      <c r="H439" s="35">
        <v>0.25</v>
      </c>
      <c r="I439" s="36">
        <v>44607</v>
      </c>
      <c r="J439" s="96">
        <v>53700000</v>
      </c>
      <c r="K439" s="47">
        <f>'[1]Sep 23'!M446</f>
        <v>22375000</v>
      </c>
      <c r="L439" s="95"/>
      <c r="M439" s="48">
        <f t="shared" si="82"/>
        <v>53700000</v>
      </c>
      <c r="N439" s="49">
        <f t="shared" si="79"/>
        <v>1118750</v>
      </c>
      <c r="O439" s="48">
        <f t="shared" si="83"/>
        <v>23493750</v>
      </c>
      <c r="P439" s="48">
        <f t="shared" si="73"/>
        <v>30206250</v>
      </c>
      <c r="Q439" s="8">
        <f t="shared" si="80"/>
        <v>30206250</v>
      </c>
      <c r="R439" s="50">
        <f t="shared" si="81"/>
        <v>0</v>
      </c>
      <c r="S439" s="50"/>
      <c r="T439" s="9">
        <f t="shared" si="74"/>
        <v>48</v>
      </c>
      <c r="U439" s="9">
        <f t="shared" si="76"/>
        <v>21</v>
      </c>
      <c r="V439">
        <f t="shared" si="75"/>
        <v>27</v>
      </c>
      <c r="W439" s="166">
        <f t="shared" si="77"/>
        <v>1118750</v>
      </c>
      <c r="Y439" s="167">
        <f t="shared" si="78"/>
        <v>23493750</v>
      </c>
    </row>
    <row r="440" spans="1:25" ht="12" customHeight="1" x14ac:dyDescent="0.25">
      <c r="A440" s="51">
        <v>568</v>
      </c>
      <c r="B440" s="55" t="s">
        <v>525</v>
      </c>
      <c r="C440" s="55"/>
      <c r="D440" s="33" t="e">
        <f>VLOOKUP(B440,[2]Item!$A$1:$B$2217,2,)</f>
        <v>#N/A</v>
      </c>
      <c r="E440" s="55" t="s">
        <v>157</v>
      </c>
      <c r="F440" s="55" t="s">
        <v>184</v>
      </c>
      <c r="G440" s="34">
        <v>1</v>
      </c>
      <c r="H440" s="35">
        <v>0.25</v>
      </c>
      <c r="I440" s="36">
        <v>44610</v>
      </c>
      <c r="J440" s="96">
        <v>2000000</v>
      </c>
      <c r="K440" s="47">
        <f>'[1]Sep 23'!M447</f>
        <v>833333.33333333314</v>
      </c>
      <c r="L440" s="95"/>
      <c r="M440" s="48">
        <f t="shared" si="82"/>
        <v>2000000</v>
      </c>
      <c r="N440" s="49">
        <f t="shared" si="79"/>
        <v>41666.666666666664</v>
      </c>
      <c r="O440" s="48">
        <f t="shared" si="83"/>
        <v>874999.99999999977</v>
      </c>
      <c r="P440" s="48">
        <f t="shared" si="73"/>
        <v>1125000.0000000002</v>
      </c>
      <c r="Q440" s="8">
        <f t="shared" si="80"/>
        <v>1125000.0000000002</v>
      </c>
      <c r="R440" s="50">
        <f t="shared" si="81"/>
        <v>0</v>
      </c>
      <c r="S440" s="50"/>
      <c r="T440" s="9">
        <f t="shared" si="74"/>
        <v>48</v>
      </c>
      <c r="U440" s="9">
        <f t="shared" si="76"/>
        <v>21</v>
      </c>
      <c r="V440">
        <f t="shared" si="75"/>
        <v>27</v>
      </c>
      <c r="W440" s="166">
        <f t="shared" si="77"/>
        <v>41666.666666666664</v>
      </c>
      <c r="Y440" s="167">
        <f t="shared" si="78"/>
        <v>875000</v>
      </c>
    </row>
    <row r="441" spans="1:25" ht="12" customHeight="1" x14ac:dyDescent="0.25">
      <c r="A441" s="51">
        <v>569</v>
      </c>
      <c r="B441" s="55" t="s">
        <v>526</v>
      </c>
      <c r="C441" s="55"/>
      <c r="D441" s="33" t="e">
        <f>VLOOKUP(B441,[2]Item!$A$1:$B$2217,2,)</f>
        <v>#N/A</v>
      </c>
      <c r="E441" s="55" t="s">
        <v>157</v>
      </c>
      <c r="F441" s="55" t="s">
        <v>202</v>
      </c>
      <c r="G441" s="34">
        <v>1</v>
      </c>
      <c r="H441" s="35">
        <v>0.25</v>
      </c>
      <c r="I441" s="61">
        <v>44608</v>
      </c>
      <c r="J441" s="96">
        <v>1574100</v>
      </c>
      <c r="K441" s="47">
        <f>'[1]Sep 23'!M448</f>
        <v>655875</v>
      </c>
      <c r="L441" s="95"/>
      <c r="M441" s="48">
        <f t="shared" si="82"/>
        <v>1574100</v>
      </c>
      <c r="N441" s="49">
        <f t="shared" si="79"/>
        <v>32793.75</v>
      </c>
      <c r="O441" s="48">
        <f t="shared" si="83"/>
        <v>688668.75</v>
      </c>
      <c r="P441" s="48">
        <f t="shared" si="73"/>
        <v>885431.25</v>
      </c>
      <c r="Q441" s="8">
        <f t="shared" si="80"/>
        <v>885431.25</v>
      </c>
      <c r="R441" s="50">
        <f t="shared" si="81"/>
        <v>0</v>
      </c>
      <c r="S441" s="50"/>
      <c r="T441" s="9">
        <f t="shared" si="74"/>
        <v>48</v>
      </c>
      <c r="U441" s="9">
        <f t="shared" si="76"/>
        <v>21</v>
      </c>
      <c r="V441">
        <f t="shared" si="75"/>
        <v>27</v>
      </c>
      <c r="W441" s="166">
        <f t="shared" si="77"/>
        <v>32793.75</v>
      </c>
      <c r="Y441" s="167">
        <f t="shared" si="78"/>
        <v>688668.75</v>
      </c>
    </row>
    <row r="442" spans="1:25" ht="12" customHeight="1" x14ac:dyDescent="0.25">
      <c r="A442" s="51">
        <v>570</v>
      </c>
      <c r="B442" s="55" t="s">
        <v>527</v>
      </c>
      <c r="C442" s="55"/>
      <c r="D442" s="33" t="e">
        <f>VLOOKUP(B442,[2]Item!$A$1:$B$2217,2,)</f>
        <v>#N/A</v>
      </c>
      <c r="E442" s="55" t="s">
        <v>157</v>
      </c>
      <c r="F442" s="55" t="s">
        <v>184</v>
      </c>
      <c r="G442" s="34">
        <v>1</v>
      </c>
      <c r="H442" s="35">
        <v>0.25</v>
      </c>
      <c r="I442" s="36">
        <v>44627</v>
      </c>
      <c r="J442" s="95">
        <v>2400000</v>
      </c>
      <c r="K442" s="47">
        <f>'[1]Sep 23'!M449</f>
        <v>950000</v>
      </c>
      <c r="L442" s="95"/>
      <c r="M442" s="48">
        <f t="shared" si="82"/>
        <v>2400000</v>
      </c>
      <c r="N442" s="49">
        <f t="shared" si="79"/>
        <v>50000</v>
      </c>
      <c r="O442" s="48">
        <f t="shared" si="83"/>
        <v>1000000</v>
      </c>
      <c r="P442" s="48">
        <f t="shared" si="73"/>
        <v>1400000</v>
      </c>
      <c r="Q442" s="8">
        <f t="shared" si="80"/>
        <v>1400000</v>
      </c>
      <c r="R442" s="50">
        <f t="shared" si="81"/>
        <v>0</v>
      </c>
      <c r="S442" s="50"/>
      <c r="T442" s="9">
        <f t="shared" si="74"/>
        <v>48</v>
      </c>
      <c r="U442" s="9">
        <f t="shared" si="76"/>
        <v>20</v>
      </c>
      <c r="V442">
        <f t="shared" si="75"/>
        <v>28</v>
      </c>
      <c r="W442" s="166">
        <f t="shared" si="77"/>
        <v>50000</v>
      </c>
      <c r="Y442" s="167">
        <f t="shared" si="78"/>
        <v>1000000</v>
      </c>
    </row>
    <row r="443" spans="1:25" ht="12" customHeight="1" x14ac:dyDescent="0.25">
      <c r="A443" s="51">
        <v>571</v>
      </c>
      <c r="B443" s="55" t="s">
        <v>528</v>
      </c>
      <c r="C443" s="55"/>
      <c r="D443" s="33" t="e">
        <f>VLOOKUP(B443,[2]Item!$A$1:$B$2217,2,)</f>
        <v>#N/A</v>
      </c>
      <c r="E443" s="55" t="s">
        <v>157</v>
      </c>
      <c r="F443" s="55" t="s">
        <v>233</v>
      </c>
      <c r="G443" s="34">
        <v>1</v>
      </c>
      <c r="H443" s="35">
        <v>0.25</v>
      </c>
      <c r="I443" s="36">
        <v>44638</v>
      </c>
      <c r="J443" s="95">
        <v>1075000</v>
      </c>
      <c r="K443" s="47">
        <f>'[1]Sep 23'!M450</f>
        <v>425520.83333333326</v>
      </c>
      <c r="L443" s="95"/>
      <c r="M443" s="48">
        <f t="shared" si="82"/>
        <v>1075000</v>
      </c>
      <c r="N443" s="49">
        <f t="shared" si="79"/>
        <v>22395.833333333332</v>
      </c>
      <c r="O443" s="48">
        <f t="shared" si="83"/>
        <v>447916.66666666657</v>
      </c>
      <c r="P443" s="48">
        <f t="shared" si="73"/>
        <v>627083.33333333349</v>
      </c>
      <c r="Q443" s="8">
        <f t="shared" si="80"/>
        <v>627083.33333333349</v>
      </c>
      <c r="R443" s="50">
        <f t="shared" si="81"/>
        <v>0</v>
      </c>
      <c r="S443" s="50"/>
      <c r="T443" s="9">
        <f t="shared" si="74"/>
        <v>48</v>
      </c>
      <c r="U443" s="9">
        <f t="shared" si="76"/>
        <v>20</v>
      </c>
      <c r="V443">
        <f t="shared" si="75"/>
        <v>28</v>
      </c>
      <c r="W443" s="166">
        <f t="shared" si="77"/>
        <v>22395.833333333332</v>
      </c>
      <c r="Y443" s="167">
        <f t="shared" si="78"/>
        <v>447916.66666666663</v>
      </c>
    </row>
    <row r="444" spans="1:25" ht="12" customHeight="1" x14ac:dyDescent="0.25">
      <c r="A444" s="51">
        <v>572</v>
      </c>
      <c r="B444" s="55" t="s">
        <v>529</v>
      </c>
      <c r="C444" s="55"/>
      <c r="D444" s="33" t="e">
        <f>VLOOKUP(B444,[2]Item!$A$1:$B$2217,2,)</f>
        <v>#N/A</v>
      </c>
      <c r="E444" s="55" t="s">
        <v>157</v>
      </c>
      <c r="F444" s="55" t="s">
        <v>233</v>
      </c>
      <c r="G444" s="34">
        <v>1</v>
      </c>
      <c r="H444" s="35">
        <v>0.25</v>
      </c>
      <c r="I444" s="36">
        <v>44641</v>
      </c>
      <c r="J444" s="95">
        <v>2650000</v>
      </c>
      <c r="K444" s="47">
        <f>'[1]Sep 23'!M451</f>
        <v>1048958.3333333335</v>
      </c>
      <c r="L444" s="95"/>
      <c r="M444" s="48">
        <f t="shared" si="82"/>
        <v>2650000</v>
      </c>
      <c r="N444" s="49">
        <f t="shared" si="79"/>
        <v>55208.333333333336</v>
      </c>
      <c r="O444" s="48">
        <f t="shared" si="83"/>
        <v>1104166.6666666667</v>
      </c>
      <c r="P444" s="48">
        <f t="shared" si="73"/>
        <v>1545833.3333333333</v>
      </c>
      <c r="Q444" s="8">
        <f t="shared" si="80"/>
        <v>1545833.3333333333</v>
      </c>
      <c r="R444" s="50">
        <f t="shared" si="81"/>
        <v>0</v>
      </c>
      <c r="S444" s="50"/>
      <c r="T444" s="9">
        <f t="shared" si="74"/>
        <v>48</v>
      </c>
      <c r="U444" s="9">
        <f t="shared" si="76"/>
        <v>20</v>
      </c>
      <c r="V444">
        <f t="shared" si="75"/>
        <v>28</v>
      </c>
      <c r="W444" s="166">
        <f t="shared" si="77"/>
        <v>55208.333333333336</v>
      </c>
      <c r="Y444" s="167">
        <f t="shared" si="78"/>
        <v>1104166.6666666667</v>
      </c>
    </row>
    <row r="445" spans="1:25" ht="12" customHeight="1" x14ac:dyDescent="0.25">
      <c r="A445" s="51">
        <v>573</v>
      </c>
      <c r="B445" s="55" t="s">
        <v>529</v>
      </c>
      <c r="C445" s="55"/>
      <c r="D445" s="33" t="e">
        <f>VLOOKUP(B445,[2]Item!$A$1:$B$2217,2,)</f>
        <v>#N/A</v>
      </c>
      <c r="E445" s="55" t="s">
        <v>157</v>
      </c>
      <c r="F445" s="55" t="s">
        <v>233</v>
      </c>
      <c r="G445" s="34">
        <v>1</v>
      </c>
      <c r="H445" s="35">
        <v>0.25</v>
      </c>
      <c r="I445" s="36">
        <v>44641</v>
      </c>
      <c r="J445" s="95">
        <v>2650000</v>
      </c>
      <c r="K445" s="47">
        <f>'[1]Sep 23'!M452</f>
        <v>1048958.3333333335</v>
      </c>
      <c r="L445" s="95"/>
      <c r="M445" s="48">
        <f t="shared" si="82"/>
        <v>2650000</v>
      </c>
      <c r="N445" s="49">
        <f t="shared" si="79"/>
        <v>55208.333333333336</v>
      </c>
      <c r="O445" s="48">
        <f t="shared" si="83"/>
        <v>1104166.6666666667</v>
      </c>
      <c r="P445" s="48">
        <f t="shared" si="73"/>
        <v>1545833.3333333333</v>
      </c>
      <c r="Q445" s="8">
        <f t="shared" si="80"/>
        <v>1545833.3333333333</v>
      </c>
      <c r="R445" s="50">
        <f t="shared" si="81"/>
        <v>0</v>
      </c>
      <c r="S445" s="50"/>
      <c r="T445" s="9">
        <f t="shared" si="74"/>
        <v>48</v>
      </c>
      <c r="U445" s="9">
        <f t="shared" si="76"/>
        <v>20</v>
      </c>
      <c r="V445">
        <f t="shared" si="75"/>
        <v>28</v>
      </c>
      <c r="W445" s="166">
        <f t="shared" si="77"/>
        <v>55208.333333333336</v>
      </c>
      <c r="Y445" s="167">
        <f t="shared" si="78"/>
        <v>1104166.6666666667</v>
      </c>
    </row>
    <row r="446" spans="1:25" ht="12" customHeight="1" x14ac:dyDescent="0.25">
      <c r="A446" s="51">
        <v>574</v>
      </c>
      <c r="B446" s="55" t="s">
        <v>529</v>
      </c>
      <c r="C446" s="55"/>
      <c r="D446" s="33" t="e">
        <f>VLOOKUP(B446,[2]Item!$A$1:$B$2217,2,)</f>
        <v>#N/A</v>
      </c>
      <c r="E446" s="55" t="s">
        <v>157</v>
      </c>
      <c r="F446" s="55" t="s">
        <v>233</v>
      </c>
      <c r="G446" s="34">
        <v>1</v>
      </c>
      <c r="H446" s="35">
        <v>0.25</v>
      </c>
      <c r="I446" s="36">
        <v>44641</v>
      </c>
      <c r="J446" s="95">
        <v>2650000</v>
      </c>
      <c r="K446" s="47">
        <f>'[1]Sep 23'!M453</f>
        <v>1048958.3333333335</v>
      </c>
      <c r="L446" s="95"/>
      <c r="M446" s="48">
        <f t="shared" si="82"/>
        <v>2650000</v>
      </c>
      <c r="N446" s="49">
        <f t="shared" si="79"/>
        <v>55208.333333333336</v>
      </c>
      <c r="O446" s="48">
        <f t="shared" si="83"/>
        <v>1104166.6666666667</v>
      </c>
      <c r="P446" s="48">
        <f t="shared" si="73"/>
        <v>1545833.3333333333</v>
      </c>
      <c r="Q446" s="8">
        <f t="shared" si="80"/>
        <v>1545833.3333333333</v>
      </c>
      <c r="R446" s="50">
        <f t="shared" si="81"/>
        <v>0</v>
      </c>
      <c r="S446" s="50"/>
      <c r="T446" s="9">
        <f t="shared" si="74"/>
        <v>48</v>
      </c>
      <c r="U446" s="9">
        <f t="shared" si="76"/>
        <v>20</v>
      </c>
      <c r="V446">
        <f t="shared" si="75"/>
        <v>28</v>
      </c>
      <c r="W446" s="166">
        <f t="shared" si="77"/>
        <v>55208.333333333336</v>
      </c>
      <c r="Y446" s="167">
        <f t="shared" si="78"/>
        <v>1104166.6666666667</v>
      </c>
    </row>
    <row r="447" spans="1:25" ht="12" customHeight="1" x14ac:dyDescent="0.25">
      <c r="A447" s="51">
        <v>575</v>
      </c>
      <c r="B447" s="55" t="s">
        <v>530</v>
      </c>
      <c r="C447" s="55"/>
      <c r="D447" s="33" t="e">
        <f>VLOOKUP(B447,[2]Item!$A$1:$B$2217,2,)</f>
        <v>#N/A</v>
      </c>
      <c r="E447" s="55" t="s">
        <v>157</v>
      </c>
      <c r="F447" s="55" t="s">
        <v>202</v>
      </c>
      <c r="G447" s="34">
        <v>1</v>
      </c>
      <c r="H447" s="35">
        <v>0.25</v>
      </c>
      <c r="I447" s="36">
        <v>44645</v>
      </c>
      <c r="J447" s="95">
        <v>10000000</v>
      </c>
      <c r="K447" s="47">
        <f>'[1]Sep 23'!M454</f>
        <v>3958333.3333333344</v>
      </c>
      <c r="L447" s="95"/>
      <c r="M447" s="48">
        <f t="shared" si="82"/>
        <v>10000000</v>
      </c>
      <c r="N447" s="49">
        <f t="shared" si="79"/>
        <v>208333.33333333334</v>
      </c>
      <c r="O447" s="48">
        <f t="shared" si="83"/>
        <v>4166666.6666666679</v>
      </c>
      <c r="P447" s="48">
        <f t="shared" si="73"/>
        <v>5833333.3333333321</v>
      </c>
      <c r="Q447" s="8">
        <f t="shared" si="80"/>
        <v>5833333.3333333321</v>
      </c>
      <c r="R447" s="50">
        <f t="shared" si="81"/>
        <v>0</v>
      </c>
      <c r="S447" s="50"/>
      <c r="T447" s="9">
        <f t="shared" si="74"/>
        <v>48</v>
      </c>
      <c r="U447" s="9">
        <f t="shared" si="76"/>
        <v>20</v>
      </c>
      <c r="V447">
        <f t="shared" si="75"/>
        <v>28</v>
      </c>
      <c r="W447" s="166">
        <f t="shared" si="77"/>
        <v>208333.33333333334</v>
      </c>
      <c r="Y447" s="167">
        <f t="shared" si="78"/>
        <v>4166666.666666667</v>
      </c>
    </row>
    <row r="448" spans="1:25" ht="12" customHeight="1" x14ac:dyDescent="0.25">
      <c r="A448" s="51">
        <v>576</v>
      </c>
      <c r="B448" s="55" t="s">
        <v>531</v>
      </c>
      <c r="C448" s="55"/>
      <c r="D448" s="33" t="e">
        <f>VLOOKUP(B448,[2]Item!$A$1:$B$2217,2,)</f>
        <v>#N/A</v>
      </c>
      <c r="E448" s="55" t="s">
        <v>157</v>
      </c>
      <c r="F448" s="55" t="s">
        <v>184</v>
      </c>
      <c r="G448" s="34">
        <v>1</v>
      </c>
      <c r="H448" s="35">
        <v>0.25</v>
      </c>
      <c r="I448" s="36">
        <v>44660</v>
      </c>
      <c r="J448" s="96">
        <v>7350000</v>
      </c>
      <c r="K448" s="47">
        <f>'[1]Sep 23'!M455</f>
        <v>2756250</v>
      </c>
      <c r="L448" s="95"/>
      <c r="M448" s="48">
        <f t="shared" si="82"/>
        <v>7350000</v>
      </c>
      <c r="N448" s="49">
        <f t="shared" si="79"/>
        <v>153125</v>
      </c>
      <c r="O448" s="48">
        <f t="shared" si="83"/>
        <v>2909375</v>
      </c>
      <c r="P448" s="48">
        <f t="shared" si="73"/>
        <v>4440625</v>
      </c>
      <c r="Q448" s="8">
        <f t="shared" si="80"/>
        <v>4440625</v>
      </c>
      <c r="R448" s="50">
        <f t="shared" si="81"/>
        <v>0</v>
      </c>
      <c r="S448" s="50"/>
      <c r="T448" s="9">
        <f t="shared" si="74"/>
        <v>48</v>
      </c>
      <c r="U448" s="9">
        <f t="shared" si="76"/>
        <v>19</v>
      </c>
      <c r="V448">
        <f t="shared" si="75"/>
        <v>29</v>
      </c>
      <c r="W448" s="166">
        <f t="shared" si="77"/>
        <v>153125</v>
      </c>
      <c r="Y448" s="167">
        <f t="shared" si="78"/>
        <v>2909375</v>
      </c>
    </row>
    <row r="449" spans="1:25" ht="12" customHeight="1" x14ac:dyDescent="0.25">
      <c r="A449" s="51">
        <v>577</v>
      </c>
      <c r="B449" s="55" t="s">
        <v>532</v>
      </c>
      <c r="C449" s="55"/>
      <c r="D449" s="33" t="e">
        <f>VLOOKUP(B449,[2]Item!$A$1:$B$2217,2,)</f>
        <v>#N/A</v>
      </c>
      <c r="E449" s="55" t="s">
        <v>157</v>
      </c>
      <c r="F449" s="55" t="s">
        <v>233</v>
      </c>
      <c r="G449" s="34">
        <v>1</v>
      </c>
      <c r="H449" s="35">
        <v>0.25</v>
      </c>
      <c r="I449" s="106">
        <v>44723</v>
      </c>
      <c r="J449" s="96">
        <v>4350000</v>
      </c>
      <c r="K449" s="47">
        <f>'[1]Sep 23'!M456</f>
        <v>1450000</v>
      </c>
      <c r="L449" s="95"/>
      <c r="M449" s="48">
        <f t="shared" si="82"/>
        <v>4350000</v>
      </c>
      <c r="N449" s="49">
        <f t="shared" si="79"/>
        <v>90625</v>
      </c>
      <c r="O449" s="48">
        <f t="shared" si="83"/>
        <v>1540625</v>
      </c>
      <c r="P449" s="48">
        <f t="shared" si="73"/>
        <v>2809375</v>
      </c>
      <c r="Q449" s="8">
        <f t="shared" si="80"/>
        <v>2809375</v>
      </c>
      <c r="R449" s="50">
        <f t="shared" si="81"/>
        <v>0</v>
      </c>
      <c r="S449" s="50"/>
      <c r="T449" s="9">
        <f t="shared" si="74"/>
        <v>48</v>
      </c>
      <c r="U449" s="9">
        <f t="shared" si="76"/>
        <v>17</v>
      </c>
      <c r="V449">
        <f t="shared" si="75"/>
        <v>31</v>
      </c>
      <c r="W449" s="166">
        <f t="shared" si="77"/>
        <v>90625</v>
      </c>
      <c r="Y449" s="167">
        <f t="shared" si="78"/>
        <v>1540625</v>
      </c>
    </row>
    <row r="450" spans="1:25" ht="12" customHeight="1" x14ac:dyDescent="0.25">
      <c r="A450" s="51">
        <v>578</v>
      </c>
      <c r="B450" s="55" t="s">
        <v>533</v>
      </c>
      <c r="C450" s="55"/>
      <c r="D450" s="33" t="e">
        <f>VLOOKUP(B450,[2]Item!$A$1:$B$2217,2,)</f>
        <v>#N/A</v>
      </c>
      <c r="E450" s="55" t="s">
        <v>157</v>
      </c>
      <c r="F450" s="55" t="s">
        <v>233</v>
      </c>
      <c r="G450" s="34">
        <v>1</v>
      </c>
      <c r="H450" s="35">
        <v>0.25</v>
      </c>
      <c r="I450" s="106">
        <v>44723</v>
      </c>
      <c r="J450" s="96">
        <v>4350000</v>
      </c>
      <c r="K450" s="47">
        <f>'[1]Sep 23'!M457</f>
        <v>1450000</v>
      </c>
      <c r="L450" s="95"/>
      <c r="M450" s="48">
        <f t="shared" si="82"/>
        <v>4350000</v>
      </c>
      <c r="N450" s="49">
        <f t="shared" si="79"/>
        <v>90625</v>
      </c>
      <c r="O450" s="48">
        <f t="shared" si="83"/>
        <v>1540625</v>
      </c>
      <c r="P450" s="48">
        <f t="shared" si="73"/>
        <v>2809375</v>
      </c>
      <c r="Q450" s="8">
        <f t="shared" si="80"/>
        <v>2809375</v>
      </c>
      <c r="R450" s="50">
        <f t="shared" si="81"/>
        <v>0</v>
      </c>
      <c r="S450" s="50"/>
      <c r="T450" s="9">
        <f t="shared" si="74"/>
        <v>48</v>
      </c>
      <c r="U450" s="9">
        <f t="shared" si="76"/>
        <v>17</v>
      </c>
      <c r="V450">
        <f t="shared" si="75"/>
        <v>31</v>
      </c>
      <c r="W450" s="166">
        <f t="shared" si="77"/>
        <v>90625</v>
      </c>
      <c r="Y450" s="167">
        <f t="shared" si="78"/>
        <v>1540625</v>
      </c>
    </row>
    <row r="451" spans="1:25" ht="12" customHeight="1" x14ac:dyDescent="0.25">
      <c r="A451" s="51">
        <v>579</v>
      </c>
      <c r="B451" s="55" t="s">
        <v>534</v>
      </c>
      <c r="C451" s="55"/>
      <c r="D451" s="33" t="e">
        <f>VLOOKUP(B451,[2]Item!$A$1:$B$2217,2,)</f>
        <v>#N/A</v>
      </c>
      <c r="E451" s="55" t="s">
        <v>157</v>
      </c>
      <c r="F451" s="55" t="s">
        <v>233</v>
      </c>
      <c r="G451" s="34">
        <v>1</v>
      </c>
      <c r="H451" s="35">
        <v>0.25</v>
      </c>
      <c r="I451" s="106">
        <v>44723</v>
      </c>
      <c r="J451" s="96">
        <v>6475000</v>
      </c>
      <c r="K451" s="47">
        <f>'[1]Sep 23'!M458</f>
        <v>2158333.333333333</v>
      </c>
      <c r="L451" s="95"/>
      <c r="M451" s="48">
        <f t="shared" si="82"/>
        <v>6475000</v>
      </c>
      <c r="N451" s="49">
        <f t="shared" si="79"/>
        <v>134895.83333333334</v>
      </c>
      <c r="O451" s="48">
        <f t="shared" si="83"/>
        <v>2293229.1666666665</v>
      </c>
      <c r="P451" s="48">
        <f t="shared" si="73"/>
        <v>4181770.8333333335</v>
      </c>
      <c r="Q451" s="8">
        <f t="shared" si="80"/>
        <v>4181770.8333333335</v>
      </c>
      <c r="R451" s="50">
        <f t="shared" si="81"/>
        <v>0</v>
      </c>
      <c r="S451" s="50"/>
      <c r="T451" s="9">
        <f t="shared" si="74"/>
        <v>48</v>
      </c>
      <c r="U451" s="9">
        <f t="shared" si="76"/>
        <v>17</v>
      </c>
      <c r="V451">
        <f t="shared" si="75"/>
        <v>31</v>
      </c>
      <c r="W451" s="166">
        <f t="shared" si="77"/>
        <v>134895.83333333334</v>
      </c>
      <c r="Y451" s="167">
        <f t="shared" si="78"/>
        <v>2293229.166666667</v>
      </c>
    </row>
    <row r="452" spans="1:25" ht="12" customHeight="1" x14ac:dyDescent="0.25">
      <c r="A452" s="51">
        <v>580</v>
      </c>
      <c r="B452" s="55" t="s">
        <v>535</v>
      </c>
      <c r="C452" s="55"/>
      <c r="D452" s="33" t="e">
        <f>VLOOKUP(B452,[2]Item!$A$1:$B$2217,2,)</f>
        <v>#N/A</v>
      </c>
      <c r="E452" s="55" t="s">
        <v>157</v>
      </c>
      <c r="F452" s="55" t="s">
        <v>233</v>
      </c>
      <c r="G452" s="34">
        <v>1</v>
      </c>
      <c r="H452" s="35">
        <v>0.25</v>
      </c>
      <c r="I452" s="36">
        <v>44723</v>
      </c>
      <c r="J452" s="96">
        <v>10500000</v>
      </c>
      <c r="K452" s="47">
        <f>'[1]Sep 23'!M459</f>
        <v>3500000</v>
      </c>
      <c r="L452" s="95"/>
      <c r="M452" s="48">
        <f t="shared" si="82"/>
        <v>10500000</v>
      </c>
      <c r="N452" s="49">
        <f t="shared" si="79"/>
        <v>218750</v>
      </c>
      <c r="O452" s="48">
        <f t="shared" si="83"/>
        <v>3718750</v>
      </c>
      <c r="P452" s="48">
        <f t="shared" si="73"/>
        <v>6781250</v>
      </c>
      <c r="Q452" s="8">
        <f t="shared" si="80"/>
        <v>6781250</v>
      </c>
      <c r="R452" s="50">
        <f t="shared" si="81"/>
        <v>0</v>
      </c>
      <c r="S452" s="50"/>
      <c r="T452" s="9">
        <f t="shared" ref="T452:T519" si="84">IF(H452=0,"",IF(H452="","",12*(100%/H452)))</f>
        <v>48</v>
      </c>
      <c r="U452" s="9">
        <f t="shared" si="76"/>
        <v>17</v>
      </c>
      <c r="V452">
        <f t="shared" ref="V452:V519" si="85">IFERROR(IF(T452-U452&gt;0,T452-U452,0),"")</f>
        <v>31</v>
      </c>
      <c r="W452" s="166">
        <f t="shared" si="77"/>
        <v>218750</v>
      </c>
      <c r="Y452" s="167">
        <f t="shared" si="78"/>
        <v>3718750</v>
      </c>
    </row>
    <row r="453" spans="1:25" ht="12" customHeight="1" x14ac:dyDescent="0.25">
      <c r="A453" s="51">
        <v>581</v>
      </c>
      <c r="B453" s="55" t="s">
        <v>536</v>
      </c>
      <c r="C453" s="55"/>
      <c r="D453" s="33" t="e">
        <f>VLOOKUP(B453,[2]Item!$A$1:$B$2217,2,)</f>
        <v>#N/A</v>
      </c>
      <c r="E453" s="55" t="s">
        <v>157</v>
      </c>
      <c r="F453" s="55" t="s">
        <v>233</v>
      </c>
      <c r="G453" s="34">
        <v>1</v>
      </c>
      <c r="H453" s="35">
        <v>0.25</v>
      </c>
      <c r="I453" s="36">
        <v>44723</v>
      </c>
      <c r="J453" s="96">
        <v>5550000</v>
      </c>
      <c r="K453" s="47">
        <f>'[1]Sep 23'!M460</f>
        <v>1850000</v>
      </c>
      <c r="L453" s="95"/>
      <c r="M453" s="48">
        <f t="shared" si="82"/>
        <v>5550000</v>
      </c>
      <c r="N453" s="49">
        <f t="shared" si="79"/>
        <v>115625</v>
      </c>
      <c r="O453" s="48">
        <f t="shared" si="83"/>
        <v>1965625</v>
      </c>
      <c r="P453" s="48">
        <f t="shared" si="73"/>
        <v>3584375</v>
      </c>
      <c r="Q453" s="8">
        <f t="shared" si="80"/>
        <v>3584375</v>
      </c>
      <c r="R453" s="50">
        <f t="shared" si="81"/>
        <v>0</v>
      </c>
      <c r="S453" s="50"/>
      <c r="T453" s="9">
        <f t="shared" si="84"/>
        <v>48</v>
      </c>
      <c r="U453" s="9">
        <f t="shared" si="76"/>
        <v>17</v>
      </c>
      <c r="V453">
        <f t="shared" si="85"/>
        <v>31</v>
      </c>
      <c r="W453" s="166">
        <f t="shared" si="77"/>
        <v>115625</v>
      </c>
      <c r="Y453" s="167">
        <f t="shared" si="78"/>
        <v>1965625</v>
      </c>
    </row>
    <row r="454" spans="1:25" ht="12" customHeight="1" x14ac:dyDescent="0.25">
      <c r="A454" s="51">
        <v>582</v>
      </c>
      <c r="B454" s="55" t="s">
        <v>537</v>
      </c>
      <c r="C454" s="55"/>
      <c r="D454" s="33" t="e">
        <f>VLOOKUP(B454,[2]Item!$A$1:$B$2217,2,)</f>
        <v>#N/A</v>
      </c>
      <c r="E454" s="55" t="s">
        <v>157</v>
      </c>
      <c r="F454" s="55" t="s">
        <v>184</v>
      </c>
      <c r="G454" s="34">
        <v>1</v>
      </c>
      <c r="H454" s="35">
        <v>0.25</v>
      </c>
      <c r="I454" s="36">
        <v>44722</v>
      </c>
      <c r="J454" s="96">
        <v>1850000</v>
      </c>
      <c r="K454" s="47">
        <f>'[1]Sep 23'!M461</f>
        <v>616666.66666666663</v>
      </c>
      <c r="L454" s="95"/>
      <c r="M454" s="48">
        <f t="shared" si="82"/>
        <v>1850000</v>
      </c>
      <c r="N454" s="49">
        <f t="shared" si="79"/>
        <v>38541.666666666664</v>
      </c>
      <c r="O454" s="48">
        <f t="shared" si="83"/>
        <v>655208.33333333326</v>
      </c>
      <c r="P454" s="48">
        <f t="shared" si="73"/>
        <v>1194791.6666666667</v>
      </c>
      <c r="Q454" s="8">
        <f t="shared" si="80"/>
        <v>1194791.6666666667</v>
      </c>
      <c r="R454" s="50">
        <f t="shared" si="81"/>
        <v>0</v>
      </c>
      <c r="S454" s="50"/>
      <c r="T454" s="9">
        <f t="shared" si="84"/>
        <v>48</v>
      </c>
      <c r="U454" s="9">
        <f t="shared" ref="U454:U516" si="86">IF(I454="","",IF(((YEAR($U$2)-YEAR(I454))*12)+MONTH($U$2)-MONTH(I454)+1&gt;T454,T454,((YEAR($U$2)-YEAR(I454))*12)+MONTH($U$2)-MONTH(I454)+1))</f>
        <v>17</v>
      </c>
      <c r="V454">
        <f t="shared" si="85"/>
        <v>31</v>
      </c>
      <c r="W454" s="166">
        <f t="shared" si="77"/>
        <v>38541.666666666664</v>
      </c>
      <c r="Y454" s="167">
        <f t="shared" si="78"/>
        <v>655208.33333333326</v>
      </c>
    </row>
    <row r="455" spans="1:25" ht="12" customHeight="1" x14ac:dyDescent="0.25">
      <c r="A455" s="51">
        <v>583</v>
      </c>
      <c r="B455" s="55" t="s">
        <v>537</v>
      </c>
      <c r="C455" s="55"/>
      <c r="D455" s="33" t="e">
        <f>VLOOKUP(B455,[2]Item!$A$1:$B$2217,2,)</f>
        <v>#N/A</v>
      </c>
      <c r="E455" s="55" t="s">
        <v>157</v>
      </c>
      <c r="F455" s="55" t="s">
        <v>184</v>
      </c>
      <c r="G455" s="34">
        <v>1</v>
      </c>
      <c r="H455" s="35">
        <v>0.25</v>
      </c>
      <c r="I455" s="36">
        <v>44722</v>
      </c>
      <c r="J455" s="96">
        <v>1850000</v>
      </c>
      <c r="K455" s="47">
        <f>'[1]Sep 23'!M462</f>
        <v>616666.66666666663</v>
      </c>
      <c r="L455" s="95"/>
      <c r="M455" s="48">
        <f t="shared" si="82"/>
        <v>1850000</v>
      </c>
      <c r="N455" s="49">
        <f t="shared" si="79"/>
        <v>38541.666666666664</v>
      </c>
      <c r="O455" s="48">
        <f t="shared" si="83"/>
        <v>655208.33333333326</v>
      </c>
      <c r="P455" s="48">
        <f t="shared" si="73"/>
        <v>1194791.6666666667</v>
      </c>
      <c r="Q455" s="8">
        <f t="shared" si="80"/>
        <v>1194791.6666666667</v>
      </c>
      <c r="R455" s="50">
        <f t="shared" si="81"/>
        <v>0</v>
      </c>
      <c r="S455" s="50"/>
      <c r="T455" s="9">
        <f t="shared" si="84"/>
        <v>48</v>
      </c>
      <c r="U455" s="9">
        <f t="shared" si="86"/>
        <v>17</v>
      </c>
      <c r="V455">
        <f t="shared" si="85"/>
        <v>31</v>
      </c>
      <c r="W455" s="166">
        <f t="shared" ref="W455:W518" si="87">M455/T455</f>
        <v>38541.666666666664</v>
      </c>
      <c r="Y455" s="167">
        <f t="shared" ref="Y455:Y518" si="88">U455*W455</f>
        <v>655208.33333333326</v>
      </c>
    </row>
    <row r="456" spans="1:25" ht="12" customHeight="1" x14ac:dyDescent="0.25">
      <c r="A456" s="51">
        <v>584</v>
      </c>
      <c r="B456" s="55" t="s">
        <v>537</v>
      </c>
      <c r="C456" s="55"/>
      <c r="D456" s="33" t="e">
        <f>VLOOKUP(B456,[2]Item!$A$1:$B$2217,2,)</f>
        <v>#N/A</v>
      </c>
      <c r="E456" s="55" t="s">
        <v>157</v>
      </c>
      <c r="F456" s="55" t="s">
        <v>184</v>
      </c>
      <c r="G456" s="34">
        <v>1</v>
      </c>
      <c r="H456" s="35">
        <v>0.25</v>
      </c>
      <c r="I456" s="36">
        <v>44722</v>
      </c>
      <c r="J456" s="96">
        <v>1850000</v>
      </c>
      <c r="K456" s="47">
        <f>'[1]Sep 23'!M463</f>
        <v>616666.66666666663</v>
      </c>
      <c r="L456" s="95"/>
      <c r="M456" s="48">
        <f t="shared" si="82"/>
        <v>1850000</v>
      </c>
      <c r="N456" s="49">
        <f t="shared" si="79"/>
        <v>38541.666666666664</v>
      </c>
      <c r="O456" s="48">
        <f t="shared" si="83"/>
        <v>655208.33333333326</v>
      </c>
      <c r="P456" s="48">
        <f t="shared" si="73"/>
        <v>1194791.6666666667</v>
      </c>
      <c r="Q456" s="8">
        <f t="shared" si="80"/>
        <v>1194791.6666666667</v>
      </c>
      <c r="R456" s="50">
        <f t="shared" si="81"/>
        <v>0</v>
      </c>
      <c r="S456" s="50"/>
      <c r="T456" s="9">
        <f t="shared" si="84"/>
        <v>48</v>
      </c>
      <c r="U456" s="9">
        <f t="shared" si="86"/>
        <v>17</v>
      </c>
      <c r="V456">
        <f t="shared" si="85"/>
        <v>31</v>
      </c>
      <c r="W456" s="166">
        <f t="shared" si="87"/>
        <v>38541.666666666664</v>
      </c>
      <c r="Y456" s="167">
        <f t="shared" si="88"/>
        <v>655208.33333333326</v>
      </c>
    </row>
    <row r="457" spans="1:25" ht="12" customHeight="1" x14ac:dyDescent="0.25">
      <c r="A457" s="51">
        <v>585</v>
      </c>
      <c r="B457" s="55" t="s">
        <v>538</v>
      </c>
      <c r="C457" s="55"/>
      <c r="D457" s="33" t="e">
        <f>VLOOKUP(B457,[2]Item!$A$1:$B$2217,2,)</f>
        <v>#N/A</v>
      </c>
      <c r="E457" s="55" t="s">
        <v>157</v>
      </c>
      <c r="F457" s="55" t="s">
        <v>181</v>
      </c>
      <c r="G457" s="34">
        <v>1</v>
      </c>
      <c r="H457" s="35">
        <v>0.25</v>
      </c>
      <c r="I457" s="36">
        <v>44713</v>
      </c>
      <c r="J457" s="96">
        <v>1900000</v>
      </c>
      <c r="K457" s="47">
        <f>'[1]Sep 23'!M464</f>
        <v>633333.33333333337</v>
      </c>
      <c r="L457" s="95"/>
      <c r="M457" s="48">
        <f t="shared" si="82"/>
        <v>1900000</v>
      </c>
      <c r="N457" s="49">
        <f t="shared" si="79"/>
        <v>39583.333333333336</v>
      </c>
      <c r="O457" s="48">
        <f t="shared" si="83"/>
        <v>672916.66666666674</v>
      </c>
      <c r="P457" s="48">
        <f t="shared" si="73"/>
        <v>1227083.3333333333</v>
      </c>
      <c r="Q457" s="8">
        <f t="shared" si="80"/>
        <v>1227083.3333333333</v>
      </c>
      <c r="R457" s="50">
        <f t="shared" si="81"/>
        <v>0</v>
      </c>
      <c r="S457" s="50"/>
      <c r="T457" s="9">
        <f t="shared" si="84"/>
        <v>48</v>
      </c>
      <c r="U457" s="9">
        <f t="shared" si="86"/>
        <v>17</v>
      </c>
      <c r="V457">
        <f t="shared" si="85"/>
        <v>31</v>
      </c>
      <c r="W457" s="166">
        <f t="shared" si="87"/>
        <v>39583.333333333336</v>
      </c>
      <c r="Y457" s="167">
        <f t="shared" si="88"/>
        <v>672916.66666666674</v>
      </c>
    </row>
    <row r="458" spans="1:25" ht="12" customHeight="1" x14ac:dyDescent="0.25">
      <c r="A458" s="51">
        <v>586</v>
      </c>
      <c r="B458" s="55" t="s">
        <v>539</v>
      </c>
      <c r="C458" s="55"/>
      <c r="D458" s="33" t="e">
        <f>VLOOKUP(B458,[2]Item!$A$1:$B$2217,2,)</f>
        <v>#N/A</v>
      </c>
      <c r="E458" s="55" t="s">
        <v>157</v>
      </c>
      <c r="F458" s="55" t="s">
        <v>233</v>
      </c>
      <c r="G458" s="34">
        <v>1</v>
      </c>
      <c r="H458" s="35">
        <v>0.25</v>
      </c>
      <c r="I458" s="36">
        <v>44718</v>
      </c>
      <c r="J458" s="96">
        <v>1899000</v>
      </c>
      <c r="K458" s="47">
        <f>'[1]Sep 23'!M465</f>
        <v>633000</v>
      </c>
      <c r="L458" s="95"/>
      <c r="M458" s="48">
        <f t="shared" si="82"/>
        <v>1899000</v>
      </c>
      <c r="N458" s="49">
        <f t="shared" si="79"/>
        <v>39562.5</v>
      </c>
      <c r="O458" s="48">
        <f t="shared" si="83"/>
        <v>672562.5</v>
      </c>
      <c r="P458" s="48">
        <f t="shared" si="73"/>
        <v>1226437.5</v>
      </c>
      <c r="Q458" s="8">
        <f t="shared" si="80"/>
        <v>1226437.5</v>
      </c>
      <c r="R458" s="50">
        <f t="shared" si="81"/>
        <v>0</v>
      </c>
      <c r="S458" s="50"/>
      <c r="T458" s="9">
        <f t="shared" si="84"/>
        <v>48</v>
      </c>
      <c r="U458" s="9">
        <f t="shared" si="86"/>
        <v>17</v>
      </c>
      <c r="V458">
        <f t="shared" si="85"/>
        <v>31</v>
      </c>
      <c r="W458" s="166">
        <f t="shared" si="87"/>
        <v>39562.5</v>
      </c>
      <c r="Y458" s="167">
        <f t="shared" si="88"/>
        <v>672562.5</v>
      </c>
    </row>
    <row r="459" spans="1:25" ht="12" customHeight="1" x14ac:dyDescent="0.25">
      <c r="A459" s="51">
        <v>587</v>
      </c>
      <c r="B459" s="55" t="s">
        <v>540</v>
      </c>
      <c r="C459" s="55"/>
      <c r="D459" s="33" t="e">
        <f>VLOOKUP(B459,[2]Item!$A$1:$B$2217,2,)</f>
        <v>#N/A</v>
      </c>
      <c r="E459" s="55" t="s">
        <v>157</v>
      </c>
      <c r="F459" s="55" t="s">
        <v>184</v>
      </c>
      <c r="G459" s="34">
        <v>1</v>
      </c>
      <c r="H459" s="35">
        <v>0.25</v>
      </c>
      <c r="I459" s="36">
        <v>44718</v>
      </c>
      <c r="J459" s="96">
        <v>1899000</v>
      </c>
      <c r="K459" s="47">
        <f>'[1]Sep 23'!M466</f>
        <v>633000</v>
      </c>
      <c r="L459" s="95"/>
      <c r="M459" s="48">
        <f t="shared" si="82"/>
        <v>1899000</v>
      </c>
      <c r="N459" s="49">
        <f t="shared" si="79"/>
        <v>39562.5</v>
      </c>
      <c r="O459" s="48">
        <f t="shared" si="83"/>
        <v>672562.5</v>
      </c>
      <c r="P459" s="48">
        <f t="shared" si="73"/>
        <v>1226437.5</v>
      </c>
      <c r="Q459" s="8">
        <f t="shared" si="80"/>
        <v>1226437.5</v>
      </c>
      <c r="R459" s="50">
        <f t="shared" si="81"/>
        <v>0</v>
      </c>
      <c r="S459" s="50"/>
      <c r="T459" s="9">
        <f t="shared" si="84"/>
        <v>48</v>
      </c>
      <c r="U459" s="9">
        <f t="shared" si="86"/>
        <v>17</v>
      </c>
      <c r="V459">
        <f t="shared" si="85"/>
        <v>31</v>
      </c>
      <c r="W459" s="166">
        <f t="shared" si="87"/>
        <v>39562.5</v>
      </c>
      <c r="Y459" s="167">
        <f t="shared" si="88"/>
        <v>672562.5</v>
      </c>
    </row>
    <row r="460" spans="1:25" ht="12" customHeight="1" x14ac:dyDescent="0.25">
      <c r="A460" s="51">
        <v>588</v>
      </c>
      <c r="B460" s="52" t="s">
        <v>541</v>
      </c>
      <c r="C460" s="52"/>
      <c r="D460" s="33" t="e">
        <f>VLOOKUP(B460,[2]Item!$A$1:$B$2217,2,)</f>
        <v>#N/A</v>
      </c>
      <c r="E460" s="52" t="s">
        <v>157</v>
      </c>
      <c r="F460" s="52" t="s">
        <v>184</v>
      </c>
      <c r="G460" s="34">
        <v>1</v>
      </c>
      <c r="H460" s="35">
        <v>0.25</v>
      </c>
      <c r="I460" s="36">
        <v>44733</v>
      </c>
      <c r="J460" s="46">
        <v>1274000</v>
      </c>
      <c r="K460" s="47">
        <f>'[1]Sep 23'!M467</f>
        <v>424666.66666666674</v>
      </c>
      <c r="L460" s="95"/>
      <c r="M460" s="48">
        <f t="shared" si="82"/>
        <v>1274000</v>
      </c>
      <c r="N460" s="49">
        <f t="shared" si="79"/>
        <v>26541.666666666668</v>
      </c>
      <c r="O460" s="48">
        <f t="shared" si="83"/>
        <v>451208.33333333343</v>
      </c>
      <c r="P460" s="48">
        <f t="shared" si="73"/>
        <v>822791.66666666651</v>
      </c>
      <c r="Q460" s="8">
        <f t="shared" si="80"/>
        <v>822791.66666666651</v>
      </c>
      <c r="R460" s="50">
        <f t="shared" si="81"/>
        <v>0</v>
      </c>
      <c r="S460" s="50"/>
      <c r="T460" s="9">
        <f t="shared" si="84"/>
        <v>48</v>
      </c>
      <c r="U460" s="9">
        <f t="shared" si="86"/>
        <v>17</v>
      </c>
      <c r="V460">
        <f t="shared" si="85"/>
        <v>31</v>
      </c>
      <c r="W460" s="166">
        <f t="shared" si="87"/>
        <v>26541.666666666668</v>
      </c>
      <c r="Y460" s="167">
        <f t="shared" si="88"/>
        <v>451208.33333333337</v>
      </c>
    </row>
    <row r="461" spans="1:25" ht="12" customHeight="1" x14ac:dyDescent="0.25">
      <c r="A461" s="53">
        <v>589</v>
      </c>
      <c r="B461" s="52" t="s">
        <v>492</v>
      </c>
      <c r="C461" s="52"/>
      <c r="D461" s="33" t="e">
        <f>VLOOKUP(B461,[2]Item!$A$1:$B$2217,2,)</f>
        <v>#N/A</v>
      </c>
      <c r="E461" s="52" t="s">
        <v>157</v>
      </c>
      <c r="F461" s="52" t="s">
        <v>184</v>
      </c>
      <c r="G461" s="34">
        <v>1</v>
      </c>
      <c r="H461" s="35">
        <v>0.25</v>
      </c>
      <c r="I461" s="36">
        <v>44755</v>
      </c>
      <c r="J461" s="46">
        <v>2850000</v>
      </c>
      <c r="K461" s="47">
        <f>'[1]Sep 23'!M468</f>
        <v>890625</v>
      </c>
      <c r="L461" s="95"/>
      <c r="M461" s="48">
        <f t="shared" si="82"/>
        <v>2850000</v>
      </c>
      <c r="N461" s="49">
        <f t="shared" si="79"/>
        <v>59375</v>
      </c>
      <c r="O461" s="48">
        <f t="shared" si="83"/>
        <v>950000</v>
      </c>
      <c r="P461" s="48">
        <f>M461-O461</f>
        <v>1900000</v>
      </c>
      <c r="Q461" s="8">
        <f t="shared" si="80"/>
        <v>1900000</v>
      </c>
      <c r="R461" s="50">
        <f>P461-Q461</f>
        <v>0</v>
      </c>
      <c r="S461" s="50"/>
      <c r="T461" s="9">
        <f t="shared" si="84"/>
        <v>48</v>
      </c>
      <c r="U461" s="9">
        <f t="shared" si="86"/>
        <v>16</v>
      </c>
      <c r="V461">
        <f t="shared" si="85"/>
        <v>32</v>
      </c>
      <c r="W461" s="166">
        <f t="shared" si="87"/>
        <v>59375</v>
      </c>
      <c r="Y461" s="167">
        <f t="shared" si="88"/>
        <v>950000</v>
      </c>
    </row>
    <row r="462" spans="1:25" ht="12" customHeight="1" x14ac:dyDescent="0.25">
      <c r="A462" s="51">
        <v>591</v>
      </c>
      <c r="B462" s="52" t="s">
        <v>542</v>
      </c>
      <c r="C462" s="52"/>
      <c r="D462" s="33" t="e">
        <f>VLOOKUP(B462,[2]Item!$A$1:$B$2217,2,)</f>
        <v>#N/A</v>
      </c>
      <c r="E462" s="52" t="s">
        <v>157</v>
      </c>
      <c r="F462" s="52" t="s">
        <v>181</v>
      </c>
      <c r="G462" s="34">
        <v>1</v>
      </c>
      <c r="H462" s="35">
        <v>0.25</v>
      </c>
      <c r="I462" s="36">
        <v>44762</v>
      </c>
      <c r="J462" s="46">
        <v>1900000</v>
      </c>
      <c r="K462" s="47">
        <f>'[1]Sep 23'!M469</f>
        <v>593750</v>
      </c>
      <c r="L462" s="95"/>
      <c r="M462" s="48">
        <f t="shared" si="82"/>
        <v>1900000</v>
      </c>
      <c r="N462" s="49">
        <f t="shared" ref="N462:N517" si="89">IF(M462=K462,0,M462*H462/12)</f>
        <v>39583.333333333336</v>
      </c>
      <c r="O462" s="48">
        <f t="shared" si="83"/>
        <v>633333.33333333337</v>
      </c>
      <c r="P462" s="48">
        <f t="shared" ref="P462:P517" si="90">M462-O462</f>
        <v>1266666.6666666665</v>
      </c>
      <c r="Q462" s="8">
        <f t="shared" si="80"/>
        <v>1266666.6666666665</v>
      </c>
      <c r="R462" s="50">
        <f t="shared" ref="R462:R517" si="91">P462-Q462</f>
        <v>0</v>
      </c>
      <c r="S462" s="50"/>
      <c r="T462" s="9">
        <f t="shared" si="84"/>
        <v>48</v>
      </c>
      <c r="U462" s="9">
        <f t="shared" si="86"/>
        <v>16</v>
      </c>
      <c r="V462">
        <f t="shared" si="85"/>
        <v>32</v>
      </c>
      <c r="W462" s="166">
        <f t="shared" si="87"/>
        <v>39583.333333333336</v>
      </c>
      <c r="Y462" s="167">
        <f t="shared" si="88"/>
        <v>633333.33333333337</v>
      </c>
    </row>
    <row r="463" spans="1:25" ht="12" customHeight="1" x14ac:dyDescent="0.25">
      <c r="A463" s="51">
        <v>592</v>
      </c>
      <c r="B463" s="52" t="s">
        <v>543</v>
      </c>
      <c r="C463" s="52"/>
      <c r="D463" s="33" t="e">
        <f>VLOOKUP(B463,[2]Item!$A$1:$B$2217,2,)</f>
        <v>#N/A</v>
      </c>
      <c r="E463" s="52" t="s">
        <v>157</v>
      </c>
      <c r="F463" s="52" t="s">
        <v>184</v>
      </c>
      <c r="G463" s="34">
        <v>3</v>
      </c>
      <c r="H463" s="35">
        <v>0.25</v>
      </c>
      <c r="I463" s="36">
        <v>44765</v>
      </c>
      <c r="J463" s="46">
        <v>12825000</v>
      </c>
      <c r="K463" s="47">
        <f>'[1]Sep 23'!M470</f>
        <v>4007812.5</v>
      </c>
      <c r="L463" s="95"/>
      <c r="M463" s="48">
        <f t="shared" si="82"/>
        <v>12825000</v>
      </c>
      <c r="N463" s="49">
        <f t="shared" si="89"/>
        <v>267187.5</v>
      </c>
      <c r="O463" s="48">
        <f t="shared" si="83"/>
        <v>4275000</v>
      </c>
      <c r="P463" s="48">
        <f t="shared" si="90"/>
        <v>8550000</v>
      </c>
      <c r="Q463" s="8">
        <f t="shared" ref="Q463:Q517" si="92">M463-O463</f>
        <v>8550000</v>
      </c>
      <c r="R463" s="50">
        <f t="shared" si="91"/>
        <v>0</v>
      </c>
      <c r="S463" s="50"/>
      <c r="T463" s="9">
        <f t="shared" si="84"/>
        <v>48</v>
      </c>
      <c r="U463" s="9">
        <f t="shared" si="86"/>
        <v>16</v>
      </c>
      <c r="V463">
        <f t="shared" si="85"/>
        <v>32</v>
      </c>
      <c r="W463" s="166">
        <f t="shared" si="87"/>
        <v>267187.5</v>
      </c>
      <c r="Y463" s="167">
        <f t="shared" si="88"/>
        <v>4275000</v>
      </c>
    </row>
    <row r="464" spans="1:25" ht="12" customHeight="1" x14ac:dyDescent="0.25">
      <c r="A464" s="51">
        <v>593</v>
      </c>
      <c r="B464" s="52" t="s">
        <v>544</v>
      </c>
      <c r="C464" s="52"/>
      <c r="D464" s="33" t="e">
        <f>VLOOKUP(B464,[2]Item!$A$1:$B$2217,2,)</f>
        <v>#N/A</v>
      </c>
      <c r="E464" s="52" t="s">
        <v>157</v>
      </c>
      <c r="F464" s="52" t="s">
        <v>184</v>
      </c>
      <c r="G464" s="34">
        <v>1</v>
      </c>
      <c r="H464" s="35">
        <v>0.25</v>
      </c>
      <c r="I464" s="36">
        <v>44765</v>
      </c>
      <c r="J464" s="46">
        <v>1750000</v>
      </c>
      <c r="K464" s="47">
        <f>'[1]Sep 23'!M471</f>
        <v>546874.99999999988</v>
      </c>
      <c r="L464" s="95"/>
      <c r="M464" s="48">
        <f t="shared" si="82"/>
        <v>1750000</v>
      </c>
      <c r="N464" s="49">
        <f t="shared" si="89"/>
        <v>36458.333333333336</v>
      </c>
      <c r="O464" s="48">
        <f t="shared" si="83"/>
        <v>583333.33333333326</v>
      </c>
      <c r="P464" s="48">
        <f t="shared" si="90"/>
        <v>1166666.6666666667</v>
      </c>
      <c r="Q464" s="8">
        <f t="shared" si="92"/>
        <v>1166666.6666666667</v>
      </c>
      <c r="R464" s="50">
        <f t="shared" si="91"/>
        <v>0</v>
      </c>
      <c r="S464" s="50"/>
      <c r="T464" s="9">
        <f t="shared" si="84"/>
        <v>48</v>
      </c>
      <c r="U464" s="9">
        <f t="shared" si="86"/>
        <v>16</v>
      </c>
      <c r="V464">
        <f t="shared" si="85"/>
        <v>32</v>
      </c>
      <c r="W464" s="166">
        <f t="shared" si="87"/>
        <v>36458.333333333336</v>
      </c>
      <c r="Y464" s="167">
        <f t="shared" si="88"/>
        <v>583333.33333333337</v>
      </c>
    </row>
    <row r="465" spans="1:25" ht="12" customHeight="1" x14ac:dyDescent="0.25">
      <c r="A465" s="53">
        <v>594</v>
      </c>
      <c r="B465" s="52" t="s">
        <v>545</v>
      </c>
      <c r="C465" s="52"/>
      <c r="D465" s="33" t="e">
        <f>VLOOKUP(B465,[2]Item!$A$1:$B$2217,2,)</f>
        <v>#N/A</v>
      </c>
      <c r="E465" s="52" t="s">
        <v>157</v>
      </c>
      <c r="F465" s="52" t="s">
        <v>184</v>
      </c>
      <c r="G465" s="34">
        <v>1</v>
      </c>
      <c r="H465" s="35">
        <v>0.25</v>
      </c>
      <c r="I465" s="36">
        <v>44765</v>
      </c>
      <c r="J465" s="46">
        <v>1750000</v>
      </c>
      <c r="K465" s="47">
        <f>'[1]Sep 23'!M472</f>
        <v>546874.99999999988</v>
      </c>
      <c r="L465" s="95"/>
      <c r="M465" s="48">
        <f t="shared" si="82"/>
        <v>1750000</v>
      </c>
      <c r="N465" s="49">
        <f t="shared" si="89"/>
        <v>36458.333333333336</v>
      </c>
      <c r="O465" s="48">
        <f t="shared" si="83"/>
        <v>583333.33333333326</v>
      </c>
      <c r="P465" s="48">
        <f t="shared" si="90"/>
        <v>1166666.6666666667</v>
      </c>
      <c r="Q465" s="8">
        <f t="shared" si="92"/>
        <v>1166666.6666666667</v>
      </c>
      <c r="R465" s="50">
        <f t="shared" si="91"/>
        <v>0</v>
      </c>
      <c r="S465" s="50"/>
      <c r="T465" s="9">
        <f t="shared" si="84"/>
        <v>48</v>
      </c>
      <c r="U465" s="9">
        <f t="shared" si="86"/>
        <v>16</v>
      </c>
      <c r="V465">
        <f t="shared" si="85"/>
        <v>32</v>
      </c>
      <c r="W465" s="166">
        <f t="shared" si="87"/>
        <v>36458.333333333336</v>
      </c>
      <c r="Y465" s="167">
        <f t="shared" si="88"/>
        <v>583333.33333333337</v>
      </c>
    </row>
    <row r="466" spans="1:25" ht="12" customHeight="1" x14ac:dyDescent="0.25">
      <c r="A466" s="51">
        <v>595</v>
      </c>
      <c r="B466" s="52" t="s">
        <v>546</v>
      </c>
      <c r="C466" s="52"/>
      <c r="D466" s="33" t="e">
        <f>VLOOKUP(B466,[2]Item!$A$1:$B$2217,2,)</f>
        <v>#N/A</v>
      </c>
      <c r="E466" s="52" t="s">
        <v>157</v>
      </c>
      <c r="F466" s="52" t="s">
        <v>181</v>
      </c>
      <c r="G466" s="34">
        <v>1</v>
      </c>
      <c r="H466" s="35">
        <v>0.25</v>
      </c>
      <c r="I466" s="36">
        <v>44785</v>
      </c>
      <c r="J466" s="46">
        <v>4450000</v>
      </c>
      <c r="K466" s="47">
        <f>'[1]Sep 23'!M473</f>
        <v>1297916.6666666667</v>
      </c>
      <c r="L466" s="95"/>
      <c r="M466" s="48">
        <f t="shared" si="82"/>
        <v>4450000</v>
      </c>
      <c r="N466" s="49">
        <f t="shared" si="89"/>
        <v>92708.333333333328</v>
      </c>
      <c r="O466" s="48">
        <f t="shared" si="83"/>
        <v>1390625</v>
      </c>
      <c r="P466" s="48">
        <f t="shared" si="90"/>
        <v>3059375</v>
      </c>
      <c r="Q466" s="8">
        <f t="shared" si="92"/>
        <v>3059375</v>
      </c>
      <c r="R466" s="50">
        <f t="shared" si="91"/>
        <v>0</v>
      </c>
      <c r="S466" s="50"/>
      <c r="T466" s="9">
        <f t="shared" si="84"/>
        <v>48</v>
      </c>
      <c r="U466" s="9">
        <f t="shared" si="86"/>
        <v>15</v>
      </c>
      <c r="V466">
        <f t="shared" si="85"/>
        <v>33</v>
      </c>
      <c r="W466" s="166">
        <f t="shared" si="87"/>
        <v>92708.333333333328</v>
      </c>
      <c r="Y466" s="167">
        <f t="shared" si="88"/>
        <v>1390625</v>
      </c>
    </row>
    <row r="467" spans="1:25" ht="12" customHeight="1" x14ac:dyDescent="0.25">
      <c r="A467" s="53">
        <v>596</v>
      </c>
      <c r="B467" s="52" t="s">
        <v>547</v>
      </c>
      <c r="C467" s="52"/>
      <c r="D467" s="33" t="e">
        <f>VLOOKUP(B467,[2]Item!$A$1:$B$2217,2,)</f>
        <v>#N/A</v>
      </c>
      <c r="E467" s="52" t="s">
        <v>157</v>
      </c>
      <c r="F467" s="52" t="s">
        <v>184</v>
      </c>
      <c r="G467" s="34">
        <v>1</v>
      </c>
      <c r="H467" s="35">
        <v>0.25</v>
      </c>
      <c r="I467" s="36">
        <v>44785</v>
      </c>
      <c r="J467" s="46">
        <v>11365000</v>
      </c>
      <c r="K467" s="47">
        <f>'[1]Sep 23'!M474</f>
        <v>3314791.6666666674</v>
      </c>
      <c r="L467" s="95"/>
      <c r="M467" s="48">
        <f t="shared" si="82"/>
        <v>11365000</v>
      </c>
      <c r="N467" s="49">
        <f t="shared" si="89"/>
        <v>236770.83333333334</v>
      </c>
      <c r="O467" s="48">
        <f t="shared" si="83"/>
        <v>3551562.5000000009</v>
      </c>
      <c r="P467" s="48">
        <f t="shared" si="90"/>
        <v>7813437.4999999991</v>
      </c>
      <c r="Q467" s="8">
        <f t="shared" si="92"/>
        <v>7813437.4999999991</v>
      </c>
      <c r="R467" s="50">
        <f t="shared" si="91"/>
        <v>0</v>
      </c>
      <c r="S467" s="50"/>
      <c r="T467" s="9">
        <f t="shared" si="84"/>
        <v>48</v>
      </c>
      <c r="U467" s="9">
        <f t="shared" si="86"/>
        <v>15</v>
      </c>
      <c r="V467">
        <f t="shared" si="85"/>
        <v>33</v>
      </c>
      <c r="W467" s="166">
        <f t="shared" si="87"/>
        <v>236770.83333333334</v>
      </c>
      <c r="Y467" s="167">
        <f t="shared" si="88"/>
        <v>3551562.5</v>
      </c>
    </row>
    <row r="468" spans="1:25" ht="12" customHeight="1" x14ac:dyDescent="0.25">
      <c r="A468" s="51">
        <v>597</v>
      </c>
      <c r="B468" s="52" t="s">
        <v>548</v>
      </c>
      <c r="C468" s="52"/>
      <c r="D468" s="33" t="e">
        <f>VLOOKUP(B468,[2]Item!$A$1:$B$2217,2,)</f>
        <v>#N/A</v>
      </c>
      <c r="E468" s="52" t="s">
        <v>157</v>
      </c>
      <c r="F468" s="52" t="s">
        <v>233</v>
      </c>
      <c r="G468" s="34">
        <v>1</v>
      </c>
      <c r="H468" s="35">
        <v>0.25</v>
      </c>
      <c r="I468" s="36">
        <v>44785</v>
      </c>
      <c r="J468" s="46">
        <v>1900000</v>
      </c>
      <c r="K468" s="47">
        <f>'[1]Sep 23'!M475</f>
        <v>554166.66666666663</v>
      </c>
      <c r="L468" s="95"/>
      <c r="M468" s="48">
        <f t="shared" si="82"/>
        <v>1900000</v>
      </c>
      <c r="N468" s="49">
        <f t="shared" si="89"/>
        <v>39583.333333333336</v>
      </c>
      <c r="O468" s="48">
        <f t="shared" si="83"/>
        <v>593750</v>
      </c>
      <c r="P468" s="48">
        <f t="shared" si="90"/>
        <v>1306250</v>
      </c>
      <c r="Q468" s="8">
        <f t="shared" si="92"/>
        <v>1306250</v>
      </c>
      <c r="R468" s="50">
        <f t="shared" si="91"/>
        <v>0</v>
      </c>
      <c r="S468" s="50"/>
      <c r="T468" s="9">
        <f t="shared" si="84"/>
        <v>48</v>
      </c>
      <c r="U468" s="9">
        <f t="shared" si="86"/>
        <v>15</v>
      </c>
      <c r="V468">
        <f t="shared" si="85"/>
        <v>33</v>
      </c>
      <c r="W468" s="166">
        <f t="shared" si="87"/>
        <v>39583.333333333336</v>
      </c>
      <c r="Y468" s="167">
        <f t="shared" si="88"/>
        <v>593750</v>
      </c>
    </row>
    <row r="469" spans="1:25" ht="12" customHeight="1" x14ac:dyDescent="0.25">
      <c r="A469" s="53">
        <v>598</v>
      </c>
      <c r="B469" s="52" t="s">
        <v>549</v>
      </c>
      <c r="C469" s="52"/>
      <c r="D469" s="33" t="e">
        <f>VLOOKUP(B469,[2]Item!$A$1:$B$2217,2,)</f>
        <v>#N/A</v>
      </c>
      <c r="E469" s="52" t="s">
        <v>157</v>
      </c>
      <c r="F469" s="52" t="s">
        <v>277</v>
      </c>
      <c r="G469" s="34">
        <v>1</v>
      </c>
      <c r="H469" s="35">
        <v>0.25</v>
      </c>
      <c r="I469" s="36">
        <v>44802</v>
      </c>
      <c r="J469" s="46">
        <v>5860000</v>
      </c>
      <c r="K469" s="47">
        <f>'[1]Sep 23'!M476</f>
        <v>1709166.6666666663</v>
      </c>
      <c r="L469" s="95"/>
      <c r="M469" s="48">
        <f t="shared" si="82"/>
        <v>5860000</v>
      </c>
      <c r="N469" s="49">
        <f t="shared" si="89"/>
        <v>122083.33333333333</v>
      </c>
      <c r="O469" s="48">
        <f t="shared" si="83"/>
        <v>1831249.9999999995</v>
      </c>
      <c r="P469" s="48">
        <f t="shared" si="90"/>
        <v>4028750.0000000005</v>
      </c>
      <c r="Q469" s="8">
        <f t="shared" si="92"/>
        <v>4028750.0000000005</v>
      </c>
      <c r="R469" s="50">
        <f t="shared" si="91"/>
        <v>0</v>
      </c>
      <c r="S469" s="50"/>
      <c r="T469" s="9">
        <f t="shared" si="84"/>
        <v>48</v>
      </c>
      <c r="U469" s="9">
        <f t="shared" si="86"/>
        <v>15</v>
      </c>
      <c r="V469">
        <f t="shared" si="85"/>
        <v>33</v>
      </c>
      <c r="W469" s="166">
        <f t="shared" si="87"/>
        <v>122083.33333333333</v>
      </c>
      <c r="Y469" s="167">
        <f t="shared" si="88"/>
        <v>1831250</v>
      </c>
    </row>
    <row r="470" spans="1:25" ht="12" customHeight="1" x14ac:dyDescent="0.25">
      <c r="A470" s="53">
        <v>599</v>
      </c>
      <c r="B470" s="52" t="s">
        <v>550</v>
      </c>
      <c r="C470" s="52"/>
      <c r="D470" s="33" t="e">
        <f>VLOOKUP(B470,[2]Item!$A$1:$B$2217,2,)</f>
        <v>#N/A</v>
      </c>
      <c r="E470" s="52" t="s">
        <v>157</v>
      </c>
      <c r="F470" s="52" t="s">
        <v>181</v>
      </c>
      <c r="G470" s="34">
        <v>1</v>
      </c>
      <c r="H470" s="35">
        <v>0.25</v>
      </c>
      <c r="I470" s="36">
        <v>44828</v>
      </c>
      <c r="J470" s="46">
        <v>4000000</v>
      </c>
      <c r="K470" s="47">
        <f>'[1]Sep 23'!M477</f>
        <v>1083333.3333333335</v>
      </c>
      <c r="L470" s="95"/>
      <c r="M470" s="48">
        <f t="shared" si="82"/>
        <v>4000000</v>
      </c>
      <c r="N470" s="49">
        <f t="shared" si="89"/>
        <v>83333.333333333328</v>
      </c>
      <c r="O470" s="48">
        <f t="shared" si="83"/>
        <v>1166666.6666666667</v>
      </c>
      <c r="P470" s="48">
        <f t="shared" si="90"/>
        <v>2833333.333333333</v>
      </c>
      <c r="Q470" s="8">
        <f t="shared" si="92"/>
        <v>2833333.333333333</v>
      </c>
      <c r="R470" s="50">
        <f t="shared" si="91"/>
        <v>0</v>
      </c>
      <c r="S470" s="50"/>
      <c r="T470" s="9">
        <f t="shared" si="84"/>
        <v>48</v>
      </c>
      <c r="U470" s="9">
        <f t="shared" si="86"/>
        <v>14</v>
      </c>
      <c r="V470">
        <f t="shared" si="85"/>
        <v>34</v>
      </c>
      <c r="W470" s="166">
        <f t="shared" si="87"/>
        <v>83333.333333333328</v>
      </c>
      <c r="Y470" s="167">
        <f t="shared" si="88"/>
        <v>1166666.6666666665</v>
      </c>
    </row>
    <row r="471" spans="1:25" ht="12" customHeight="1" x14ac:dyDescent="0.25">
      <c r="A471" s="53">
        <v>600</v>
      </c>
      <c r="B471" s="52" t="s">
        <v>551</v>
      </c>
      <c r="C471" s="52"/>
      <c r="D471" s="33" t="e">
        <f>VLOOKUP(B471,[2]Item!$A$1:$B$2217,2,)</f>
        <v>#N/A</v>
      </c>
      <c r="E471" s="52" t="s">
        <v>157</v>
      </c>
      <c r="F471" s="52" t="s">
        <v>233</v>
      </c>
      <c r="G471" s="34">
        <v>1</v>
      </c>
      <c r="H471" s="35">
        <v>0.25</v>
      </c>
      <c r="I471" s="36">
        <v>44823</v>
      </c>
      <c r="J471" s="46">
        <v>8658000</v>
      </c>
      <c r="K471" s="47">
        <f>'[1]Sep 23'!M478</f>
        <v>2344875</v>
      </c>
      <c r="L471" s="95"/>
      <c r="M471" s="48">
        <f t="shared" si="82"/>
        <v>8658000</v>
      </c>
      <c r="N471" s="49">
        <f t="shared" si="89"/>
        <v>180375</v>
      </c>
      <c r="O471" s="48">
        <f t="shared" si="83"/>
        <v>2525250</v>
      </c>
      <c r="P471" s="48">
        <f t="shared" si="90"/>
        <v>6132750</v>
      </c>
      <c r="Q471" s="8">
        <f t="shared" si="92"/>
        <v>6132750</v>
      </c>
      <c r="R471" s="50">
        <f t="shared" si="91"/>
        <v>0</v>
      </c>
      <c r="S471" s="50"/>
      <c r="T471" s="9">
        <f t="shared" si="84"/>
        <v>48</v>
      </c>
      <c r="U471" s="9">
        <f t="shared" si="86"/>
        <v>14</v>
      </c>
      <c r="V471">
        <f t="shared" si="85"/>
        <v>34</v>
      </c>
      <c r="W471" s="166">
        <f t="shared" si="87"/>
        <v>180375</v>
      </c>
      <c r="Y471" s="167">
        <f t="shared" si="88"/>
        <v>2525250</v>
      </c>
    </row>
    <row r="472" spans="1:25" ht="12" customHeight="1" x14ac:dyDescent="0.25">
      <c r="A472" s="53">
        <v>601</v>
      </c>
      <c r="B472" s="52" t="s">
        <v>552</v>
      </c>
      <c r="C472" s="52"/>
      <c r="D472" s="33" t="e">
        <f>VLOOKUP(B472,[2]Item!$A$1:$B$2217,2,)</f>
        <v>#N/A</v>
      </c>
      <c r="E472" s="52" t="s">
        <v>157</v>
      </c>
      <c r="F472" s="52" t="s">
        <v>202</v>
      </c>
      <c r="G472" s="34">
        <v>8</v>
      </c>
      <c r="H472" s="35">
        <v>0.25</v>
      </c>
      <c r="I472" s="36">
        <v>44831</v>
      </c>
      <c r="J472" s="46">
        <v>33360000</v>
      </c>
      <c r="K472" s="47">
        <f>'[1]Sep 23'!M479</f>
        <v>9035000</v>
      </c>
      <c r="L472" s="95"/>
      <c r="M472" s="48">
        <f t="shared" si="82"/>
        <v>33360000</v>
      </c>
      <c r="N472" s="49">
        <f t="shared" si="89"/>
        <v>695000</v>
      </c>
      <c r="O472" s="48">
        <f t="shared" si="83"/>
        <v>9730000</v>
      </c>
      <c r="P472" s="48">
        <f t="shared" si="90"/>
        <v>23630000</v>
      </c>
      <c r="Q472" s="8">
        <f t="shared" si="92"/>
        <v>23630000</v>
      </c>
      <c r="R472" s="50">
        <f t="shared" si="91"/>
        <v>0</v>
      </c>
      <c r="S472" s="50"/>
      <c r="T472" s="9">
        <f t="shared" si="84"/>
        <v>48</v>
      </c>
      <c r="U472" s="9">
        <f t="shared" si="86"/>
        <v>14</v>
      </c>
      <c r="V472">
        <f t="shared" si="85"/>
        <v>34</v>
      </c>
      <c r="W472" s="166">
        <f t="shared" si="87"/>
        <v>695000</v>
      </c>
      <c r="Y472" s="167">
        <f t="shared" si="88"/>
        <v>9730000</v>
      </c>
    </row>
    <row r="473" spans="1:25" ht="12" customHeight="1" x14ac:dyDescent="0.25">
      <c r="A473" s="53">
        <v>602</v>
      </c>
      <c r="B473" s="52" t="s">
        <v>553</v>
      </c>
      <c r="C473" s="52"/>
      <c r="D473" s="33" t="e">
        <f>VLOOKUP(B473,[2]Item!$A$1:$B$2217,2,)</f>
        <v>#N/A</v>
      </c>
      <c r="E473" s="52" t="s">
        <v>157</v>
      </c>
      <c r="F473" s="52" t="s">
        <v>511</v>
      </c>
      <c r="G473" s="34">
        <v>1</v>
      </c>
      <c r="H473" s="35">
        <v>0.25</v>
      </c>
      <c r="I473" s="36">
        <v>44831</v>
      </c>
      <c r="J473" s="46">
        <v>4170000</v>
      </c>
      <c r="K473" s="47">
        <f>'[1]Sep 23'!M480</f>
        <v>1129375</v>
      </c>
      <c r="L473" s="95"/>
      <c r="M473" s="48">
        <f t="shared" si="82"/>
        <v>4170000</v>
      </c>
      <c r="N473" s="49">
        <f t="shared" si="89"/>
        <v>86875</v>
      </c>
      <c r="O473" s="48">
        <f t="shared" si="83"/>
        <v>1216250</v>
      </c>
      <c r="P473" s="48">
        <f t="shared" si="90"/>
        <v>2953750</v>
      </c>
      <c r="Q473" s="8">
        <f t="shared" si="92"/>
        <v>2953750</v>
      </c>
      <c r="R473" s="50">
        <f t="shared" si="91"/>
        <v>0</v>
      </c>
      <c r="S473" s="50"/>
      <c r="T473" s="9">
        <f t="shared" si="84"/>
        <v>48</v>
      </c>
      <c r="U473" s="9">
        <f t="shared" si="86"/>
        <v>14</v>
      </c>
      <c r="V473">
        <f t="shared" si="85"/>
        <v>34</v>
      </c>
      <c r="W473" s="166">
        <f t="shared" si="87"/>
        <v>86875</v>
      </c>
      <c r="Y473" s="167">
        <f t="shared" si="88"/>
        <v>1216250</v>
      </c>
    </row>
    <row r="474" spans="1:25" ht="12" customHeight="1" x14ac:dyDescent="0.25">
      <c r="A474" s="53">
        <v>603</v>
      </c>
      <c r="B474" s="52" t="s">
        <v>554</v>
      </c>
      <c r="C474" s="52"/>
      <c r="D474" s="33" t="e">
        <f>VLOOKUP(B474,[2]Item!$A$1:$B$2217,2,)</f>
        <v>#N/A</v>
      </c>
      <c r="E474" s="52" t="s">
        <v>157</v>
      </c>
      <c r="F474" s="52" t="s">
        <v>233</v>
      </c>
      <c r="G474" s="34">
        <v>1</v>
      </c>
      <c r="H474" s="35">
        <v>0.25</v>
      </c>
      <c r="I474" s="36">
        <v>44834</v>
      </c>
      <c r="J474" s="46">
        <v>3450000</v>
      </c>
      <c r="K474" s="47">
        <f>'[1]Sep 23'!M481</f>
        <v>934375</v>
      </c>
      <c r="L474" s="95"/>
      <c r="M474" s="48">
        <f t="shared" si="82"/>
        <v>3450000</v>
      </c>
      <c r="N474" s="49">
        <f t="shared" si="89"/>
        <v>71875</v>
      </c>
      <c r="O474" s="48">
        <f t="shared" si="83"/>
        <v>1006250</v>
      </c>
      <c r="P474" s="48">
        <f t="shared" si="90"/>
        <v>2443750</v>
      </c>
      <c r="Q474" s="8">
        <f t="shared" si="92"/>
        <v>2443750</v>
      </c>
      <c r="R474" s="50">
        <f t="shared" si="91"/>
        <v>0</v>
      </c>
      <c r="S474" s="50"/>
      <c r="T474" s="9">
        <f t="shared" si="84"/>
        <v>48</v>
      </c>
      <c r="U474" s="9">
        <f t="shared" si="86"/>
        <v>14</v>
      </c>
      <c r="V474">
        <f t="shared" si="85"/>
        <v>34</v>
      </c>
      <c r="W474" s="166">
        <f t="shared" si="87"/>
        <v>71875</v>
      </c>
      <c r="Y474" s="167">
        <f t="shared" si="88"/>
        <v>1006250</v>
      </c>
    </row>
    <row r="475" spans="1:25" ht="12" customHeight="1" x14ac:dyDescent="0.25">
      <c r="A475" s="53">
        <v>604</v>
      </c>
      <c r="B475" s="52" t="s">
        <v>555</v>
      </c>
      <c r="C475" s="52"/>
      <c r="D475" s="33" t="e">
        <f>VLOOKUP(B475,[2]Item!$A$1:$B$2217,2,)</f>
        <v>#N/A</v>
      </c>
      <c r="E475" s="52" t="s">
        <v>157</v>
      </c>
      <c r="F475" s="52" t="s">
        <v>181</v>
      </c>
      <c r="G475" s="34">
        <v>2</v>
      </c>
      <c r="H475" s="35">
        <v>0.25</v>
      </c>
      <c r="I475" s="107">
        <v>44860</v>
      </c>
      <c r="J475" s="95">
        <v>16539000</v>
      </c>
      <c r="K475" s="47">
        <f>'[1]Sep 23'!M482</f>
        <v>4134750</v>
      </c>
      <c r="L475" s="95"/>
      <c r="M475" s="48">
        <f t="shared" si="82"/>
        <v>16539000</v>
      </c>
      <c r="N475" s="49">
        <f t="shared" si="89"/>
        <v>344562.5</v>
      </c>
      <c r="O475" s="48">
        <f t="shared" si="83"/>
        <v>4479312.5</v>
      </c>
      <c r="P475" s="48">
        <f t="shared" si="90"/>
        <v>12059687.5</v>
      </c>
      <c r="Q475" s="8">
        <f t="shared" si="92"/>
        <v>12059687.5</v>
      </c>
      <c r="R475" s="50">
        <f t="shared" si="91"/>
        <v>0</v>
      </c>
      <c r="S475" s="50"/>
      <c r="T475" s="9">
        <f t="shared" si="84"/>
        <v>48</v>
      </c>
      <c r="U475" s="9">
        <f t="shared" si="86"/>
        <v>13</v>
      </c>
      <c r="V475">
        <f t="shared" si="85"/>
        <v>35</v>
      </c>
      <c r="W475" s="166">
        <f t="shared" si="87"/>
        <v>344562.5</v>
      </c>
      <c r="Y475" s="167">
        <f t="shared" si="88"/>
        <v>4479312.5</v>
      </c>
    </row>
    <row r="476" spans="1:25" ht="12" customHeight="1" x14ac:dyDescent="0.25">
      <c r="A476" s="53">
        <v>605</v>
      </c>
      <c r="B476" s="52" t="s">
        <v>556</v>
      </c>
      <c r="C476" s="52"/>
      <c r="D476" s="33" t="e">
        <f>VLOOKUP(B476,[2]Item!$A$1:$B$2217,2,)</f>
        <v>#N/A</v>
      </c>
      <c r="E476" s="52" t="s">
        <v>157</v>
      </c>
      <c r="F476" s="52" t="s">
        <v>184</v>
      </c>
      <c r="G476" s="34">
        <v>1</v>
      </c>
      <c r="H476" s="35">
        <v>0.25</v>
      </c>
      <c r="I476" s="108">
        <v>44838</v>
      </c>
      <c r="J476" s="109">
        <v>2560000</v>
      </c>
      <c r="K476" s="47">
        <f>'[1]Sep 23'!M483</f>
        <v>640000</v>
      </c>
      <c r="L476" s="95"/>
      <c r="M476" s="48">
        <f t="shared" si="82"/>
        <v>2560000</v>
      </c>
      <c r="N476" s="49">
        <f t="shared" si="89"/>
        <v>53333.333333333336</v>
      </c>
      <c r="O476" s="48">
        <f t="shared" si="83"/>
        <v>693333.33333333337</v>
      </c>
      <c r="P476" s="48">
        <f t="shared" si="90"/>
        <v>1866666.6666666665</v>
      </c>
      <c r="Q476" s="8">
        <f t="shared" si="92"/>
        <v>1866666.6666666665</v>
      </c>
      <c r="R476" s="50">
        <f t="shared" si="91"/>
        <v>0</v>
      </c>
      <c r="S476" s="50"/>
      <c r="T476" s="9">
        <f t="shared" si="84"/>
        <v>48</v>
      </c>
      <c r="U476" s="9">
        <f t="shared" si="86"/>
        <v>13</v>
      </c>
      <c r="V476">
        <f t="shared" si="85"/>
        <v>35</v>
      </c>
      <c r="W476" s="166">
        <f t="shared" si="87"/>
        <v>53333.333333333336</v>
      </c>
      <c r="Y476" s="167">
        <f t="shared" si="88"/>
        <v>693333.33333333337</v>
      </c>
    </row>
    <row r="477" spans="1:25" ht="12" customHeight="1" x14ac:dyDescent="0.25">
      <c r="A477" s="53">
        <v>606</v>
      </c>
      <c r="B477" s="52" t="s">
        <v>557</v>
      </c>
      <c r="C477" s="52"/>
      <c r="D477" s="33" t="e">
        <f>VLOOKUP(B477,[2]Item!$A$1:$B$2217,2,)</f>
        <v>#N/A</v>
      </c>
      <c r="E477" s="52" t="s">
        <v>157</v>
      </c>
      <c r="F477" s="52" t="s">
        <v>184</v>
      </c>
      <c r="G477" s="34">
        <v>1</v>
      </c>
      <c r="H477" s="35">
        <v>0.25</v>
      </c>
      <c r="I477" s="108">
        <v>44853</v>
      </c>
      <c r="J477" s="109">
        <v>2275000</v>
      </c>
      <c r="K477" s="47">
        <f>'[1]Sep 23'!M484</f>
        <v>568749.99999999988</v>
      </c>
      <c r="L477" s="95"/>
      <c r="M477" s="48">
        <f t="shared" si="82"/>
        <v>2275000</v>
      </c>
      <c r="N477" s="49">
        <f t="shared" si="89"/>
        <v>47395.833333333336</v>
      </c>
      <c r="O477" s="48">
        <f t="shared" si="83"/>
        <v>616145.83333333326</v>
      </c>
      <c r="P477" s="48">
        <f t="shared" si="90"/>
        <v>1658854.1666666667</v>
      </c>
      <c r="Q477" s="8">
        <f t="shared" si="92"/>
        <v>1658854.1666666667</v>
      </c>
      <c r="R477" s="50">
        <f t="shared" si="91"/>
        <v>0</v>
      </c>
      <c r="S477" s="50"/>
      <c r="T477" s="9">
        <f t="shared" si="84"/>
        <v>48</v>
      </c>
      <c r="U477" s="9">
        <f t="shared" si="86"/>
        <v>13</v>
      </c>
      <c r="V477">
        <f t="shared" si="85"/>
        <v>35</v>
      </c>
      <c r="W477" s="166">
        <f t="shared" si="87"/>
        <v>47395.833333333336</v>
      </c>
      <c r="Y477" s="167">
        <f t="shared" si="88"/>
        <v>616145.83333333337</v>
      </c>
    </row>
    <row r="478" spans="1:25" ht="12" customHeight="1" x14ac:dyDescent="0.25">
      <c r="A478" s="53">
        <v>607</v>
      </c>
      <c r="B478" s="52" t="s">
        <v>558</v>
      </c>
      <c r="C478" s="52"/>
      <c r="D478" s="33" t="e">
        <f>VLOOKUP(B478,[2]Item!$A$1:$B$2217,2,)</f>
        <v>#N/A</v>
      </c>
      <c r="E478" s="52" t="s">
        <v>157</v>
      </c>
      <c r="F478" s="52" t="s">
        <v>184</v>
      </c>
      <c r="G478" s="34">
        <v>1</v>
      </c>
      <c r="H478" s="35">
        <v>0.25</v>
      </c>
      <c r="I478" s="108">
        <v>44853</v>
      </c>
      <c r="J478" s="109">
        <v>2275000</v>
      </c>
      <c r="K478" s="47">
        <f>'[1]Sep 23'!M485</f>
        <v>568749.99999999988</v>
      </c>
      <c r="L478" s="95"/>
      <c r="M478" s="48">
        <f t="shared" si="82"/>
        <v>2275000</v>
      </c>
      <c r="N478" s="49">
        <f t="shared" si="89"/>
        <v>47395.833333333336</v>
      </c>
      <c r="O478" s="48">
        <f t="shared" si="83"/>
        <v>616145.83333333326</v>
      </c>
      <c r="P478" s="48">
        <f t="shared" si="90"/>
        <v>1658854.1666666667</v>
      </c>
      <c r="Q478" s="8">
        <f t="shared" si="92"/>
        <v>1658854.1666666667</v>
      </c>
      <c r="R478" s="50">
        <f t="shared" si="91"/>
        <v>0</v>
      </c>
      <c r="S478" s="50"/>
      <c r="T478" s="9">
        <f t="shared" si="84"/>
        <v>48</v>
      </c>
      <c r="U478" s="9">
        <f t="shared" si="86"/>
        <v>13</v>
      </c>
      <c r="V478">
        <f t="shared" si="85"/>
        <v>35</v>
      </c>
      <c r="W478" s="166">
        <f t="shared" si="87"/>
        <v>47395.833333333336</v>
      </c>
      <c r="Y478" s="167">
        <f t="shared" si="88"/>
        <v>616145.83333333337</v>
      </c>
    </row>
    <row r="479" spans="1:25" ht="12" customHeight="1" x14ac:dyDescent="0.25">
      <c r="A479" s="53">
        <v>608</v>
      </c>
      <c r="B479" s="52" t="s">
        <v>559</v>
      </c>
      <c r="C479" s="52"/>
      <c r="D479" s="33" t="e">
        <f>VLOOKUP(B479,[2]Item!$A$1:$B$2217,2,)</f>
        <v>#N/A</v>
      </c>
      <c r="E479" s="52" t="s">
        <v>157</v>
      </c>
      <c r="F479" s="52" t="s">
        <v>181</v>
      </c>
      <c r="G479" s="34">
        <v>1</v>
      </c>
      <c r="H479" s="35">
        <v>0.25</v>
      </c>
      <c r="I479" s="108">
        <v>44858</v>
      </c>
      <c r="J479" s="109">
        <v>1850000</v>
      </c>
      <c r="K479" s="47">
        <f>'[1]Sep 23'!M486</f>
        <v>462500.00000000006</v>
      </c>
      <c r="L479" s="95"/>
      <c r="M479" s="48">
        <f t="shared" si="82"/>
        <v>1850000</v>
      </c>
      <c r="N479" s="49">
        <f t="shared" si="89"/>
        <v>38541.666666666664</v>
      </c>
      <c r="O479" s="48">
        <f t="shared" si="83"/>
        <v>501041.66666666674</v>
      </c>
      <c r="P479" s="48">
        <f t="shared" si="90"/>
        <v>1348958.3333333333</v>
      </c>
      <c r="Q479" s="8">
        <f t="shared" si="92"/>
        <v>1348958.3333333333</v>
      </c>
      <c r="R479" s="50">
        <f t="shared" si="91"/>
        <v>0</v>
      </c>
      <c r="S479" s="50"/>
      <c r="T479" s="9">
        <f t="shared" si="84"/>
        <v>48</v>
      </c>
      <c r="U479" s="9">
        <f t="shared" si="86"/>
        <v>13</v>
      </c>
      <c r="V479">
        <f t="shared" si="85"/>
        <v>35</v>
      </c>
      <c r="W479" s="166">
        <f t="shared" si="87"/>
        <v>38541.666666666664</v>
      </c>
      <c r="Y479" s="167">
        <f t="shared" si="88"/>
        <v>501041.66666666663</v>
      </c>
    </row>
    <row r="480" spans="1:25" ht="12" customHeight="1" x14ac:dyDescent="0.25">
      <c r="A480" s="53">
        <v>609</v>
      </c>
      <c r="B480" s="52" t="s">
        <v>560</v>
      </c>
      <c r="C480" s="52"/>
      <c r="D480" s="33" t="e">
        <f>VLOOKUP(B480,[2]Item!$A$1:$B$2217,2,)</f>
        <v>#N/A</v>
      </c>
      <c r="E480" s="52" t="s">
        <v>157</v>
      </c>
      <c r="F480" s="52" t="s">
        <v>233</v>
      </c>
      <c r="G480" s="34">
        <v>1</v>
      </c>
      <c r="H480" s="35">
        <v>0.25</v>
      </c>
      <c r="I480" s="36">
        <v>44877</v>
      </c>
      <c r="J480" s="46">
        <v>14350000</v>
      </c>
      <c r="K480" s="47">
        <f>'[1]Sep 23'!M487</f>
        <v>3288541.666666667</v>
      </c>
      <c r="L480" s="95"/>
      <c r="M480" s="48">
        <f t="shared" si="82"/>
        <v>14350000</v>
      </c>
      <c r="N480" s="49">
        <f t="shared" si="89"/>
        <v>298958.33333333331</v>
      </c>
      <c r="O480" s="48">
        <f t="shared" si="83"/>
        <v>3587500.0000000005</v>
      </c>
      <c r="P480" s="48">
        <f t="shared" si="90"/>
        <v>10762500</v>
      </c>
      <c r="Q480" s="8">
        <f t="shared" si="92"/>
        <v>10762500</v>
      </c>
      <c r="R480" s="50">
        <f t="shared" si="91"/>
        <v>0</v>
      </c>
      <c r="S480" s="50"/>
      <c r="T480" s="9">
        <f t="shared" si="84"/>
        <v>48</v>
      </c>
      <c r="U480" s="9">
        <f t="shared" si="86"/>
        <v>12</v>
      </c>
      <c r="V480">
        <f t="shared" si="85"/>
        <v>36</v>
      </c>
      <c r="W480" s="166">
        <f t="shared" si="87"/>
        <v>298958.33333333331</v>
      </c>
      <c r="Y480" s="167">
        <f t="shared" si="88"/>
        <v>3587500</v>
      </c>
    </row>
    <row r="481" spans="1:25" ht="12" customHeight="1" x14ac:dyDescent="0.25">
      <c r="A481" s="53">
        <v>610</v>
      </c>
      <c r="B481" s="52" t="s">
        <v>543</v>
      </c>
      <c r="C481" s="52"/>
      <c r="D481" s="33" t="e">
        <f>VLOOKUP(B481,[2]Item!$A$1:$B$2217,2,)</f>
        <v>#N/A</v>
      </c>
      <c r="E481" s="52" t="s">
        <v>157</v>
      </c>
      <c r="F481" s="52" t="s">
        <v>184</v>
      </c>
      <c r="G481" s="34">
        <v>1</v>
      </c>
      <c r="H481" s="35">
        <v>0.25</v>
      </c>
      <c r="I481" s="36">
        <v>44886</v>
      </c>
      <c r="J481" s="46">
        <v>4170000</v>
      </c>
      <c r="K481" s="47">
        <f>'[1]Sep 23'!M488</f>
        <v>955625</v>
      </c>
      <c r="L481" s="95"/>
      <c r="M481" s="48">
        <f t="shared" ref="M481:M517" si="93">J481+L481</f>
        <v>4170000</v>
      </c>
      <c r="N481" s="49">
        <f t="shared" si="89"/>
        <v>86875</v>
      </c>
      <c r="O481" s="48">
        <f t="shared" si="83"/>
        <v>1042500</v>
      </c>
      <c r="P481" s="48">
        <f t="shared" si="90"/>
        <v>3127500</v>
      </c>
      <c r="Q481" s="8">
        <f t="shared" si="92"/>
        <v>3127500</v>
      </c>
      <c r="R481" s="50">
        <f t="shared" si="91"/>
        <v>0</v>
      </c>
      <c r="S481" s="50"/>
      <c r="T481" s="9">
        <f t="shared" si="84"/>
        <v>48</v>
      </c>
      <c r="U481" s="9">
        <f t="shared" si="86"/>
        <v>12</v>
      </c>
      <c r="V481">
        <f t="shared" si="85"/>
        <v>36</v>
      </c>
      <c r="W481" s="166">
        <f t="shared" si="87"/>
        <v>86875</v>
      </c>
      <c r="Y481" s="167">
        <f t="shared" si="88"/>
        <v>1042500</v>
      </c>
    </row>
    <row r="482" spans="1:25" ht="12" customHeight="1" x14ac:dyDescent="0.25">
      <c r="A482" s="53">
        <v>611</v>
      </c>
      <c r="B482" s="52" t="s">
        <v>561</v>
      </c>
      <c r="C482" s="52"/>
      <c r="D482" s="33" t="e">
        <f>VLOOKUP(B482,[2]Item!$A$1:$B$2217,2,)</f>
        <v>#N/A</v>
      </c>
      <c r="E482" s="52" t="s">
        <v>157</v>
      </c>
      <c r="F482" s="52" t="s">
        <v>184</v>
      </c>
      <c r="G482" s="34">
        <v>1</v>
      </c>
      <c r="H482" s="35">
        <v>0.25</v>
      </c>
      <c r="I482" s="36">
        <v>44886</v>
      </c>
      <c r="J482" s="46">
        <v>4170000</v>
      </c>
      <c r="K482" s="47">
        <f>'[1]Sep 23'!M489</f>
        <v>955625</v>
      </c>
      <c r="L482" s="95"/>
      <c r="M482" s="48">
        <f t="shared" si="93"/>
        <v>4170000</v>
      </c>
      <c r="N482" s="49">
        <f t="shared" si="89"/>
        <v>86875</v>
      </c>
      <c r="O482" s="48">
        <f t="shared" si="83"/>
        <v>1042500</v>
      </c>
      <c r="P482" s="48">
        <f t="shared" si="90"/>
        <v>3127500</v>
      </c>
      <c r="Q482" s="8">
        <f t="shared" si="92"/>
        <v>3127500</v>
      </c>
      <c r="R482" s="50">
        <f t="shared" si="91"/>
        <v>0</v>
      </c>
      <c r="S482" s="50"/>
      <c r="T482" s="9">
        <f t="shared" si="84"/>
        <v>48</v>
      </c>
      <c r="U482" s="9">
        <f t="shared" si="86"/>
        <v>12</v>
      </c>
      <c r="V482">
        <f t="shared" si="85"/>
        <v>36</v>
      </c>
      <c r="W482" s="166">
        <f t="shared" si="87"/>
        <v>86875</v>
      </c>
      <c r="Y482" s="167">
        <f t="shared" si="88"/>
        <v>1042500</v>
      </c>
    </row>
    <row r="483" spans="1:25" ht="12" customHeight="1" x14ac:dyDescent="0.25">
      <c r="A483" s="53">
        <v>612</v>
      </c>
      <c r="B483" s="52" t="s">
        <v>562</v>
      </c>
      <c r="C483" s="52"/>
      <c r="D483" s="33" t="e">
        <f>VLOOKUP(B483,[2]Item!$A$1:$B$2217,2,)</f>
        <v>#N/A</v>
      </c>
      <c r="E483" s="52" t="s">
        <v>157</v>
      </c>
      <c r="F483" s="52" t="s">
        <v>184</v>
      </c>
      <c r="G483" s="34">
        <v>3</v>
      </c>
      <c r="H483" s="35">
        <v>0.25</v>
      </c>
      <c r="I483" s="36">
        <v>44904</v>
      </c>
      <c r="J483" s="46">
        <v>18045000</v>
      </c>
      <c r="K483" s="47">
        <f>'[1]Sep 23'!M490</f>
        <v>3759375</v>
      </c>
      <c r="L483" s="95"/>
      <c r="M483" s="48">
        <f t="shared" si="93"/>
        <v>18045000</v>
      </c>
      <c r="N483" s="49">
        <f t="shared" si="89"/>
        <v>375937.5</v>
      </c>
      <c r="O483" s="48">
        <f t="shared" si="83"/>
        <v>4135312.5</v>
      </c>
      <c r="P483" s="48">
        <f t="shared" si="90"/>
        <v>13909687.5</v>
      </c>
      <c r="Q483" s="8">
        <f t="shared" si="92"/>
        <v>13909687.5</v>
      </c>
      <c r="R483" s="50">
        <f t="shared" si="91"/>
        <v>0</v>
      </c>
      <c r="S483" s="50"/>
      <c r="T483" s="9">
        <f t="shared" si="84"/>
        <v>48</v>
      </c>
      <c r="U483" s="9">
        <f t="shared" si="86"/>
        <v>11</v>
      </c>
      <c r="V483">
        <f t="shared" si="85"/>
        <v>37</v>
      </c>
      <c r="W483" s="166">
        <f t="shared" si="87"/>
        <v>375937.5</v>
      </c>
      <c r="Y483" s="167">
        <f t="shared" si="88"/>
        <v>4135312.5</v>
      </c>
    </row>
    <row r="484" spans="1:25" ht="12" customHeight="1" x14ac:dyDescent="0.25">
      <c r="A484" s="53">
        <v>613</v>
      </c>
      <c r="B484" s="52" t="s">
        <v>563</v>
      </c>
      <c r="C484" s="52"/>
      <c r="D484" s="33" t="e">
        <f>VLOOKUP(B484,[2]Item!$A$1:$B$2217,2,)</f>
        <v>#N/A</v>
      </c>
      <c r="E484" s="52" t="s">
        <v>157</v>
      </c>
      <c r="F484" s="52" t="s">
        <v>184</v>
      </c>
      <c r="G484" s="34">
        <v>1</v>
      </c>
      <c r="H484" s="35">
        <v>0.25</v>
      </c>
      <c r="I484" s="36">
        <v>44904</v>
      </c>
      <c r="J484" s="46">
        <v>3399997</v>
      </c>
      <c r="K484" s="47">
        <f>'[1]Sep 23'!M491</f>
        <v>708332.70833333337</v>
      </c>
      <c r="L484" s="95"/>
      <c r="M484" s="48">
        <f t="shared" si="93"/>
        <v>3399997</v>
      </c>
      <c r="N484" s="49">
        <f t="shared" si="89"/>
        <v>70833.270833333328</v>
      </c>
      <c r="O484" s="48">
        <f t="shared" si="83"/>
        <v>779165.97916666674</v>
      </c>
      <c r="P484" s="48">
        <f t="shared" si="90"/>
        <v>2620831.020833333</v>
      </c>
      <c r="Q484" s="8">
        <f t="shared" si="92"/>
        <v>2620831.020833333</v>
      </c>
      <c r="R484" s="50">
        <f t="shared" si="91"/>
        <v>0</v>
      </c>
      <c r="S484" s="50"/>
      <c r="T484" s="9">
        <f t="shared" si="84"/>
        <v>48</v>
      </c>
      <c r="U484" s="9">
        <f t="shared" si="86"/>
        <v>11</v>
      </c>
      <c r="V484">
        <f t="shared" si="85"/>
        <v>37</v>
      </c>
      <c r="W484" s="166">
        <f t="shared" si="87"/>
        <v>70833.270833333328</v>
      </c>
      <c r="Y484" s="167">
        <f t="shared" si="88"/>
        <v>779165.97916666663</v>
      </c>
    </row>
    <row r="485" spans="1:25" ht="12" customHeight="1" x14ac:dyDescent="0.25">
      <c r="A485" s="53">
        <v>614</v>
      </c>
      <c r="B485" s="52" t="s">
        <v>564</v>
      </c>
      <c r="C485" s="52"/>
      <c r="D485" s="33" t="e">
        <f>VLOOKUP(B485,[2]Item!$A$1:$B$2217,2,)</f>
        <v>#N/A</v>
      </c>
      <c r="E485" s="52" t="s">
        <v>157</v>
      </c>
      <c r="F485" s="52" t="s">
        <v>277</v>
      </c>
      <c r="G485" s="34">
        <v>1</v>
      </c>
      <c r="H485" s="35">
        <v>0.25</v>
      </c>
      <c r="I485" s="36">
        <v>44905</v>
      </c>
      <c r="J485" s="46">
        <v>12800000</v>
      </c>
      <c r="K485" s="47">
        <f>'[1]Sep 23'!M492</f>
        <v>2666666.6666666665</v>
      </c>
      <c r="L485" s="95"/>
      <c r="M485" s="48">
        <f t="shared" si="93"/>
        <v>12800000</v>
      </c>
      <c r="N485" s="49">
        <f t="shared" si="89"/>
        <v>266666.66666666669</v>
      </c>
      <c r="O485" s="48">
        <f t="shared" si="83"/>
        <v>2933333.333333333</v>
      </c>
      <c r="P485" s="48">
        <f t="shared" si="90"/>
        <v>9866666.6666666679</v>
      </c>
      <c r="Q485" s="8">
        <f t="shared" si="92"/>
        <v>9866666.6666666679</v>
      </c>
      <c r="R485" s="50">
        <f t="shared" si="91"/>
        <v>0</v>
      </c>
      <c r="S485" s="50"/>
      <c r="T485" s="9">
        <f t="shared" si="84"/>
        <v>48</v>
      </c>
      <c r="U485" s="9">
        <f t="shared" si="86"/>
        <v>11</v>
      </c>
      <c r="V485">
        <f t="shared" si="85"/>
        <v>37</v>
      </c>
      <c r="W485" s="166">
        <f t="shared" si="87"/>
        <v>266666.66666666669</v>
      </c>
      <c r="Y485" s="167">
        <f t="shared" si="88"/>
        <v>2933333.3333333335</v>
      </c>
    </row>
    <row r="486" spans="1:25" ht="12" customHeight="1" x14ac:dyDescent="0.25">
      <c r="A486" s="53">
        <v>615</v>
      </c>
      <c r="B486" s="52" t="s">
        <v>565</v>
      </c>
      <c r="C486" s="52"/>
      <c r="D486" s="33" t="e">
        <f>VLOOKUP(B486,[2]Item!$A$1:$B$2217,2,)</f>
        <v>#N/A</v>
      </c>
      <c r="E486" s="52" t="s">
        <v>157</v>
      </c>
      <c r="F486" s="52" t="s">
        <v>233</v>
      </c>
      <c r="G486" s="34">
        <v>1</v>
      </c>
      <c r="H486" s="35">
        <v>0.125</v>
      </c>
      <c r="I486" s="36">
        <v>44915</v>
      </c>
      <c r="J486" s="46">
        <v>243090000</v>
      </c>
      <c r="K486" s="47">
        <f>'[1]Sep 23'!M493</f>
        <v>25321875</v>
      </c>
      <c r="L486" s="95"/>
      <c r="M486" s="48">
        <f t="shared" si="93"/>
        <v>243090000</v>
      </c>
      <c r="N486" s="49">
        <f t="shared" si="89"/>
        <v>2532187.5</v>
      </c>
      <c r="O486" s="48">
        <f t="shared" si="83"/>
        <v>27854062.5</v>
      </c>
      <c r="P486" s="48">
        <f t="shared" si="90"/>
        <v>215235937.5</v>
      </c>
      <c r="Q486" s="8">
        <f t="shared" si="92"/>
        <v>215235937.5</v>
      </c>
      <c r="R486" s="50">
        <f t="shared" si="91"/>
        <v>0</v>
      </c>
      <c r="S486" s="50"/>
      <c r="T486" s="9">
        <f t="shared" si="84"/>
        <v>96</v>
      </c>
      <c r="U486" s="9">
        <f t="shared" si="86"/>
        <v>11</v>
      </c>
      <c r="V486">
        <f t="shared" si="85"/>
        <v>85</v>
      </c>
      <c r="W486" s="166">
        <f t="shared" si="87"/>
        <v>2532187.5</v>
      </c>
      <c r="Y486" s="167">
        <f t="shared" si="88"/>
        <v>27854062.5</v>
      </c>
    </row>
    <row r="487" spans="1:25" ht="12" customHeight="1" x14ac:dyDescent="0.25">
      <c r="A487" s="53">
        <v>616</v>
      </c>
      <c r="B487" s="52" t="s">
        <v>566</v>
      </c>
      <c r="C487" s="52"/>
      <c r="D487" s="33" t="e">
        <f>VLOOKUP(B487,[2]Item!$A$1:$B$2217,2,)</f>
        <v>#N/A</v>
      </c>
      <c r="E487" s="52" t="s">
        <v>157</v>
      </c>
      <c r="F487" s="52" t="s">
        <v>160</v>
      </c>
      <c r="G487" s="34">
        <v>1</v>
      </c>
      <c r="H487" s="35">
        <v>0.25</v>
      </c>
      <c r="I487" s="36">
        <v>44908</v>
      </c>
      <c r="J487" s="46">
        <v>1725000</v>
      </c>
      <c r="K487" s="47">
        <f>'[1]Sep 23'!M494</f>
        <v>359375</v>
      </c>
      <c r="L487" s="95"/>
      <c r="M487" s="48">
        <f t="shared" si="93"/>
        <v>1725000</v>
      </c>
      <c r="N487" s="49">
        <f t="shared" si="89"/>
        <v>35937.5</v>
      </c>
      <c r="O487" s="48">
        <f t="shared" si="83"/>
        <v>395312.5</v>
      </c>
      <c r="P487" s="48">
        <f t="shared" si="90"/>
        <v>1329687.5</v>
      </c>
      <c r="Q487" s="8">
        <f t="shared" si="92"/>
        <v>1329687.5</v>
      </c>
      <c r="R487" s="50">
        <f t="shared" si="91"/>
        <v>0</v>
      </c>
      <c r="S487" s="50"/>
      <c r="T487" s="9">
        <f t="shared" si="84"/>
        <v>48</v>
      </c>
      <c r="U487" s="9">
        <f t="shared" si="86"/>
        <v>11</v>
      </c>
      <c r="V487">
        <f t="shared" si="85"/>
        <v>37</v>
      </c>
      <c r="W487" s="166">
        <f t="shared" si="87"/>
        <v>35937.5</v>
      </c>
      <c r="Y487" s="167">
        <f t="shared" si="88"/>
        <v>395312.5</v>
      </c>
    </row>
    <row r="488" spans="1:25" ht="12" customHeight="1" x14ac:dyDescent="0.25">
      <c r="A488" s="53">
        <v>617</v>
      </c>
      <c r="B488" s="52" t="s">
        <v>567</v>
      </c>
      <c r="C488" s="52"/>
      <c r="D488" s="33" t="e">
        <f>VLOOKUP(B488,[2]Item!$A$1:$B$2217,2,)</f>
        <v>#N/A</v>
      </c>
      <c r="E488" s="52" t="s">
        <v>157</v>
      </c>
      <c r="F488" s="52" t="s">
        <v>233</v>
      </c>
      <c r="G488" s="34">
        <v>3</v>
      </c>
      <c r="H488" s="35">
        <v>0.25</v>
      </c>
      <c r="I488" s="36">
        <v>44936</v>
      </c>
      <c r="J488" s="46">
        <v>12945000</v>
      </c>
      <c r="K488" s="47">
        <f>'[1]Sep 23'!M495</f>
        <v>2427187.5</v>
      </c>
      <c r="L488" s="95"/>
      <c r="M488" s="48">
        <f t="shared" si="93"/>
        <v>12945000</v>
      </c>
      <c r="N488" s="49">
        <f t="shared" si="89"/>
        <v>269687.5</v>
      </c>
      <c r="O488" s="48">
        <f t="shared" ref="O488:O517" si="94">K488+N488</f>
        <v>2696875</v>
      </c>
      <c r="P488" s="48">
        <f t="shared" si="90"/>
        <v>10248125</v>
      </c>
      <c r="Q488" s="8">
        <f t="shared" si="92"/>
        <v>10248125</v>
      </c>
      <c r="R488" s="50">
        <f t="shared" si="91"/>
        <v>0</v>
      </c>
      <c r="S488" s="50"/>
      <c r="T488" s="9">
        <f t="shared" si="84"/>
        <v>48</v>
      </c>
      <c r="U488" s="9">
        <f t="shared" si="86"/>
        <v>10</v>
      </c>
      <c r="V488">
        <f t="shared" si="85"/>
        <v>38</v>
      </c>
      <c r="W488" s="166">
        <f t="shared" si="87"/>
        <v>269687.5</v>
      </c>
      <c r="Y488" s="167">
        <f t="shared" si="88"/>
        <v>2696875</v>
      </c>
    </row>
    <row r="489" spans="1:25" ht="12" customHeight="1" x14ac:dyDescent="0.25">
      <c r="A489" s="53">
        <v>618</v>
      </c>
      <c r="B489" s="52" t="s">
        <v>568</v>
      </c>
      <c r="C489" s="52"/>
      <c r="D489" s="33" t="e">
        <f>VLOOKUP(B489,[2]Item!$A$1:$B$2217,2,)</f>
        <v>#N/A</v>
      </c>
      <c r="E489" s="52" t="s">
        <v>157</v>
      </c>
      <c r="F489" s="52" t="s">
        <v>184</v>
      </c>
      <c r="G489" s="34">
        <v>1</v>
      </c>
      <c r="H489" s="35">
        <v>0.25</v>
      </c>
      <c r="I489" s="36">
        <v>44936</v>
      </c>
      <c r="J489" s="46">
        <v>4025000</v>
      </c>
      <c r="K489" s="47">
        <f>'[1]Sep 23'!M496</f>
        <v>754687.5</v>
      </c>
      <c r="L489" s="95"/>
      <c r="M489" s="48">
        <f t="shared" si="93"/>
        <v>4025000</v>
      </c>
      <c r="N489" s="49">
        <f t="shared" si="89"/>
        <v>83854.166666666672</v>
      </c>
      <c r="O489" s="48">
        <f t="shared" si="94"/>
        <v>838541.66666666663</v>
      </c>
      <c r="P489" s="48">
        <f t="shared" si="90"/>
        <v>3186458.3333333335</v>
      </c>
      <c r="Q489" s="8">
        <f t="shared" si="92"/>
        <v>3186458.3333333335</v>
      </c>
      <c r="R489" s="50">
        <f t="shared" si="91"/>
        <v>0</v>
      </c>
      <c r="S489" s="50"/>
      <c r="T489" s="9">
        <f t="shared" si="84"/>
        <v>48</v>
      </c>
      <c r="U489" s="9">
        <f t="shared" si="86"/>
        <v>10</v>
      </c>
      <c r="V489">
        <f t="shared" si="85"/>
        <v>38</v>
      </c>
      <c r="W489" s="166">
        <f t="shared" si="87"/>
        <v>83854.166666666672</v>
      </c>
      <c r="Y489" s="167">
        <f t="shared" si="88"/>
        <v>838541.66666666674</v>
      </c>
    </row>
    <row r="490" spans="1:25" ht="12" customHeight="1" x14ac:dyDescent="0.25">
      <c r="A490" s="53">
        <v>619</v>
      </c>
      <c r="B490" s="52" t="s">
        <v>569</v>
      </c>
      <c r="C490" s="52"/>
      <c r="D490" s="33" t="e">
        <f>VLOOKUP(B490,[2]Item!$A$1:$B$2217,2,)</f>
        <v>#N/A</v>
      </c>
      <c r="E490" s="52" t="s">
        <v>157</v>
      </c>
      <c r="F490" s="52" t="s">
        <v>184</v>
      </c>
      <c r="G490" s="34">
        <v>1</v>
      </c>
      <c r="H490" s="35">
        <v>0.25</v>
      </c>
      <c r="I490" s="36">
        <v>44936</v>
      </c>
      <c r="J490" s="46">
        <v>1745000</v>
      </c>
      <c r="K490" s="47">
        <f>'[1]Sep 23'!M497</f>
        <v>327187.5</v>
      </c>
      <c r="L490" s="95"/>
      <c r="M490" s="48">
        <f t="shared" si="93"/>
        <v>1745000</v>
      </c>
      <c r="N490" s="49">
        <f t="shared" si="89"/>
        <v>36354.166666666664</v>
      </c>
      <c r="O490" s="48">
        <f t="shared" si="94"/>
        <v>363541.66666666669</v>
      </c>
      <c r="P490" s="48">
        <f t="shared" si="90"/>
        <v>1381458.3333333333</v>
      </c>
      <c r="Q490" s="8">
        <f t="shared" si="92"/>
        <v>1381458.3333333333</v>
      </c>
      <c r="R490" s="50">
        <f t="shared" si="91"/>
        <v>0</v>
      </c>
      <c r="S490" s="50"/>
      <c r="T490" s="9">
        <f t="shared" si="84"/>
        <v>48</v>
      </c>
      <c r="U490" s="9">
        <f t="shared" si="86"/>
        <v>10</v>
      </c>
      <c r="V490">
        <f t="shared" si="85"/>
        <v>38</v>
      </c>
      <c r="W490" s="166">
        <f t="shared" si="87"/>
        <v>36354.166666666664</v>
      </c>
      <c r="Y490" s="167">
        <f t="shared" si="88"/>
        <v>363541.66666666663</v>
      </c>
    </row>
    <row r="491" spans="1:25" ht="12" customHeight="1" x14ac:dyDescent="0.25">
      <c r="A491" s="53">
        <v>620</v>
      </c>
      <c r="B491" s="52" t="s">
        <v>570</v>
      </c>
      <c r="C491" s="52"/>
      <c r="D491" s="33" t="e">
        <f>VLOOKUP(B491,[2]Item!$A$1:$B$2217,2,)</f>
        <v>#N/A</v>
      </c>
      <c r="E491" s="52" t="s">
        <v>157</v>
      </c>
      <c r="F491" s="52" t="s">
        <v>202</v>
      </c>
      <c r="G491" s="34">
        <v>2</v>
      </c>
      <c r="H491" s="35">
        <v>0.25</v>
      </c>
      <c r="I491" s="36">
        <v>44937</v>
      </c>
      <c r="J491" s="46">
        <v>3580000</v>
      </c>
      <c r="K491" s="47">
        <f>'[1]Sep 23'!M498</f>
        <v>671250</v>
      </c>
      <c r="L491" s="95"/>
      <c r="M491" s="48">
        <f t="shared" si="93"/>
        <v>3580000</v>
      </c>
      <c r="N491" s="49">
        <f t="shared" si="89"/>
        <v>74583.333333333328</v>
      </c>
      <c r="O491" s="48">
        <f t="shared" si="94"/>
        <v>745833.33333333337</v>
      </c>
      <c r="P491" s="48">
        <f t="shared" si="90"/>
        <v>2834166.6666666665</v>
      </c>
      <c r="Q491" s="8">
        <f t="shared" si="92"/>
        <v>2834166.6666666665</v>
      </c>
      <c r="R491" s="50">
        <f t="shared" si="91"/>
        <v>0</v>
      </c>
      <c r="S491" s="50"/>
      <c r="T491" s="9">
        <f t="shared" si="84"/>
        <v>48</v>
      </c>
      <c r="U491" s="9">
        <f t="shared" si="86"/>
        <v>10</v>
      </c>
      <c r="V491">
        <f t="shared" si="85"/>
        <v>38</v>
      </c>
      <c r="W491" s="166">
        <f t="shared" si="87"/>
        <v>74583.333333333328</v>
      </c>
      <c r="Y491" s="167">
        <f t="shared" si="88"/>
        <v>745833.33333333326</v>
      </c>
    </row>
    <row r="492" spans="1:25" ht="12" customHeight="1" x14ac:dyDescent="0.25">
      <c r="A492" s="53">
        <v>621</v>
      </c>
      <c r="B492" s="52" t="s">
        <v>571</v>
      </c>
      <c r="C492" s="52"/>
      <c r="D492" s="33" t="e">
        <f>VLOOKUP(B492,[2]Item!$A$1:$B$2217,2,)</f>
        <v>#N/A</v>
      </c>
      <c r="E492" s="52" t="s">
        <v>157</v>
      </c>
      <c r="F492" s="52" t="s">
        <v>184</v>
      </c>
      <c r="G492" s="34">
        <v>1</v>
      </c>
      <c r="H492" s="35">
        <v>0.25</v>
      </c>
      <c r="I492" s="36">
        <v>44943</v>
      </c>
      <c r="J492" s="46">
        <v>6750000</v>
      </c>
      <c r="K492" s="47">
        <f>'[1]Sep 23'!M499</f>
        <v>1265625</v>
      </c>
      <c r="L492" s="95"/>
      <c r="M492" s="48">
        <f t="shared" si="93"/>
        <v>6750000</v>
      </c>
      <c r="N492" s="49">
        <f t="shared" si="89"/>
        <v>140625</v>
      </c>
      <c r="O492" s="48">
        <f t="shared" si="94"/>
        <v>1406250</v>
      </c>
      <c r="P492" s="48">
        <f t="shared" si="90"/>
        <v>5343750</v>
      </c>
      <c r="Q492" s="8">
        <f t="shared" si="92"/>
        <v>5343750</v>
      </c>
      <c r="R492" s="50">
        <f t="shared" si="91"/>
        <v>0</v>
      </c>
      <c r="S492" s="50"/>
      <c r="T492" s="9">
        <f t="shared" si="84"/>
        <v>48</v>
      </c>
      <c r="U492" s="9">
        <f t="shared" si="86"/>
        <v>10</v>
      </c>
      <c r="V492">
        <f t="shared" si="85"/>
        <v>38</v>
      </c>
      <c r="W492" s="166">
        <f t="shared" si="87"/>
        <v>140625</v>
      </c>
      <c r="Y492" s="167">
        <f t="shared" si="88"/>
        <v>1406250</v>
      </c>
    </row>
    <row r="493" spans="1:25" ht="12" customHeight="1" x14ac:dyDescent="0.25">
      <c r="A493" s="53">
        <v>622</v>
      </c>
      <c r="B493" s="52" t="s">
        <v>572</v>
      </c>
      <c r="C493" s="52"/>
      <c r="D493" s="33" t="e">
        <f>VLOOKUP(B493,[2]Item!$A$1:$B$2217,2,)</f>
        <v>#N/A</v>
      </c>
      <c r="E493" s="52" t="s">
        <v>157</v>
      </c>
      <c r="F493" s="52" t="s">
        <v>184</v>
      </c>
      <c r="G493" s="34">
        <v>2</v>
      </c>
      <c r="H493" s="35">
        <v>0.25</v>
      </c>
      <c r="I493" s="36">
        <v>44937</v>
      </c>
      <c r="J493" s="46">
        <v>1273000</v>
      </c>
      <c r="K493" s="47">
        <f>'[1]Sep 23'!M500</f>
        <v>238687.50000000003</v>
      </c>
      <c r="L493" s="95"/>
      <c r="M493" s="48">
        <f t="shared" si="93"/>
        <v>1273000</v>
      </c>
      <c r="N493" s="49">
        <f t="shared" si="89"/>
        <v>26520.833333333332</v>
      </c>
      <c r="O493" s="48">
        <f t="shared" si="94"/>
        <v>265208.33333333337</v>
      </c>
      <c r="P493" s="48">
        <f t="shared" si="90"/>
        <v>1007791.6666666666</v>
      </c>
      <c r="Q493" s="8">
        <f t="shared" si="92"/>
        <v>1007791.6666666666</v>
      </c>
      <c r="R493" s="50">
        <f t="shared" si="91"/>
        <v>0</v>
      </c>
      <c r="S493" s="50"/>
      <c r="T493" s="9">
        <f t="shared" si="84"/>
        <v>48</v>
      </c>
      <c r="U493" s="9">
        <f t="shared" si="86"/>
        <v>10</v>
      </c>
      <c r="V493">
        <f t="shared" si="85"/>
        <v>38</v>
      </c>
      <c r="W493" s="166">
        <f t="shared" si="87"/>
        <v>26520.833333333332</v>
      </c>
      <c r="Y493" s="167">
        <f t="shared" si="88"/>
        <v>265208.33333333331</v>
      </c>
    </row>
    <row r="494" spans="1:25" ht="12" customHeight="1" x14ac:dyDescent="0.25">
      <c r="A494" s="53">
        <v>623</v>
      </c>
      <c r="B494" s="52" t="s">
        <v>573</v>
      </c>
      <c r="C494" s="52"/>
      <c r="D494" s="33" t="e">
        <f>VLOOKUP(B494,[2]Item!$A$1:$B$2217,2,)</f>
        <v>#N/A</v>
      </c>
      <c r="E494" s="52" t="s">
        <v>157</v>
      </c>
      <c r="F494" s="52" t="s">
        <v>184</v>
      </c>
      <c r="G494" s="34">
        <v>4</v>
      </c>
      <c r="H494" s="35">
        <v>0.25</v>
      </c>
      <c r="I494" s="36">
        <v>44937</v>
      </c>
      <c r="J494" s="46">
        <v>6858000</v>
      </c>
      <c r="K494" s="47">
        <f>'[1]Sep 23'!M501</f>
        <v>1285875</v>
      </c>
      <c r="L494" s="95"/>
      <c r="M494" s="48">
        <f t="shared" si="93"/>
        <v>6858000</v>
      </c>
      <c r="N494" s="49">
        <f t="shared" si="89"/>
        <v>142875</v>
      </c>
      <c r="O494" s="48">
        <f t="shared" si="94"/>
        <v>1428750</v>
      </c>
      <c r="P494" s="48">
        <f t="shared" si="90"/>
        <v>5429250</v>
      </c>
      <c r="Q494" s="8">
        <f t="shared" si="92"/>
        <v>5429250</v>
      </c>
      <c r="R494" s="50">
        <f t="shared" si="91"/>
        <v>0</v>
      </c>
      <c r="S494" s="50"/>
      <c r="T494" s="9">
        <f t="shared" si="84"/>
        <v>48</v>
      </c>
      <c r="U494" s="9">
        <f t="shared" si="86"/>
        <v>10</v>
      </c>
      <c r="V494">
        <f t="shared" si="85"/>
        <v>38</v>
      </c>
      <c r="W494" s="166">
        <f t="shared" si="87"/>
        <v>142875</v>
      </c>
      <c r="Y494" s="167">
        <f t="shared" si="88"/>
        <v>1428750</v>
      </c>
    </row>
    <row r="495" spans="1:25" ht="12" customHeight="1" x14ac:dyDescent="0.25">
      <c r="A495" s="53">
        <v>624</v>
      </c>
      <c r="B495" s="52" t="s">
        <v>574</v>
      </c>
      <c r="C495" s="52"/>
      <c r="D495" s="33" t="e">
        <f>VLOOKUP(B495,[2]Item!$A$1:$B$2217,2,)</f>
        <v>#N/A</v>
      </c>
      <c r="E495" s="52" t="s">
        <v>157</v>
      </c>
      <c r="F495" s="52" t="s">
        <v>233</v>
      </c>
      <c r="G495" s="34">
        <v>4</v>
      </c>
      <c r="H495" s="35">
        <v>0.25</v>
      </c>
      <c r="I495" s="36">
        <v>44953</v>
      </c>
      <c r="J495" s="46">
        <v>8214000</v>
      </c>
      <c r="K495" s="47">
        <f>'[1]Sep 23'!M502</f>
        <v>1540125</v>
      </c>
      <c r="L495" s="95"/>
      <c r="M495" s="48">
        <f t="shared" si="93"/>
        <v>8214000</v>
      </c>
      <c r="N495" s="49">
        <f t="shared" si="89"/>
        <v>171125</v>
      </c>
      <c r="O495" s="48">
        <f t="shared" si="94"/>
        <v>1711250</v>
      </c>
      <c r="P495" s="48">
        <f t="shared" si="90"/>
        <v>6502750</v>
      </c>
      <c r="Q495" s="8">
        <f t="shared" si="92"/>
        <v>6502750</v>
      </c>
      <c r="R495" s="50">
        <f t="shared" si="91"/>
        <v>0</v>
      </c>
      <c r="S495" s="50"/>
      <c r="T495" s="9">
        <f t="shared" si="84"/>
        <v>48</v>
      </c>
      <c r="U495" s="9">
        <f t="shared" si="86"/>
        <v>10</v>
      </c>
      <c r="V495">
        <f t="shared" si="85"/>
        <v>38</v>
      </c>
      <c r="W495" s="166">
        <f t="shared" si="87"/>
        <v>171125</v>
      </c>
      <c r="Y495" s="167">
        <f t="shared" si="88"/>
        <v>1711250</v>
      </c>
    </row>
    <row r="496" spans="1:25" ht="12" customHeight="1" x14ac:dyDescent="0.25">
      <c r="A496" s="53">
        <v>625</v>
      </c>
      <c r="B496" s="52" t="s">
        <v>536</v>
      </c>
      <c r="C496" s="52"/>
      <c r="D496" s="33" t="e">
        <f>VLOOKUP(B496,[2]Item!$A$1:$B$2217,2,)</f>
        <v>#N/A</v>
      </c>
      <c r="E496" s="52" t="s">
        <v>157</v>
      </c>
      <c r="F496" s="52" t="s">
        <v>233</v>
      </c>
      <c r="G496" s="34">
        <v>1</v>
      </c>
      <c r="H496" s="35">
        <v>0.25</v>
      </c>
      <c r="I496" s="110">
        <v>44959</v>
      </c>
      <c r="J496" s="46">
        <v>1285000</v>
      </c>
      <c r="K496" s="47">
        <f>'[1]Sep 23'!M503</f>
        <v>214166.66666666669</v>
      </c>
      <c r="L496" s="95"/>
      <c r="M496" s="48">
        <f t="shared" si="93"/>
        <v>1285000</v>
      </c>
      <c r="N496" s="49">
        <f t="shared" si="89"/>
        <v>26770.833333333332</v>
      </c>
      <c r="O496" s="48">
        <f t="shared" si="94"/>
        <v>240937.50000000003</v>
      </c>
      <c r="P496" s="48">
        <f t="shared" si="90"/>
        <v>1044062.5</v>
      </c>
      <c r="Q496" s="8">
        <f t="shared" si="92"/>
        <v>1044062.5</v>
      </c>
      <c r="R496" s="50">
        <f t="shared" si="91"/>
        <v>0</v>
      </c>
      <c r="S496" s="50"/>
      <c r="T496" s="9">
        <f t="shared" si="84"/>
        <v>48</v>
      </c>
      <c r="U496" s="9">
        <f t="shared" si="86"/>
        <v>9</v>
      </c>
      <c r="V496">
        <f t="shared" si="85"/>
        <v>39</v>
      </c>
      <c r="W496" s="166">
        <f t="shared" si="87"/>
        <v>26770.833333333332</v>
      </c>
      <c r="Y496" s="167">
        <f t="shared" si="88"/>
        <v>240937.5</v>
      </c>
    </row>
    <row r="497" spans="1:25" ht="12" customHeight="1" x14ac:dyDescent="0.25">
      <c r="A497" s="53">
        <v>626</v>
      </c>
      <c r="B497" s="52" t="s">
        <v>568</v>
      </c>
      <c r="C497" s="52"/>
      <c r="D497" s="33" t="e">
        <f>VLOOKUP(B497,[2]Item!$A$1:$B$2217,2,)</f>
        <v>#N/A</v>
      </c>
      <c r="E497" s="52" t="s">
        <v>157</v>
      </c>
      <c r="F497" s="52" t="s">
        <v>184</v>
      </c>
      <c r="G497" s="34">
        <v>1</v>
      </c>
      <c r="H497" s="35">
        <v>0.25</v>
      </c>
      <c r="I497" s="110">
        <v>44959</v>
      </c>
      <c r="J497" s="46">
        <v>3985000</v>
      </c>
      <c r="K497" s="47">
        <f>'[1]Sep 23'!M504</f>
        <v>664166.66666666663</v>
      </c>
      <c r="L497" s="95"/>
      <c r="M497" s="48">
        <f t="shared" si="93"/>
        <v>3985000</v>
      </c>
      <c r="N497" s="49">
        <f t="shared" si="89"/>
        <v>83020.833333333328</v>
      </c>
      <c r="O497" s="48">
        <f t="shared" si="94"/>
        <v>747187.5</v>
      </c>
      <c r="P497" s="48">
        <f t="shared" si="90"/>
        <v>3237812.5</v>
      </c>
      <c r="Q497" s="8">
        <f t="shared" si="92"/>
        <v>3237812.5</v>
      </c>
      <c r="R497" s="50">
        <f t="shared" si="91"/>
        <v>0</v>
      </c>
      <c r="S497" s="50"/>
      <c r="T497" s="9">
        <f t="shared" si="84"/>
        <v>48</v>
      </c>
      <c r="U497" s="9">
        <f t="shared" si="86"/>
        <v>9</v>
      </c>
      <c r="V497">
        <f t="shared" si="85"/>
        <v>39</v>
      </c>
      <c r="W497" s="166">
        <f t="shared" si="87"/>
        <v>83020.833333333328</v>
      </c>
      <c r="Y497" s="167">
        <f t="shared" si="88"/>
        <v>747187.5</v>
      </c>
    </row>
    <row r="498" spans="1:25" ht="12" customHeight="1" x14ac:dyDescent="0.25">
      <c r="A498" s="53">
        <v>627</v>
      </c>
      <c r="B498" s="52" t="s">
        <v>575</v>
      </c>
      <c r="C498" s="52"/>
      <c r="D498" s="33" t="e">
        <f>VLOOKUP(B498,[2]Item!$A$1:$B$2217,2,)</f>
        <v>#N/A</v>
      </c>
      <c r="E498" s="52" t="s">
        <v>157</v>
      </c>
      <c r="F498" s="52" t="s">
        <v>202</v>
      </c>
      <c r="G498" s="34">
        <v>1</v>
      </c>
      <c r="H498" s="35">
        <v>0.25</v>
      </c>
      <c r="I498" s="110">
        <v>44984</v>
      </c>
      <c r="J498" s="46">
        <v>1690000</v>
      </c>
      <c r="K498" s="47">
        <f>'[1]Sep 23'!M505</f>
        <v>281666.66666666669</v>
      </c>
      <c r="L498" s="95"/>
      <c r="M498" s="48">
        <f t="shared" si="93"/>
        <v>1690000</v>
      </c>
      <c r="N498" s="49">
        <f t="shared" si="89"/>
        <v>35208.333333333336</v>
      </c>
      <c r="O498" s="48">
        <f t="shared" si="94"/>
        <v>316875</v>
      </c>
      <c r="P498" s="48">
        <f t="shared" si="90"/>
        <v>1373125</v>
      </c>
      <c r="Q498" s="8">
        <f t="shared" si="92"/>
        <v>1373125</v>
      </c>
      <c r="R498" s="50">
        <f t="shared" si="91"/>
        <v>0</v>
      </c>
      <c r="S498" s="50"/>
      <c r="T498" s="9">
        <f t="shared" si="84"/>
        <v>48</v>
      </c>
      <c r="U498" s="9">
        <f t="shared" si="86"/>
        <v>9</v>
      </c>
      <c r="V498">
        <f t="shared" si="85"/>
        <v>39</v>
      </c>
      <c r="W498" s="166">
        <f t="shared" si="87"/>
        <v>35208.333333333336</v>
      </c>
      <c r="Y498" s="167">
        <f t="shared" si="88"/>
        <v>316875</v>
      </c>
    </row>
    <row r="499" spans="1:25" ht="12" customHeight="1" x14ac:dyDescent="0.25">
      <c r="A499" s="53">
        <v>628</v>
      </c>
      <c r="B499" s="52" t="s">
        <v>548</v>
      </c>
      <c r="C499" s="52"/>
      <c r="D499" s="33" t="e">
        <f>VLOOKUP(B499,[2]Item!$A$1:$B$2217,2,)</f>
        <v>#N/A</v>
      </c>
      <c r="E499" s="52" t="s">
        <v>157</v>
      </c>
      <c r="F499" s="52" t="s">
        <v>233</v>
      </c>
      <c r="G499" s="34">
        <v>1</v>
      </c>
      <c r="H499" s="35">
        <v>0.25</v>
      </c>
      <c r="I499" s="110">
        <v>44984</v>
      </c>
      <c r="J499" s="46">
        <v>1770000</v>
      </c>
      <c r="K499" s="47">
        <f>'[1]Sep 23'!M506</f>
        <v>295000</v>
      </c>
      <c r="L499" s="95"/>
      <c r="M499" s="48">
        <f t="shared" si="93"/>
        <v>1770000</v>
      </c>
      <c r="N499" s="49">
        <f t="shared" si="89"/>
        <v>36875</v>
      </c>
      <c r="O499" s="48">
        <f t="shared" si="94"/>
        <v>331875</v>
      </c>
      <c r="P499" s="48">
        <f t="shared" si="90"/>
        <v>1438125</v>
      </c>
      <c r="Q499" s="8">
        <f t="shared" si="92"/>
        <v>1438125</v>
      </c>
      <c r="R499" s="50">
        <f t="shared" si="91"/>
        <v>0</v>
      </c>
      <c r="S499" s="50"/>
      <c r="T499" s="9">
        <f t="shared" si="84"/>
        <v>48</v>
      </c>
      <c r="U499" s="9">
        <f t="shared" si="86"/>
        <v>9</v>
      </c>
      <c r="V499">
        <f t="shared" si="85"/>
        <v>39</v>
      </c>
      <c r="W499" s="166">
        <f t="shared" si="87"/>
        <v>36875</v>
      </c>
      <c r="Y499" s="167">
        <f t="shared" si="88"/>
        <v>331875</v>
      </c>
    </row>
    <row r="500" spans="1:25" ht="12" customHeight="1" x14ac:dyDescent="0.25">
      <c r="A500" s="53">
        <v>629</v>
      </c>
      <c r="B500" s="52" t="s">
        <v>576</v>
      </c>
      <c r="C500" s="52"/>
      <c r="D500" s="33" t="e">
        <f>VLOOKUP(B500,[2]Item!$A$1:$B$2217,2,)</f>
        <v>#N/A</v>
      </c>
      <c r="E500" s="52" t="s">
        <v>157</v>
      </c>
      <c r="F500" s="52" t="s">
        <v>233</v>
      </c>
      <c r="G500" s="34">
        <v>3</v>
      </c>
      <c r="H500" s="35">
        <v>0.25</v>
      </c>
      <c r="I500" s="36">
        <v>45006</v>
      </c>
      <c r="J500" s="46">
        <v>4162500</v>
      </c>
      <c r="K500" s="47">
        <f>'[1]Sep 23'!M507</f>
        <v>607031.25</v>
      </c>
      <c r="L500" s="95"/>
      <c r="M500" s="48">
        <f t="shared" si="93"/>
        <v>4162500</v>
      </c>
      <c r="N500" s="49">
        <f t="shared" si="89"/>
        <v>86718.75</v>
      </c>
      <c r="O500" s="48">
        <f t="shared" si="94"/>
        <v>693750</v>
      </c>
      <c r="P500" s="48">
        <f t="shared" si="90"/>
        <v>3468750</v>
      </c>
      <c r="Q500" s="8">
        <f t="shared" si="92"/>
        <v>3468750</v>
      </c>
      <c r="R500" s="50">
        <f t="shared" si="91"/>
        <v>0</v>
      </c>
      <c r="S500" s="50"/>
      <c r="T500" s="9">
        <f t="shared" si="84"/>
        <v>48</v>
      </c>
      <c r="U500" s="9">
        <f t="shared" si="86"/>
        <v>8</v>
      </c>
      <c r="V500">
        <f t="shared" si="85"/>
        <v>40</v>
      </c>
      <c r="W500" s="166">
        <f t="shared" si="87"/>
        <v>86718.75</v>
      </c>
      <c r="Y500" s="167">
        <f t="shared" si="88"/>
        <v>693750</v>
      </c>
    </row>
    <row r="501" spans="1:25" ht="12" customHeight="1" x14ac:dyDescent="0.25">
      <c r="A501" s="53">
        <v>630</v>
      </c>
      <c r="B501" s="52" t="s">
        <v>577</v>
      </c>
      <c r="C501" s="52"/>
      <c r="D501" s="33" t="e">
        <f>VLOOKUP(B501,[2]Item!$A$1:$B$2217,2,)</f>
        <v>#N/A</v>
      </c>
      <c r="E501" s="52" t="s">
        <v>157</v>
      </c>
      <c r="F501" s="52" t="s">
        <v>184</v>
      </c>
      <c r="G501" s="34">
        <v>1</v>
      </c>
      <c r="H501" s="35">
        <v>0.25</v>
      </c>
      <c r="I501" s="36">
        <v>45022</v>
      </c>
      <c r="J501" s="46">
        <v>3675000</v>
      </c>
      <c r="K501" s="47">
        <f>'[1]Sep 23'!M508</f>
        <v>459375</v>
      </c>
      <c r="L501" s="95"/>
      <c r="M501" s="48">
        <f t="shared" si="93"/>
        <v>3675000</v>
      </c>
      <c r="N501" s="49">
        <f t="shared" si="89"/>
        <v>76562.5</v>
      </c>
      <c r="O501" s="48">
        <f t="shared" si="94"/>
        <v>535937.5</v>
      </c>
      <c r="P501" s="48">
        <f t="shared" si="90"/>
        <v>3139062.5</v>
      </c>
      <c r="Q501" s="8">
        <f t="shared" si="92"/>
        <v>3139062.5</v>
      </c>
      <c r="R501" s="50">
        <f t="shared" si="91"/>
        <v>0</v>
      </c>
      <c r="S501" s="50"/>
      <c r="T501" s="9">
        <f t="shared" si="84"/>
        <v>48</v>
      </c>
      <c r="U501" s="9">
        <f t="shared" si="86"/>
        <v>7</v>
      </c>
      <c r="V501">
        <f t="shared" si="85"/>
        <v>41</v>
      </c>
      <c r="W501" s="166">
        <f t="shared" si="87"/>
        <v>76562.5</v>
      </c>
      <c r="Y501" s="167">
        <f t="shared" si="88"/>
        <v>535937.5</v>
      </c>
    </row>
    <row r="502" spans="1:25" ht="12" customHeight="1" x14ac:dyDescent="0.25">
      <c r="A502" s="53">
        <v>631</v>
      </c>
      <c r="B502" s="52" t="s">
        <v>570</v>
      </c>
      <c r="C502" s="52"/>
      <c r="D502" s="33" t="e">
        <f>VLOOKUP(B502,[2]Item!$A$1:$B$2217,2,)</f>
        <v>#N/A</v>
      </c>
      <c r="E502" s="52" t="s">
        <v>157</v>
      </c>
      <c r="F502" s="52" t="s">
        <v>202</v>
      </c>
      <c r="G502" s="34">
        <v>2</v>
      </c>
      <c r="H502" s="35">
        <v>0.25</v>
      </c>
      <c r="I502" s="36">
        <v>45022</v>
      </c>
      <c r="J502" s="46">
        <v>3400000</v>
      </c>
      <c r="K502" s="47">
        <f>'[1]Sep 23'!M509</f>
        <v>424999.99999999994</v>
      </c>
      <c r="L502" s="95"/>
      <c r="M502" s="48">
        <f t="shared" si="93"/>
        <v>3400000</v>
      </c>
      <c r="N502" s="49">
        <f t="shared" si="89"/>
        <v>70833.333333333328</v>
      </c>
      <c r="O502" s="48">
        <f t="shared" si="94"/>
        <v>495833.33333333326</v>
      </c>
      <c r="P502" s="48">
        <f t="shared" si="90"/>
        <v>2904166.666666667</v>
      </c>
      <c r="Q502" s="8">
        <f t="shared" si="92"/>
        <v>2904166.666666667</v>
      </c>
      <c r="R502" s="50">
        <f t="shared" si="91"/>
        <v>0</v>
      </c>
      <c r="S502" s="50"/>
      <c r="T502" s="9">
        <f t="shared" si="84"/>
        <v>48</v>
      </c>
      <c r="U502" s="9">
        <f t="shared" si="86"/>
        <v>7</v>
      </c>
      <c r="V502">
        <f t="shared" si="85"/>
        <v>41</v>
      </c>
      <c r="W502" s="166">
        <f t="shared" si="87"/>
        <v>70833.333333333328</v>
      </c>
      <c r="Y502" s="167">
        <f t="shared" si="88"/>
        <v>495833.33333333331</v>
      </c>
    </row>
    <row r="503" spans="1:25" ht="12" customHeight="1" x14ac:dyDescent="0.25">
      <c r="A503" s="53">
        <v>632</v>
      </c>
      <c r="B503" s="52" t="s">
        <v>578</v>
      </c>
      <c r="C503" s="52"/>
      <c r="D503" s="33" t="e">
        <f>VLOOKUP(B503,[2]Item!$A$1:$B$2217,2,)</f>
        <v>#N/A</v>
      </c>
      <c r="E503" s="52" t="s">
        <v>157</v>
      </c>
      <c r="F503" s="52" t="s">
        <v>233</v>
      </c>
      <c r="G503" s="34">
        <v>1</v>
      </c>
      <c r="H503" s="35">
        <v>0.25</v>
      </c>
      <c r="I503" s="36">
        <v>45083</v>
      </c>
      <c r="J503" s="46">
        <v>2390000</v>
      </c>
      <c r="K503" s="47">
        <f>'[1]Sep 23'!M510</f>
        <v>199166.66666666666</v>
      </c>
      <c r="L503" s="95"/>
      <c r="M503" s="48">
        <f t="shared" si="93"/>
        <v>2390000</v>
      </c>
      <c r="N503" s="49">
        <f t="shared" si="89"/>
        <v>49791.666666666664</v>
      </c>
      <c r="O503" s="48">
        <f t="shared" si="94"/>
        <v>248958.33333333331</v>
      </c>
      <c r="P503" s="48">
        <f t="shared" si="90"/>
        <v>2141041.6666666665</v>
      </c>
      <c r="Q503" s="8">
        <f t="shared" si="92"/>
        <v>2141041.6666666665</v>
      </c>
      <c r="R503" s="50">
        <f t="shared" si="91"/>
        <v>0</v>
      </c>
      <c r="S503" s="50"/>
      <c r="T503" s="9">
        <f t="shared" si="84"/>
        <v>48</v>
      </c>
      <c r="U503" s="9">
        <f t="shared" si="86"/>
        <v>5</v>
      </c>
      <c r="V503">
        <f t="shared" si="85"/>
        <v>43</v>
      </c>
      <c r="W503" s="166">
        <f t="shared" si="87"/>
        <v>49791.666666666664</v>
      </c>
      <c r="Y503" s="167">
        <f t="shared" si="88"/>
        <v>248958.33333333331</v>
      </c>
    </row>
    <row r="504" spans="1:25" ht="12" customHeight="1" x14ac:dyDescent="0.25">
      <c r="A504" s="53">
        <v>633</v>
      </c>
      <c r="B504" s="52" t="s">
        <v>579</v>
      </c>
      <c r="C504" s="52"/>
      <c r="D504" s="33" t="e">
        <f>VLOOKUP(B504,[2]Item!$A$1:$B$2217,2,)</f>
        <v>#N/A</v>
      </c>
      <c r="E504" s="52" t="s">
        <v>157</v>
      </c>
      <c r="F504" s="52" t="s">
        <v>233</v>
      </c>
      <c r="G504" s="34">
        <v>1</v>
      </c>
      <c r="H504" s="35">
        <v>0.25</v>
      </c>
      <c r="I504" s="36">
        <v>45083</v>
      </c>
      <c r="J504" s="46">
        <v>1200000</v>
      </c>
      <c r="K504" s="47">
        <f>'[1]Sep 23'!M511</f>
        <v>100000</v>
      </c>
      <c r="L504" s="95"/>
      <c r="M504" s="48">
        <f t="shared" si="93"/>
        <v>1200000</v>
      </c>
      <c r="N504" s="49">
        <f t="shared" si="89"/>
        <v>25000</v>
      </c>
      <c r="O504" s="48">
        <f t="shared" si="94"/>
        <v>125000</v>
      </c>
      <c r="P504" s="48">
        <f t="shared" si="90"/>
        <v>1075000</v>
      </c>
      <c r="Q504" s="8">
        <f t="shared" si="92"/>
        <v>1075000</v>
      </c>
      <c r="R504" s="50">
        <f t="shared" si="91"/>
        <v>0</v>
      </c>
      <c r="S504" s="50"/>
      <c r="T504" s="9">
        <f t="shared" si="84"/>
        <v>48</v>
      </c>
      <c r="U504" s="9">
        <f t="shared" si="86"/>
        <v>5</v>
      </c>
      <c r="V504">
        <f t="shared" si="85"/>
        <v>43</v>
      </c>
      <c r="W504" s="166">
        <f t="shared" si="87"/>
        <v>25000</v>
      </c>
      <c r="Y504" s="167">
        <f t="shared" si="88"/>
        <v>125000</v>
      </c>
    </row>
    <row r="505" spans="1:25" ht="12" customHeight="1" x14ac:dyDescent="0.25">
      <c r="A505" s="53">
        <v>634</v>
      </c>
      <c r="B505" s="52" t="s">
        <v>580</v>
      </c>
      <c r="C505" s="52"/>
      <c r="D505" s="33" t="e">
        <f>VLOOKUP(B505,[2]Item!$A$1:$B$2217,2,)</f>
        <v>#N/A</v>
      </c>
      <c r="E505" s="52" t="s">
        <v>157</v>
      </c>
      <c r="F505" s="52" t="s">
        <v>233</v>
      </c>
      <c r="G505" s="34">
        <v>1</v>
      </c>
      <c r="H505" s="35">
        <v>0.25</v>
      </c>
      <c r="I505" s="36">
        <v>45120</v>
      </c>
      <c r="J505" s="46">
        <v>2160060</v>
      </c>
      <c r="K505" s="47">
        <f>'[1]Sep 23'!M512</f>
        <v>135003.75</v>
      </c>
      <c r="L505" s="95"/>
      <c r="M505" s="48">
        <f t="shared" si="93"/>
        <v>2160060</v>
      </c>
      <c r="N505" s="49">
        <f t="shared" si="89"/>
        <v>45001.25</v>
      </c>
      <c r="O505" s="48">
        <f t="shared" si="94"/>
        <v>180005</v>
      </c>
      <c r="P505" s="48">
        <f t="shared" si="90"/>
        <v>1980055</v>
      </c>
      <c r="Q505" s="8">
        <f t="shared" si="92"/>
        <v>1980055</v>
      </c>
      <c r="R505" s="50">
        <f t="shared" si="91"/>
        <v>0</v>
      </c>
      <c r="S505" s="50"/>
      <c r="T505" s="9">
        <f t="shared" si="84"/>
        <v>48</v>
      </c>
      <c r="U505" s="9">
        <f t="shared" si="86"/>
        <v>4</v>
      </c>
      <c r="V505">
        <f t="shared" si="85"/>
        <v>44</v>
      </c>
      <c r="W505" s="166">
        <f t="shared" si="87"/>
        <v>45001.25</v>
      </c>
      <c r="Y505" s="167">
        <f t="shared" si="88"/>
        <v>180005</v>
      </c>
    </row>
    <row r="506" spans="1:25" ht="12" customHeight="1" x14ac:dyDescent="0.25">
      <c r="A506" s="53">
        <v>635</v>
      </c>
      <c r="B506" s="52" t="s">
        <v>581</v>
      </c>
      <c r="C506" s="52"/>
      <c r="D506" s="33" t="e">
        <f>VLOOKUP(B506,[2]Item!$A$1:$B$2217,2,)</f>
        <v>#N/A</v>
      </c>
      <c r="E506" s="52" t="s">
        <v>157</v>
      </c>
      <c r="F506" s="52" t="s">
        <v>277</v>
      </c>
      <c r="G506" s="34">
        <v>1</v>
      </c>
      <c r="H506" s="35">
        <v>0.25</v>
      </c>
      <c r="I506" s="36">
        <v>45131</v>
      </c>
      <c r="J506" s="46">
        <v>1695000</v>
      </c>
      <c r="K506" s="47">
        <f>'[1]Sep 23'!M513</f>
        <v>105937.5</v>
      </c>
      <c r="L506" s="95"/>
      <c r="M506" s="48">
        <f t="shared" si="93"/>
        <v>1695000</v>
      </c>
      <c r="N506" s="49">
        <f t="shared" si="89"/>
        <v>35312.5</v>
      </c>
      <c r="O506" s="48">
        <f t="shared" si="94"/>
        <v>141250</v>
      </c>
      <c r="P506" s="48">
        <f t="shared" si="90"/>
        <v>1553750</v>
      </c>
      <c r="Q506" s="8">
        <f t="shared" si="92"/>
        <v>1553750</v>
      </c>
      <c r="R506" s="50">
        <f t="shared" si="91"/>
        <v>0</v>
      </c>
      <c r="S506" s="50"/>
      <c r="T506" s="9">
        <f t="shared" si="84"/>
        <v>48</v>
      </c>
      <c r="U506" s="9">
        <f t="shared" si="86"/>
        <v>4</v>
      </c>
      <c r="V506">
        <f t="shared" si="85"/>
        <v>44</v>
      </c>
      <c r="W506" s="166">
        <f t="shared" si="87"/>
        <v>35312.5</v>
      </c>
      <c r="Y506" s="167">
        <f t="shared" si="88"/>
        <v>141250</v>
      </c>
    </row>
    <row r="507" spans="1:25" ht="12" customHeight="1" x14ac:dyDescent="0.25">
      <c r="A507" s="53">
        <v>636</v>
      </c>
      <c r="B507" s="52" t="s">
        <v>582</v>
      </c>
      <c r="C507" s="52"/>
      <c r="D507" s="33" t="e">
        <f>VLOOKUP(B507,[2]Item!$A$1:$B$2217,2,)</f>
        <v>#N/A</v>
      </c>
      <c r="E507" s="52" t="s">
        <v>157</v>
      </c>
      <c r="F507" s="52" t="s">
        <v>233</v>
      </c>
      <c r="G507" s="34">
        <v>1</v>
      </c>
      <c r="H507" s="35">
        <v>0.25</v>
      </c>
      <c r="I507" s="36">
        <v>45132</v>
      </c>
      <c r="J507" s="46">
        <v>9850000</v>
      </c>
      <c r="K507" s="47">
        <f>'[1]Sep 23'!M514</f>
        <v>615625</v>
      </c>
      <c r="L507" s="95"/>
      <c r="M507" s="48">
        <f t="shared" si="93"/>
        <v>9850000</v>
      </c>
      <c r="N507" s="49">
        <f t="shared" si="89"/>
        <v>205208.33333333334</v>
      </c>
      <c r="O507" s="48">
        <f t="shared" si="94"/>
        <v>820833.33333333337</v>
      </c>
      <c r="P507" s="48">
        <f t="shared" si="90"/>
        <v>9029166.666666666</v>
      </c>
      <c r="Q507" s="8">
        <f t="shared" si="92"/>
        <v>9029166.666666666</v>
      </c>
      <c r="R507" s="50">
        <f t="shared" si="91"/>
        <v>0</v>
      </c>
      <c r="S507" s="50"/>
      <c r="T507" s="9">
        <f t="shared" si="84"/>
        <v>48</v>
      </c>
      <c r="U507" s="9">
        <f t="shared" si="86"/>
        <v>4</v>
      </c>
      <c r="V507">
        <f t="shared" si="85"/>
        <v>44</v>
      </c>
      <c r="W507" s="166">
        <f t="shared" si="87"/>
        <v>205208.33333333334</v>
      </c>
      <c r="Y507" s="167">
        <f t="shared" si="88"/>
        <v>820833.33333333337</v>
      </c>
    </row>
    <row r="508" spans="1:25" ht="12" customHeight="1" x14ac:dyDescent="0.25">
      <c r="A508" s="53">
        <v>637</v>
      </c>
      <c r="B508" s="52" t="s">
        <v>583</v>
      </c>
      <c r="C508" s="52"/>
      <c r="D508" s="33" t="e">
        <f>VLOOKUP(B508,[2]Item!$A$1:$B$2217,2,)</f>
        <v>#N/A</v>
      </c>
      <c r="E508" s="52" t="s">
        <v>157</v>
      </c>
      <c r="F508" s="52" t="s">
        <v>202</v>
      </c>
      <c r="G508" s="34">
        <v>1</v>
      </c>
      <c r="H508" s="35">
        <v>0.25</v>
      </c>
      <c r="I508" s="36">
        <v>45140</v>
      </c>
      <c r="J508" s="46">
        <v>3975000</v>
      </c>
      <c r="K508" s="47">
        <f>'[1]Sep 23'!M515</f>
        <v>165625</v>
      </c>
      <c r="L508" s="95"/>
      <c r="M508" s="48">
        <f t="shared" si="93"/>
        <v>3975000</v>
      </c>
      <c r="N508" s="49">
        <f t="shared" si="89"/>
        <v>82812.5</v>
      </c>
      <c r="O508" s="48">
        <f t="shared" si="94"/>
        <v>248437.5</v>
      </c>
      <c r="P508" s="48">
        <f t="shared" si="90"/>
        <v>3726562.5</v>
      </c>
      <c r="Q508" s="8">
        <f t="shared" si="92"/>
        <v>3726562.5</v>
      </c>
      <c r="R508" s="50">
        <f t="shared" si="91"/>
        <v>0</v>
      </c>
      <c r="S508" s="50"/>
      <c r="T508" s="9">
        <f t="shared" si="84"/>
        <v>48</v>
      </c>
      <c r="U508" s="9">
        <f t="shared" si="86"/>
        <v>3</v>
      </c>
      <c r="V508">
        <f t="shared" si="85"/>
        <v>45</v>
      </c>
      <c r="W508" s="166">
        <f t="shared" si="87"/>
        <v>82812.5</v>
      </c>
      <c r="Y508" s="167">
        <f t="shared" si="88"/>
        <v>248437.5</v>
      </c>
    </row>
    <row r="509" spans="1:25" ht="12" customHeight="1" x14ac:dyDescent="0.25">
      <c r="A509" s="53">
        <v>638</v>
      </c>
      <c r="B509" s="52" t="s">
        <v>584</v>
      </c>
      <c r="C509" s="52"/>
      <c r="D509" s="33" t="e">
        <f>VLOOKUP(B509,[2]Item!$A$1:$B$2217,2,)</f>
        <v>#N/A</v>
      </c>
      <c r="E509" s="52" t="s">
        <v>157</v>
      </c>
      <c r="F509" s="52" t="s">
        <v>202</v>
      </c>
      <c r="G509" s="34">
        <v>1</v>
      </c>
      <c r="H509" s="35">
        <v>0.25</v>
      </c>
      <c r="I509" s="36">
        <v>45140</v>
      </c>
      <c r="J509" s="46">
        <v>1200000</v>
      </c>
      <c r="K509" s="47">
        <f>'[1]Sep 23'!M516</f>
        <v>50000</v>
      </c>
      <c r="L509" s="95"/>
      <c r="M509" s="48">
        <f t="shared" si="93"/>
        <v>1200000</v>
      </c>
      <c r="N509" s="49">
        <f t="shared" si="89"/>
        <v>25000</v>
      </c>
      <c r="O509" s="48">
        <f t="shared" si="94"/>
        <v>75000</v>
      </c>
      <c r="P509" s="48">
        <f t="shared" si="90"/>
        <v>1125000</v>
      </c>
      <c r="Q509" s="8">
        <f t="shared" si="92"/>
        <v>1125000</v>
      </c>
      <c r="R509" s="50">
        <f t="shared" si="91"/>
        <v>0</v>
      </c>
      <c r="S509" s="50"/>
      <c r="T509" s="9">
        <f t="shared" si="84"/>
        <v>48</v>
      </c>
      <c r="U509" s="9">
        <f t="shared" si="86"/>
        <v>3</v>
      </c>
      <c r="V509">
        <f t="shared" si="85"/>
        <v>45</v>
      </c>
      <c r="W509" s="166">
        <f t="shared" si="87"/>
        <v>25000</v>
      </c>
      <c r="Y509" s="167">
        <f t="shared" si="88"/>
        <v>75000</v>
      </c>
    </row>
    <row r="510" spans="1:25" ht="12" customHeight="1" x14ac:dyDescent="0.25">
      <c r="A510" s="53">
        <v>639</v>
      </c>
      <c r="B510" s="52" t="s">
        <v>585</v>
      </c>
      <c r="C510" s="52"/>
      <c r="D510" s="33" t="e">
        <f>VLOOKUP(B510,[2]Item!$A$1:$B$2217,2,)</f>
        <v>#N/A</v>
      </c>
      <c r="E510" s="52" t="s">
        <v>157</v>
      </c>
      <c r="F510" s="52" t="s">
        <v>184</v>
      </c>
      <c r="G510" s="34">
        <v>2</v>
      </c>
      <c r="H510" s="35">
        <v>0.25</v>
      </c>
      <c r="I510" s="36">
        <v>45150</v>
      </c>
      <c r="J510" s="46">
        <v>3362000</v>
      </c>
      <c r="K510" s="47">
        <f>'[1]Sep 23'!M517</f>
        <v>140083.33333333334</v>
      </c>
      <c r="L510" s="95"/>
      <c r="M510" s="48">
        <f t="shared" si="93"/>
        <v>3362000</v>
      </c>
      <c r="N510" s="49">
        <f t="shared" si="89"/>
        <v>70041.666666666672</v>
      </c>
      <c r="O510" s="48">
        <f t="shared" si="94"/>
        <v>210125</v>
      </c>
      <c r="P510" s="48">
        <f t="shared" si="90"/>
        <v>3151875</v>
      </c>
      <c r="Q510" s="8">
        <f t="shared" si="92"/>
        <v>3151875</v>
      </c>
      <c r="R510" s="50">
        <f t="shared" si="91"/>
        <v>0</v>
      </c>
      <c r="S510" s="50"/>
      <c r="T510" s="9">
        <f t="shared" si="84"/>
        <v>48</v>
      </c>
      <c r="U510" s="9">
        <f t="shared" si="86"/>
        <v>3</v>
      </c>
      <c r="V510">
        <f t="shared" si="85"/>
        <v>45</v>
      </c>
      <c r="W510" s="166">
        <f t="shared" si="87"/>
        <v>70041.666666666672</v>
      </c>
      <c r="Y510" s="167">
        <f t="shared" si="88"/>
        <v>210125</v>
      </c>
    </row>
    <row r="511" spans="1:25" ht="12" customHeight="1" x14ac:dyDescent="0.25">
      <c r="A511" s="53">
        <v>640</v>
      </c>
      <c r="B511" s="52" t="s">
        <v>586</v>
      </c>
      <c r="C511" s="52"/>
      <c r="D511" s="33" t="e">
        <f>VLOOKUP(B511,[2]Item!$A$1:$B$2217,2,)</f>
        <v>#N/A</v>
      </c>
      <c r="E511" s="52" t="s">
        <v>157</v>
      </c>
      <c r="F511" s="52" t="s">
        <v>511</v>
      </c>
      <c r="G511" s="34">
        <v>1</v>
      </c>
      <c r="H511" s="35">
        <v>0.25</v>
      </c>
      <c r="I511" s="36">
        <v>45161</v>
      </c>
      <c r="J511" s="46">
        <v>1180000</v>
      </c>
      <c r="K511" s="47">
        <f>'[1]Sep 23'!M518</f>
        <v>49166.666666666664</v>
      </c>
      <c r="L511" s="95"/>
      <c r="M511" s="48">
        <f t="shared" si="93"/>
        <v>1180000</v>
      </c>
      <c r="N511" s="49">
        <f t="shared" si="89"/>
        <v>24583.333333333332</v>
      </c>
      <c r="O511" s="48">
        <f t="shared" si="94"/>
        <v>73750</v>
      </c>
      <c r="P511" s="48">
        <f t="shared" si="90"/>
        <v>1106250</v>
      </c>
      <c r="Q511" s="8">
        <f t="shared" si="92"/>
        <v>1106250</v>
      </c>
      <c r="R511" s="50">
        <f t="shared" si="91"/>
        <v>0</v>
      </c>
      <c r="S511" s="50"/>
      <c r="T511" s="9">
        <f t="shared" si="84"/>
        <v>48</v>
      </c>
      <c r="U511" s="9">
        <f t="shared" si="86"/>
        <v>3</v>
      </c>
      <c r="V511">
        <f t="shared" si="85"/>
        <v>45</v>
      </c>
      <c r="W511" s="166">
        <f t="shared" si="87"/>
        <v>24583.333333333332</v>
      </c>
      <c r="Y511" s="167">
        <f t="shared" si="88"/>
        <v>73750</v>
      </c>
    </row>
    <row r="512" spans="1:25" ht="12" customHeight="1" x14ac:dyDescent="0.25">
      <c r="A512" s="53">
        <v>641</v>
      </c>
      <c r="B512" s="52" t="s">
        <v>587</v>
      </c>
      <c r="C512" s="52"/>
      <c r="D512" s="33" t="e">
        <f>VLOOKUP(B512,[2]Item!$A$1:$B$2217,2,)</f>
        <v>#N/A</v>
      </c>
      <c r="E512" s="52" t="s">
        <v>157</v>
      </c>
      <c r="F512" s="52" t="s">
        <v>202</v>
      </c>
      <c r="G512" s="34">
        <v>1</v>
      </c>
      <c r="H512" s="35">
        <v>0.25</v>
      </c>
      <c r="I512" s="36">
        <v>45162</v>
      </c>
      <c r="J512" s="46">
        <v>1681000</v>
      </c>
      <c r="K512" s="47">
        <f>'[1]Sep 23'!M519</f>
        <v>70041.666666666672</v>
      </c>
      <c r="L512" s="95"/>
      <c r="M512" s="48">
        <f t="shared" si="93"/>
        <v>1681000</v>
      </c>
      <c r="N512" s="49">
        <f t="shared" si="89"/>
        <v>35020.833333333336</v>
      </c>
      <c r="O512" s="48">
        <f t="shared" si="94"/>
        <v>105062.5</v>
      </c>
      <c r="P512" s="48">
        <f t="shared" si="90"/>
        <v>1575937.5</v>
      </c>
      <c r="Q512" s="8">
        <f t="shared" si="92"/>
        <v>1575937.5</v>
      </c>
      <c r="R512" s="50">
        <f t="shared" si="91"/>
        <v>0</v>
      </c>
      <c r="S512" s="50"/>
      <c r="T512" s="9">
        <f t="shared" si="84"/>
        <v>48</v>
      </c>
      <c r="U512" s="9">
        <f t="shared" si="86"/>
        <v>3</v>
      </c>
      <c r="V512">
        <f t="shared" si="85"/>
        <v>45</v>
      </c>
      <c r="W512" s="166">
        <f t="shared" si="87"/>
        <v>35020.833333333336</v>
      </c>
      <c r="Y512" s="167">
        <f t="shared" si="88"/>
        <v>105062.5</v>
      </c>
    </row>
    <row r="513" spans="1:25" ht="12" customHeight="1" x14ac:dyDescent="0.25">
      <c r="A513" s="53">
        <v>642</v>
      </c>
      <c r="B513" s="52" t="s">
        <v>588</v>
      </c>
      <c r="C513" s="52"/>
      <c r="D513" s="33" t="e">
        <f>VLOOKUP(B513,[2]Item!$A$1:$B$2217,2,)</f>
        <v>#N/A</v>
      </c>
      <c r="E513" s="52" t="s">
        <v>157</v>
      </c>
      <c r="F513" s="52" t="s">
        <v>184</v>
      </c>
      <c r="G513" s="34">
        <v>1</v>
      </c>
      <c r="H513" s="35">
        <v>0.25</v>
      </c>
      <c r="I513" s="36">
        <v>45168</v>
      </c>
      <c r="J513" s="46">
        <v>1150000</v>
      </c>
      <c r="K513" s="47">
        <f>'[1]Sep 23'!M520</f>
        <v>47916.666666666664</v>
      </c>
      <c r="L513" s="95"/>
      <c r="M513" s="48">
        <f t="shared" si="93"/>
        <v>1150000</v>
      </c>
      <c r="N513" s="49">
        <f t="shared" si="89"/>
        <v>23958.333333333332</v>
      </c>
      <c r="O513" s="48">
        <f t="shared" si="94"/>
        <v>71875</v>
      </c>
      <c r="P513" s="48">
        <f t="shared" si="90"/>
        <v>1078125</v>
      </c>
      <c r="Q513" s="8">
        <f t="shared" si="92"/>
        <v>1078125</v>
      </c>
      <c r="R513" s="50">
        <f t="shared" si="91"/>
        <v>0</v>
      </c>
      <c r="S513" s="50"/>
      <c r="T513" s="9">
        <f t="shared" si="84"/>
        <v>48</v>
      </c>
      <c r="U513" s="9">
        <f t="shared" si="86"/>
        <v>3</v>
      </c>
      <c r="V513">
        <f t="shared" si="85"/>
        <v>45</v>
      </c>
      <c r="W513" s="166">
        <f t="shared" si="87"/>
        <v>23958.333333333332</v>
      </c>
      <c r="Y513" s="167">
        <f t="shared" si="88"/>
        <v>71875</v>
      </c>
    </row>
    <row r="514" spans="1:25" ht="12" customHeight="1" x14ac:dyDescent="0.25">
      <c r="A514" s="53">
        <v>643</v>
      </c>
      <c r="B514" s="52" t="s">
        <v>589</v>
      </c>
      <c r="C514" s="52"/>
      <c r="D514" s="33" t="e">
        <f>VLOOKUP(B514,[2]Item!$A$1:$B$2217,2,)</f>
        <v>#N/A</v>
      </c>
      <c r="E514" s="52" t="s">
        <v>157</v>
      </c>
      <c r="F514" s="52" t="s">
        <v>202</v>
      </c>
      <c r="G514" s="34">
        <v>1</v>
      </c>
      <c r="H514" s="35">
        <v>0.25</v>
      </c>
      <c r="I514" s="36">
        <v>45168</v>
      </c>
      <c r="J514" s="46">
        <v>1150000</v>
      </c>
      <c r="K514" s="47">
        <f>'[1]Sep 23'!M521</f>
        <v>47916.666666666664</v>
      </c>
      <c r="L514" s="95"/>
      <c r="M514" s="48">
        <f t="shared" si="93"/>
        <v>1150000</v>
      </c>
      <c r="N514" s="49">
        <f t="shared" si="89"/>
        <v>23958.333333333332</v>
      </c>
      <c r="O514" s="48">
        <f t="shared" si="94"/>
        <v>71875</v>
      </c>
      <c r="P514" s="48">
        <f t="shared" si="90"/>
        <v>1078125</v>
      </c>
      <c r="Q514" s="8">
        <f t="shared" si="92"/>
        <v>1078125</v>
      </c>
      <c r="R514" s="50">
        <f t="shared" si="91"/>
        <v>0</v>
      </c>
      <c r="S514" s="50"/>
      <c r="T514" s="9">
        <f t="shared" si="84"/>
        <v>48</v>
      </c>
      <c r="U514" s="9">
        <f t="shared" si="86"/>
        <v>3</v>
      </c>
      <c r="V514">
        <f t="shared" si="85"/>
        <v>45</v>
      </c>
      <c r="W514" s="166">
        <f t="shared" si="87"/>
        <v>23958.333333333332</v>
      </c>
      <c r="Y514" s="167">
        <f t="shared" si="88"/>
        <v>71875</v>
      </c>
    </row>
    <row r="515" spans="1:25" ht="12" customHeight="1" x14ac:dyDescent="0.25">
      <c r="A515" s="53">
        <v>644</v>
      </c>
      <c r="B515" s="52" t="s">
        <v>590</v>
      </c>
      <c r="C515" s="52"/>
      <c r="D515" s="33" t="e">
        <f>VLOOKUP(B515,[2]Item!$A$1:$B$2217,2,)</f>
        <v>#N/A</v>
      </c>
      <c r="E515" s="52" t="s">
        <v>157</v>
      </c>
      <c r="F515" s="52" t="s">
        <v>202</v>
      </c>
      <c r="G515" s="34">
        <v>1</v>
      </c>
      <c r="H515" s="35">
        <v>0.25</v>
      </c>
      <c r="I515" s="36">
        <v>45176</v>
      </c>
      <c r="J515" s="95">
        <v>15900000</v>
      </c>
      <c r="K515" s="47">
        <f>'[1]Sep 23'!M522</f>
        <v>0</v>
      </c>
      <c r="L515" s="95"/>
      <c r="M515" s="48">
        <f t="shared" si="93"/>
        <v>15900000</v>
      </c>
      <c r="N515" s="49">
        <f t="shared" si="89"/>
        <v>331250</v>
      </c>
      <c r="O515" s="48">
        <f t="shared" si="94"/>
        <v>331250</v>
      </c>
      <c r="P515" s="48">
        <f t="shared" si="90"/>
        <v>15568750</v>
      </c>
      <c r="Q515" s="8">
        <f t="shared" si="92"/>
        <v>15568750</v>
      </c>
      <c r="R515" s="50">
        <f t="shared" si="91"/>
        <v>0</v>
      </c>
      <c r="S515" s="50"/>
      <c r="T515" s="9">
        <f t="shared" si="84"/>
        <v>48</v>
      </c>
      <c r="U515" s="9">
        <f t="shared" si="86"/>
        <v>2</v>
      </c>
      <c r="V515">
        <f t="shared" si="85"/>
        <v>46</v>
      </c>
      <c r="W515" s="166">
        <f t="shared" si="87"/>
        <v>331250</v>
      </c>
      <c r="Y515" s="167">
        <f t="shared" si="88"/>
        <v>662500</v>
      </c>
    </row>
    <row r="516" spans="1:25" ht="12" customHeight="1" x14ac:dyDescent="0.25">
      <c r="A516" s="53">
        <v>645</v>
      </c>
      <c r="B516" s="52" t="s">
        <v>492</v>
      </c>
      <c r="C516" s="52"/>
      <c r="D516" s="33" t="e">
        <f>VLOOKUP(B516,[2]Item!$A$1:$B$2217,2,)</f>
        <v>#N/A</v>
      </c>
      <c r="E516" s="52" t="s">
        <v>157</v>
      </c>
      <c r="F516" s="52" t="s">
        <v>184</v>
      </c>
      <c r="G516" s="34">
        <v>1</v>
      </c>
      <c r="H516" s="35">
        <v>0.25</v>
      </c>
      <c r="I516" s="36">
        <v>45225</v>
      </c>
      <c r="J516" s="46">
        <v>2725000</v>
      </c>
      <c r="K516" s="47">
        <f>'[1]Sep 23'!M523</f>
        <v>0</v>
      </c>
      <c r="L516" s="95"/>
      <c r="M516" s="48">
        <f t="shared" si="93"/>
        <v>2725000</v>
      </c>
      <c r="N516" s="49">
        <f t="shared" si="89"/>
        <v>56770.833333333336</v>
      </c>
      <c r="O516" s="48">
        <f t="shared" si="94"/>
        <v>56770.833333333336</v>
      </c>
      <c r="P516" s="48">
        <f t="shared" si="90"/>
        <v>2668229.1666666665</v>
      </c>
      <c r="Q516" s="8">
        <f t="shared" si="92"/>
        <v>2668229.1666666665</v>
      </c>
      <c r="R516" s="50">
        <f t="shared" si="91"/>
        <v>0</v>
      </c>
      <c r="S516" s="50"/>
      <c r="T516" s="9">
        <f t="shared" si="84"/>
        <v>48</v>
      </c>
      <c r="U516" s="9">
        <f t="shared" si="86"/>
        <v>1</v>
      </c>
      <c r="V516">
        <f t="shared" si="85"/>
        <v>47</v>
      </c>
      <c r="W516" s="166">
        <f t="shared" si="87"/>
        <v>56770.833333333336</v>
      </c>
      <c r="Y516" s="167">
        <f t="shared" si="88"/>
        <v>56770.833333333336</v>
      </c>
    </row>
    <row r="517" spans="1:25" ht="12" customHeight="1" x14ac:dyDescent="0.25">
      <c r="A517" s="53">
        <v>646</v>
      </c>
      <c r="B517" s="52" t="s">
        <v>591</v>
      </c>
      <c r="C517" s="52"/>
      <c r="D517" s="33" t="e">
        <f>VLOOKUP(B517,[2]Item!$A$1:$B$2217,2,)</f>
        <v>#N/A</v>
      </c>
      <c r="E517" s="52" t="s">
        <v>157</v>
      </c>
      <c r="F517" s="52"/>
      <c r="G517" s="34">
        <v>1</v>
      </c>
      <c r="H517" s="35">
        <v>0.25</v>
      </c>
      <c r="I517" s="36">
        <v>45226</v>
      </c>
      <c r="J517" s="46">
        <v>16000000</v>
      </c>
      <c r="K517" s="47">
        <f>'[1]Sep 23'!M524</f>
        <v>0</v>
      </c>
      <c r="L517" s="95"/>
      <c r="M517" s="48">
        <f t="shared" si="93"/>
        <v>16000000</v>
      </c>
      <c r="N517" s="49">
        <f t="shared" si="89"/>
        <v>333333.33333333331</v>
      </c>
      <c r="O517" s="48">
        <f t="shared" si="94"/>
        <v>333333.33333333331</v>
      </c>
      <c r="P517" s="48">
        <f t="shared" si="90"/>
        <v>15666666.666666666</v>
      </c>
      <c r="Q517" s="8">
        <f t="shared" si="92"/>
        <v>15666666.666666666</v>
      </c>
      <c r="R517" s="50">
        <f t="shared" si="91"/>
        <v>0</v>
      </c>
      <c r="S517" s="50"/>
      <c r="T517" s="9">
        <f t="shared" si="84"/>
        <v>48</v>
      </c>
      <c r="U517" s="9">
        <f>IF(I517="","",IF(((YEAR($U$2)-YEAR(I517))*12)+MONTH($U$2)-MONTH(I517)+1&gt;T517,T517,((YEAR($U$2)-YEAR(I517))*12)+MONTH($U$2)-MONTH(I517)+1))</f>
        <v>1</v>
      </c>
      <c r="V517">
        <f t="shared" si="85"/>
        <v>47</v>
      </c>
      <c r="W517" s="166">
        <f t="shared" si="87"/>
        <v>333333.33333333331</v>
      </c>
      <c r="Y517" s="167">
        <f t="shared" si="88"/>
        <v>333333.33333333331</v>
      </c>
    </row>
    <row r="518" spans="1:25" s="7" customFormat="1" ht="12" customHeight="1" x14ac:dyDescent="0.25">
      <c r="A518" s="177"/>
      <c r="B518" s="180"/>
      <c r="C518" s="180"/>
      <c r="D518" s="169" t="e">
        <f>VLOOKUP(B518,[2]Item!$A$1:$B$2217,2,)</f>
        <v>#N/A</v>
      </c>
      <c r="E518" s="180"/>
      <c r="F518" s="180"/>
      <c r="G518" s="148"/>
      <c r="H518" s="149"/>
      <c r="I518" s="170"/>
      <c r="J518" s="171">
        <f t="shared" ref="J518:Q518" si="95">SUM(J96:J517)</f>
        <v>2950411583.9899998</v>
      </c>
      <c r="K518" s="171">
        <f t="shared" si="95"/>
        <v>2300255907.1904149</v>
      </c>
      <c r="L518" s="171">
        <f t="shared" si="95"/>
        <v>0</v>
      </c>
      <c r="M518" s="171">
        <f t="shared" si="95"/>
        <v>2950411583.9899998</v>
      </c>
      <c r="N518" s="171">
        <f t="shared" si="95"/>
        <v>19208642.853958327</v>
      </c>
      <c r="O518" s="171">
        <f t="shared" si="95"/>
        <v>2319464550.0443764</v>
      </c>
      <c r="P518" s="171">
        <f t="shared" si="95"/>
        <v>630947033.94562459</v>
      </c>
      <c r="Q518" s="171">
        <f t="shared" si="95"/>
        <v>630947033.94562459</v>
      </c>
      <c r="R518" s="91">
        <f t="shared" si="81"/>
        <v>0</v>
      </c>
      <c r="S518" s="91"/>
      <c r="T518" s="92" t="str">
        <f t="shared" si="84"/>
        <v/>
      </c>
      <c r="U518" s="92" t="str">
        <f>IF(I518="","",IF(((YEAR($U$2)-YEAR(I518))*12)+MONTH($U$2)-MONTH(I518)+1&gt;T518,T518,((YEAR($U$2)-YEAR(I518))*12)+MONTH($U$2)-MONTH(I518)+1))</f>
        <v/>
      </c>
      <c r="V518" s="7" t="str">
        <f t="shared" si="85"/>
        <v/>
      </c>
      <c r="W518" s="176" t="e">
        <f t="shared" si="87"/>
        <v>#VALUE!</v>
      </c>
      <c r="Y518" s="174" t="e">
        <f t="shared" si="88"/>
        <v>#VALUE!</v>
      </c>
    </row>
    <row r="519" spans="1:25" s="7" customFormat="1" ht="12" customHeight="1" x14ac:dyDescent="0.25">
      <c r="A519" s="181" t="s">
        <v>592</v>
      </c>
      <c r="B519" s="169" t="s">
        <v>593</v>
      </c>
      <c r="C519" s="169"/>
      <c r="D519" s="169" t="e">
        <f>VLOOKUP(B519,[2]Item!$A$1:$B$2217,2,)</f>
        <v>#N/A</v>
      </c>
      <c r="E519" s="169"/>
      <c r="F519" s="169"/>
      <c r="G519" s="148" t="s">
        <v>593</v>
      </c>
      <c r="H519" s="149"/>
      <c r="I519" s="170"/>
      <c r="J519" s="158"/>
      <c r="K519" s="175">
        <f>'[1]Mrt 23'!M520</f>
        <v>0</v>
      </c>
      <c r="L519" s="182"/>
      <c r="M519" s="151">
        <f t="shared" ref="M519:M582" si="96">J519+L519</f>
        <v>0</v>
      </c>
      <c r="N519" s="152"/>
      <c r="O519" s="151"/>
      <c r="P519" s="151"/>
      <c r="Q519" s="153">
        <f t="shared" ref="Q519:Q582" si="97">M519-O519</f>
        <v>0</v>
      </c>
      <c r="R519" s="91">
        <f t="shared" si="81"/>
        <v>0</v>
      </c>
      <c r="S519" s="91"/>
      <c r="T519" s="92" t="str">
        <f t="shared" si="84"/>
        <v/>
      </c>
      <c r="U519" s="92" t="str">
        <f>IF(I519="","",IF(((YEAR($U$2)-YEAR(I519))*12)+MONTH($U$2)-MONTH(I519)+1&gt;T519,T519,((YEAR($U$2)-YEAR(I519))*12)+MONTH($U$2)-MONTH(I519)+1))</f>
        <v/>
      </c>
      <c r="V519" s="7" t="str">
        <f t="shared" si="85"/>
        <v/>
      </c>
      <c r="W519" s="176" t="e">
        <f t="shared" ref="W519:W582" si="98">M519/T519</f>
        <v>#VALUE!</v>
      </c>
      <c r="Y519" s="174" t="e">
        <f t="shared" ref="Y519:Y582" si="99">U519*W519</f>
        <v>#VALUE!</v>
      </c>
    </row>
    <row r="520" spans="1:25" s="7" customFormat="1" ht="12" customHeight="1" x14ac:dyDescent="0.25">
      <c r="A520" s="144"/>
      <c r="B520" s="180"/>
      <c r="C520" s="180"/>
      <c r="D520" s="169" t="e">
        <f>VLOOKUP(B520,[2]Item!$A$1:$B$2217,2,)</f>
        <v>#N/A</v>
      </c>
      <c r="E520" s="180"/>
      <c r="F520" s="180"/>
      <c r="G520" s="148"/>
      <c r="H520" s="149"/>
      <c r="I520" s="170"/>
      <c r="J520" s="158"/>
      <c r="K520" s="175"/>
      <c r="L520" s="151"/>
      <c r="M520" s="151"/>
      <c r="N520" s="152"/>
      <c r="O520" s="151"/>
      <c r="P520" s="151"/>
      <c r="Q520" s="153"/>
      <c r="R520" s="91"/>
      <c r="S520" s="91"/>
      <c r="T520" s="92"/>
      <c r="U520" s="92"/>
      <c r="W520" s="176" t="e">
        <f t="shared" si="98"/>
        <v>#DIV/0!</v>
      </c>
      <c r="Y520" s="174" t="e">
        <f t="shared" si="99"/>
        <v>#DIV/0!</v>
      </c>
    </row>
    <row r="521" spans="1:25" ht="12" customHeight="1" x14ac:dyDescent="0.25">
      <c r="A521" s="51">
        <v>493</v>
      </c>
      <c r="B521" s="52" t="s">
        <v>594</v>
      </c>
      <c r="C521" s="52"/>
      <c r="D521" s="33" t="e">
        <f>VLOOKUP(B521,[2]Item!$A$1:$B$2217,2,)</f>
        <v>#N/A</v>
      </c>
      <c r="E521" s="52" t="s">
        <v>595</v>
      </c>
      <c r="F521" s="52" t="s">
        <v>233</v>
      </c>
      <c r="G521" s="34">
        <v>1</v>
      </c>
      <c r="H521" s="35">
        <v>0.25</v>
      </c>
      <c r="I521" s="36">
        <v>40940</v>
      </c>
      <c r="J521" s="46">
        <v>4000000</v>
      </c>
      <c r="K521" s="47">
        <f>'[1]Sep 23'!M548</f>
        <v>4000000.0000000028</v>
      </c>
      <c r="L521" s="48"/>
      <c r="M521" s="48">
        <f t="shared" si="96"/>
        <v>4000000</v>
      </c>
      <c r="N521" s="49"/>
      <c r="O521" s="48">
        <f t="shared" ref="O521:O584" si="100">K521+N521</f>
        <v>4000000.0000000028</v>
      </c>
      <c r="P521" s="48">
        <f t="shared" ref="P521:P584" si="101">J521-O521</f>
        <v>0</v>
      </c>
      <c r="Q521" s="8">
        <f t="shared" si="97"/>
        <v>0</v>
      </c>
      <c r="R521" s="50">
        <f t="shared" si="81"/>
        <v>0</v>
      </c>
      <c r="S521" s="50"/>
      <c r="T521" s="9">
        <f t="shared" ref="T521:T584" si="102">IF(H521=0,"",IF(H521="","",12*(100%/H521)))</f>
        <v>48</v>
      </c>
      <c r="U521" s="9">
        <f>IF(I521="","",IF(((YEAR($U$2)-YEAR(I521))*12)+MONTH($U$2)-MONTH(I521)+1&gt;T521,T521,((YEAR($U$2)-YEAR(I521))*12)+MONTH($U$2)-MONTH(I521)+1))</f>
        <v>48</v>
      </c>
      <c r="V521">
        <f t="shared" ref="V521:V584" si="103">IFERROR(IF(T521-U521&gt;0,T521-U521,0),"")</f>
        <v>0</v>
      </c>
      <c r="W521" s="166">
        <f t="shared" si="98"/>
        <v>83333.333333333328</v>
      </c>
      <c r="Y521" s="167">
        <f t="shared" si="99"/>
        <v>4000000</v>
      </c>
    </row>
    <row r="522" spans="1:25" ht="12" customHeight="1" x14ac:dyDescent="0.25">
      <c r="A522" s="51">
        <v>494</v>
      </c>
      <c r="B522" s="52" t="s">
        <v>596</v>
      </c>
      <c r="C522" s="52"/>
      <c r="D522" s="33" t="e">
        <f>VLOOKUP(B522,[2]Item!$A$1:$B$2217,2,)</f>
        <v>#N/A</v>
      </c>
      <c r="E522" s="52" t="s">
        <v>595</v>
      </c>
      <c r="F522" s="52" t="s">
        <v>184</v>
      </c>
      <c r="G522" s="34">
        <v>5</v>
      </c>
      <c r="H522" s="35">
        <v>0.25</v>
      </c>
      <c r="I522" s="36">
        <v>40950</v>
      </c>
      <c r="J522" s="46">
        <v>16750000</v>
      </c>
      <c r="K522" s="47">
        <f>'[1]Sep 23'!M549</f>
        <v>16750000.000000011</v>
      </c>
      <c r="L522" s="48"/>
      <c r="M522" s="48">
        <f t="shared" si="96"/>
        <v>16750000</v>
      </c>
      <c r="N522" s="49"/>
      <c r="O522" s="48">
        <f t="shared" si="100"/>
        <v>16750000.000000011</v>
      </c>
      <c r="P522" s="48">
        <f t="shared" si="101"/>
        <v>0</v>
      </c>
      <c r="Q522" s="8">
        <f t="shared" si="97"/>
        <v>0</v>
      </c>
      <c r="R522" s="50">
        <f t="shared" si="81"/>
        <v>0</v>
      </c>
      <c r="S522" s="50"/>
      <c r="T522" s="9">
        <f t="shared" si="102"/>
        <v>48</v>
      </c>
      <c r="U522" s="9">
        <f>IF(I522="","",IF(((YEAR($U$2)-YEAR(I522))*12)+MONTH($U$2)-MONTH(I522)+1&gt;T522,T522,((YEAR($U$2)-YEAR(I522))*12)+MONTH($U$2)-MONTH(I522)+1))</f>
        <v>48</v>
      </c>
      <c r="V522">
        <f t="shared" si="103"/>
        <v>0</v>
      </c>
      <c r="W522" s="166">
        <f t="shared" si="98"/>
        <v>348958.33333333331</v>
      </c>
      <c r="Y522" s="167">
        <f t="shared" si="99"/>
        <v>16750000</v>
      </c>
    </row>
    <row r="523" spans="1:25" ht="12" customHeight="1" x14ac:dyDescent="0.25">
      <c r="A523" s="51">
        <v>495</v>
      </c>
      <c r="B523" s="52" t="s">
        <v>597</v>
      </c>
      <c r="C523" s="52"/>
      <c r="D523" s="33" t="e">
        <f>VLOOKUP(B523,[2]Item!$A$1:$B$2217,2,)</f>
        <v>#N/A</v>
      </c>
      <c r="E523" s="52" t="s">
        <v>595</v>
      </c>
      <c r="F523" s="52" t="s">
        <v>170</v>
      </c>
      <c r="G523" s="34">
        <v>2</v>
      </c>
      <c r="H523" s="35">
        <v>0.25</v>
      </c>
      <c r="I523" s="36">
        <v>40949</v>
      </c>
      <c r="J523" s="46">
        <v>11900000</v>
      </c>
      <c r="K523" s="47">
        <f>'[1]Sep 23'!M550</f>
        <v>11899999.999999994</v>
      </c>
      <c r="L523" s="48"/>
      <c r="M523" s="48">
        <f t="shared" si="96"/>
        <v>11900000</v>
      </c>
      <c r="N523" s="49"/>
      <c r="O523" s="48">
        <f t="shared" si="100"/>
        <v>11899999.999999994</v>
      </c>
      <c r="P523" s="48">
        <f t="shared" si="101"/>
        <v>0</v>
      </c>
      <c r="Q523" s="8">
        <f t="shared" si="97"/>
        <v>0</v>
      </c>
      <c r="R523" s="50">
        <f t="shared" si="81"/>
        <v>0</v>
      </c>
      <c r="S523" s="50"/>
      <c r="T523" s="9">
        <f t="shared" si="102"/>
        <v>48</v>
      </c>
      <c r="U523" s="9">
        <f t="shared" ref="U523:U586" si="104">IF(I523="","",IF(((YEAR($U$2)-YEAR(I523))*12)+MONTH($U$2)-MONTH(I523)+1&gt;T523,T523,((YEAR($U$2)-YEAR(I523))*12)+MONTH($U$2)-MONTH(I523)+1))</f>
        <v>48</v>
      </c>
      <c r="V523">
        <f t="shared" si="103"/>
        <v>0</v>
      </c>
      <c r="W523" s="166">
        <f t="shared" si="98"/>
        <v>247916.66666666666</v>
      </c>
      <c r="Y523" s="167">
        <f t="shared" si="99"/>
        <v>11900000</v>
      </c>
    </row>
    <row r="524" spans="1:25" ht="12" customHeight="1" x14ac:dyDescent="0.25">
      <c r="A524" s="51">
        <v>496</v>
      </c>
      <c r="B524" s="52" t="s">
        <v>598</v>
      </c>
      <c r="C524" s="52"/>
      <c r="D524" s="33" t="e">
        <f>VLOOKUP(B524,[2]Item!$A$1:$B$2217,2,)</f>
        <v>#N/A</v>
      </c>
      <c r="E524" s="52" t="s">
        <v>595</v>
      </c>
      <c r="F524" s="52" t="s">
        <v>170</v>
      </c>
      <c r="G524" s="34">
        <v>1</v>
      </c>
      <c r="H524" s="35">
        <v>0.25</v>
      </c>
      <c r="I524" s="36">
        <v>40949</v>
      </c>
      <c r="J524" s="46">
        <v>250000</v>
      </c>
      <c r="K524" s="47">
        <f>'[1]Sep 23'!M551</f>
        <v>250000.00000000017</v>
      </c>
      <c r="L524" s="48"/>
      <c r="M524" s="48">
        <f t="shared" si="96"/>
        <v>250000</v>
      </c>
      <c r="N524" s="49"/>
      <c r="O524" s="48">
        <f t="shared" si="100"/>
        <v>250000.00000000017</v>
      </c>
      <c r="P524" s="48">
        <f t="shared" si="101"/>
        <v>0</v>
      </c>
      <c r="Q524" s="8">
        <f t="shared" si="97"/>
        <v>0</v>
      </c>
      <c r="R524" s="50">
        <f t="shared" si="81"/>
        <v>0</v>
      </c>
      <c r="S524" s="50"/>
      <c r="T524" s="9">
        <f t="shared" si="102"/>
        <v>48</v>
      </c>
      <c r="U524" s="9">
        <f t="shared" si="104"/>
        <v>48</v>
      </c>
      <c r="V524">
        <f t="shared" si="103"/>
        <v>0</v>
      </c>
      <c r="W524" s="166">
        <f t="shared" si="98"/>
        <v>5208.333333333333</v>
      </c>
      <c r="Y524" s="167">
        <f t="shared" si="99"/>
        <v>250000</v>
      </c>
    </row>
    <row r="525" spans="1:25" ht="12" customHeight="1" x14ac:dyDescent="0.25">
      <c r="A525" s="51">
        <v>497</v>
      </c>
      <c r="B525" s="52" t="s">
        <v>599</v>
      </c>
      <c r="C525" s="52"/>
      <c r="D525" s="33" t="e">
        <f>VLOOKUP(B525,[2]Item!$A$1:$B$2217,2,)</f>
        <v>#N/A</v>
      </c>
      <c r="E525" s="52" t="s">
        <v>595</v>
      </c>
      <c r="F525" s="52" t="s">
        <v>170</v>
      </c>
      <c r="G525" s="34">
        <v>1</v>
      </c>
      <c r="H525" s="35">
        <v>0.25</v>
      </c>
      <c r="I525" s="36">
        <v>40949</v>
      </c>
      <c r="J525" s="46">
        <v>300000</v>
      </c>
      <c r="K525" s="47">
        <f>'[1]Sep 23'!M552</f>
        <v>300000</v>
      </c>
      <c r="L525" s="48"/>
      <c r="M525" s="48">
        <f t="shared" si="96"/>
        <v>300000</v>
      </c>
      <c r="N525" s="49"/>
      <c r="O525" s="48">
        <f t="shared" si="100"/>
        <v>300000</v>
      </c>
      <c r="P525" s="48">
        <f t="shared" si="101"/>
        <v>0</v>
      </c>
      <c r="Q525" s="8">
        <f t="shared" si="97"/>
        <v>0</v>
      </c>
      <c r="R525" s="50">
        <f t="shared" si="81"/>
        <v>0</v>
      </c>
      <c r="S525" s="50"/>
      <c r="T525" s="9">
        <f t="shared" si="102"/>
        <v>48</v>
      </c>
      <c r="U525" s="9">
        <f t="shared" si="104"/>
        <v>48</v>
      </c>
      <c r="V525">
        <f t="shared" si="103"/>
        <v>0</v>
      </c>
      <c r="W525" s="166">
        <f t="shared" si="98"/>
        <v>6250</v>
      </c>
      <c r="Y525" s="167">
        <f t="shared" si="99"/>
        <v>300000</v>
      </c>
    </row>
    <row r="526" spans="1:25" ht="12" customHeight="1" x14ac:dyDescent="0.25">
      <c r="A526" s="51">
        <v>498</v>
      </c>
      <c r="B526" s="52" t="s">
        <v>600</v>
      </c>
      <c r="C526" s="52"/>
      <c r="D526" s="33" t="e">
        <f>VLOOKUP(B526,[2]Item!$A$1:$B$2217,2,)</f>
        <v>#N/A</v>
      </c>
      <c r="E526" s="52" t="s">
        <v>595</v>
      </c>
      <c r="F526" s="52" t="s">
        <v>170</v>
      </c>
      <c r="G526" s="34">
        <v>1</v>
      </c>
      <c r="H526" s="35">
        <v>0.25</v>
      </c>
      <c r="I526" s="36">
        <v>40949</v>
      </c>
      <c r="J526" s="46">
        <v>70000</v>
      </c>
      <c r="K526" s="47">
        <f>'[1]Sep 23'!M553</f>
        <v>70000.000000000029</v>
      </c>
      <c r="L526" s="48"/>
      <c r="M526" s="48">
        <f t="shared" si="96"/>
        <v>70000</v>
      </c>
      <c r="N526" s="49"/>
      <c r="O526" s="48">
        <f t="shared" si="100"/>
        <v>70000.000000000029</v>
      </c>
      <c r="P526" s="48">
        <f t="shared" si="101"/>
        <v>0</v>
      </c>
      <c r="Q526" s="8">
        <f t="shared" si="97"/>
        <v>0</v>
      </c>
      <c r="R526" s="50">
        <f t="shared" si="81"/>
        <v>0</v>
      </c>
      <c r="S526" s="50"/>
      <c r="T526" s="9">
        <f t="shared" si="102"/>
        <v>48</v>
      </c>
      <c r="U526" s="9">
        <f t="shared" si="104"/>
        <v>48</v>
      </c>
      <c r="V526">
        <f t="shared" si="103"/>
        <v>0</v>
      </c>
      <c r="W526" s="166">
        <f t="shared" si="98"/>
        <v>1458.3333333333333</v>
      </c>
      <c r="Y526" s="167">
        <f t="shared" si="99"/>
        <v>70000</v>
      </c>
    </row>
    <row r="527" spans="1:25" ht="12" customHeight="1" x14ac:dyDescent="0.25">
      <c r="A527" s="51">
        <v>499</v>
      </c>
      <c r="B527" s="52" t="s">
        <v>601</v>
      </c>
      <c r="C527" s="52"/>
      <c r="D527" s="33" t="e">
        <f>VLOOKUP(B527,[2]Item!$A$1:$B$2217,2,)</f>
        <v>#N/A</v>
      </c>
      <c r="E527" s="52" t="s">
        <v>595</v>
      </c>
      <c r="F527" s="52" t="s">
        <v>170</v>
      </c>
      <c r="G527" s="34">
        <v>2</v>
      </c>
      <c r="H527" s="35">
        <v>0.25</v>
      </c>
      <c r="I527" s="36">
        <v>40984</v>
      </c>
      <c r="J527" s="46">
        <v>3312000</v>
      </c>
      <c r="K527" s="47">
        <f>'[1]Sep 23'!M554</f>
        <v>3312000</v>
      </c>
      <c r="L527" s="48"/>
      <c r="M527" s="48">
        <f t="shared" si="96"/>
        <v>3312000</v>
      </c>
      <c r="N527" s="49"/>
      <c r="O527" s="48">
        <f t="shared" si="100"/>
        <v>3312000</v>
      </c>
      <c r="P527" s="48">
        <f t="shared" si="101"/>
        <v>0</v>
      </c>
      <c r="Q527" s="8">
        <f t="shared" si="97"/>
        <v>0</v>
      </c>
      <c r="R527" s="50">
        <f t="shared" si="81"/>
        <v>0</v>
      </c>
      <c r="S527" s="50"/>
      <c r="T527" s="9">
        <f t="shared" si="102"/>
        <v>48</v>
      </c>
      <c r="U527" s="9">
        <f t="shared" si="104"/>
        <v>48</v>
      </c>
      <c r="V527">
        <f t="shared" si="103"/>
        <v>0</v>
      </c>
      <c r="W527" s="166">
        <f t="shared" si="98"/>
        <v>69000</v>
      </c>
      <c r="Y527" s="167">
        <f t="shared" si="99"/>
        <v>3312000</v>
      </c>
    </row>
    <row r="528" spans="1:25" ht="12" customHeight="1" x14ac:dyDescent="0.25">
      <c r="A528" s="51">
        <v>500</v>
      </c>
      <c r="B528" s="52" t="s">
        <v>602</v>
      </c>
      <c r="C528" s="52"/>
      <c r="D528" s="33" t="e">
        <f>VLOOKUP(B528,[2]Item!$A$1:$B$2217,2,)</f>
        <v>#N/A</v>
      </c>
      <c r="E528" s="52" t="s">
        <v>595</v>
      </c>
      <c r="F528" s="52" t="s">
        <v>170</v>
      </c>
      <c r="G528" s="34">
        <v>1</v>
      </c>
      <c r="H528" s="35">
        <v>0.25</v>
      </c>
      <c r="I528" s="36">
        <v>41055</v>
      </c>
      <c r="J528" s="46">
        <v>3700000</v>
      </c>
      <c r="K528" s="47">
        <f>'[1]Sep 23'!M555</f>
        <v>3700000.0000000023</v>
      </c>
      <c r="L528" s="48"/>
      <c r="M528" s="48">
        <f t="shared" si="96"/>
        <v>3700000</v>
      </c>
      <c r="N528" s="49"/>
      <c r="O528" s="48">
        <f t="shared" si="100"/>
        <v>3700000.0000000023</v>
      </c>
      <c r="P528" s="48">
        <f t="shared" si="101"/>
        <v>0</v>
      </c>
      <c r="Q528" s="8">
        <f t="shared" si="97"/>
        <v>0</v>
      </c>
      <c r="R528" s="50">
        <f t="shared" si="81"/>
        <v>0</v>
      </c>
      <c r="S528" s="50"/>
      <c r="T528" s="9">
        <f t="shared" si="102"/>
        <v>48</v>
      </c>
      <c r="U528" s="9">
        <f t="shared" si="104"/>
        <v>48</v>
      </c>
      <c r="V528">
        <f t="shared" si="103"/>
        <v>0</v>
      </c>
      <c r="W528" s="166">
        <f t="shared" si="98"/>
        <v>77083.333333333328</v>
      </c>
      <c r="Y528" s="167">
        <f t="shared" si="99"/>
        <v>3700000</v>
      </c>
    </row>
    <row r="529" spans="1:25" ht="12" customHeight="1" x14ac:dyDescent="0.25">
      <c r="A529" s="51">
        <v>501</v>
      </c>
      <c r="B529" s="52" t="s">
        <v>603</v>
      </c>
      <c r="C529" s="52"/>
      <c r="D529" s="33" t="e">
        <f>VLOOKUP(B529,[2]Item!$A$1:$B$2217,2,)</f>
        <v>#N/A</v>
      </c>
      <c r="E529" s="52" t="s">
        <v>595</v>
      </c>
      <c r="F529" s="52" t="s">
        <v>170</v>
      </c>
      <c r="G529" s="34">
        <v>2</v>
      </c>
      <c r="H529" s="35">
        <v>0.25</v>
      </c>
      <c r="I529" s="36">
        <v>41044</v>
      </c>
      <c r="J529" s="46">
        <v>3375000</v>
      </c>
      <c r="K529" s="47">
        <f>'[1]Sep 23'!M556</f>
        <v>3375000</v>
      </c>
      <c r="L529" s="48"/>
      <c r="M529" s="48">
        <f t="shared" si="96"/>
        <v>3375000</v>
      </c>
      <c r="N529" s="49"/>
      <c r="O529" s="48">
        <f t="shared" si="100"/>
        <v>3375000</v>
      </c>
      <c r="P529" s="48">
        <f t="shared" si="101"/>
        <v>0</v>
      </c>
      <c r="Q529" s="8">
        <f t="shared" si="97"/>
        <v>0</v>
      </c>
      <c r="R529" s="50">
        <f t="shared" si="81"/>
        <v>0</v>
      </c>
      <c r="S529" s="50"/>
      <c r="T529" s="9">
        <f t="shared" si="102"/>
        <v>48</v>
      </c>
      <c r="U529" s="9">
        <f t="shared" si="104"/>
        <v>48</v>
      </c>
      <c r="V529">
        <f t="shared" si="103"/>
        <v>0</v>
      </c>
      <c r="W529" s="166">
        <f t="shared" si="98"/>
        <v>70312.5</v>
      </c>
      <c r="Y529" s="167">
        <f t="shared" si="99"/>
        <v>3375000</v>
      </c>
    </row>
    <row r="530" spans="1:25" ht="12" customHeight="1" x14ac:dyDescent="0.25">
      <c r="A530" s="51">
        <v>502</v>
      </c>
      <c r="B530" s="52" t="s">
        <v>604</v>
      </c>
      <c r="C530" s="52"/>
      <c r="D530" s="33" t="e">
        <f>VLOOKUP(B530,[2]Item!$A$1:$B$2217,2,)</f>
        <v>#N/A</v>
      </c>
      <c r="E530" s="52" t="s">
        <v>595</v>
      </c>
      <c r="F530" s="52" t="s">
        <v>170</v>
      </c>
      <c r="G530" s="34">
        <v>1</v>
      </c>
      <c r="H530" s="35">
        <v>0.5</v>
      </c>
      <c r="I530" s="36">
        <v>41064</v>
      </c>
      <c r="J530" s="46">
        <v>1600000</v>
      </c>
      <c r="K530" s="47">
        <f>'[1]Sep 23'!M557</f>
        <v>1600000.0000000002</v>
      </c>
      <c r="L530" s="48"/>
      <c r="M530" s="48">
        <f t="shared" si="96"/>
        <v>1600000</v>
      </c>
      <c r="N530" s="49"/>
      <c r="O530" s="48">
        <f t="shared" si="100"/>
        <v>1600000.0000000002</v>
      </c>
      <c r="P530" s="48">
        <f t="shared" si="101"/>
        <v>0</v>
      </c>
      <c r="Q530" s="8">
        <f t="shared" si="97"/>
        <v>0</v>
      </c>
      <c r="R530" s="50">
        <f t="shared" si="81"/>
        <v>0</v>
      </c>
      <c r="S530" s="50"/>
      <c r="T530" s="9">
        <f t="shared" si="102"/>
        <v>24</v>
      </c>
      <c r="U530" s="9">
        <f t="shared" si="104"/>
        <v>24</v>
      </c>
      <c r="V530">
        <f t="shared" si="103"/>
        <v>0</v>
      </c>
      <c r="W530" s="166">
        <f t="shared" si="98"/>
        <v>66666.666666666672</v>
      </c>
      <c r="Y530" s="167">
        <f t="shared" si="99"/>
        <v>1600000</v>
      </c>
    </row>
    <row r="531" spans="1:25" ht="12" customHeight="1" x14ac:dyDescent="0.25">
      <c r="A531" s="51">
        <v>503</v>
      </c>
      <c r="B531" s="52" t="s">
        <v>605</v>
      </c>
      <c r="C531" s="52"/>
      <c r="D531" s="33" t="e">
        <f>VLOOKUP(B531,[2]Item!$A$1:$B$2217,2,)</f>
        <v>#N/A</v>
      </c>
      <c r="E531" s="52" t="s">
        <v>595</v>
      </c>
      <c r="F531" s="52" t="s">
        <v>606</v>
      </c>
      <c r="G531" s="34">
        <v>1</v>
      </c>
      <c r="H531" s="35">
        <v>0.5</v>
      </c>
      <c r="I531" s="36">
        <v>41064</v>
      </c>
      <c r="J531" s="46">
        <v>1560000</v>
      </c>
      <c r="K531" s="47">
        <f>'[1]Sep 23'!M558</f>
        <v>1560000</v>
      </c>
      <c r="L531" s="48"/>
      <c r="M531" s="48">
        <f t="shared" si="96"/>
        <v>1560000</v>
      </c>
      <c r="N531" s="49"/>
      <c r="O531" s="48">
        <f t="shared" si="100"/>
        <v>1560000</v>
      </c>
      <c r="P531" s="48">
        <f t="shared" si="101"/>
        <v>0</v>
      </c>
      <c r="Q531" s="8">
        <f t="shared" si="97"/>
        <v>0</v>
      </c>
      <c r="R531" s="50">
        <f t="shared" si="81"/>
        <v>0</v>
      </c>
      <c r="S531" s="50"/>
      <c r="T531" s="9">
        <f t="shared" si="102"/>
        <v>24</v>
      </c>
      <c r="U531" s="9">
        <f t="shared" si="104"/>
        <v>24</v>
      </c>
      <c r="V531">
        <f t="shared" si="103"/>
        <v>0</v>
      </c>
      <c r="W531" s="166">
        <f t="shared" si="98"/>
        <v>65000</v>
      </c>
      <c r="Y531" s="167">
        <f t="shared" si="99"/>
        <v>1560000</v>
      </c>
    </row>
    <row r="532" spans="1:25" ht="12" customHeight="1" x14ac:dyDescent="0.25">
      <c r="A532" s="51">
        <v>504</v>
      </c>
      <c r="B532" s="52" t="s">
        <v>607</v>
      </c>
      <c r="C532" s="52"/>
      <c r="D532" s="33" t="e">
        <f>VLOOKUP(B532,[2]Item!$A$1:$B$2217,2,)</f>
        <v>#N/A</v>
      </c>
      <c r="E532" s="52" t="s">
        <v>595</v>
      </c>
      <c r="F532" s="52" t="s">
        <v>321</v>
      </c>
      <c r="G532" s="34">
        <v>1</v>
      </c>
      <c r="H532" s="35">
        <v>0.5</v>
      </c>
      <c r="I532" s="36">
        <v>41079</v>
      </c>
      <c r="J532" s="46">
        <v>350000</v>
      </c>
      <c r="K532" s="47">
        <f>'[1]Sep 23'!M559</f>
        <v>349999.99999999994</v>
      </c>
      <c r="L532" s="48"/>
      <c r="M532" s="48">
        <f t="shared" si="96"/>
        <v>350000</v>
      </c>
      <c r="N532" s="49"/>
      <c r="O532" s="48">
        <f t="shared" si="100"/>
        <v>349999.99999999994</v>
      </c>
      <c r="P532" s="48">
        <f t="shared" si="101"/>
        <v>0</v>
      </c>
      <c r="Q532" s="8">
        <f t="shared" si="97"/>
        <v>0</v>
      </c>
      <c r="R532" s="50">
        <f t="shared" si="81"/>
        <v>0</v>
      </c>
      <c r="S532" s="50"/>
      <c r="T532" s="9">
        <f t="shared" si="102"/>
        <v>24</v>
      </c>
      <c r="U532" s="9">
        <f t="shared" si="104"/>
        <v>24</v>
      </c>
      <c r="V532">
        <f t="shared" si="103"/>
        <v>0</v>
      </c>
      <c r="W532" s="166">
        <f t="shared" si="98"/>
        <v>14583.333333333334</v>
      </c>
      <c r="Y532" s="167">
        <f t="shared" si="99"/>
        <v>350000</v>
      </c>
    </row>
    <row r="533" spans="1:25" ht="12" customHeight="1" x14ac:dyDescent="0.25">
      <c r="A533" s="51">
        <v>505</v>
      </c>
      <c r="B533" s="52" t="s">
        <v>608</v>
      </c>
      <c r="C533" s="52"/>
      <c r="D533" s="33" t="e">
        <f>VLOOKUP(B533,[2]Item!$A$1:$B$2217,2,)</f>
        <v>#N/A</v>
      </c>
      <c r="E533" s="52" t="s">
        <v>595</v>
      </c>
      <c r="F533" s="52" t="s">
        <v>175</v>
      </c>
      <c r="G533" s="34">
        <v>2</v>
      </c>
      <c r="H533" s="35">
        <v>0.5</v>
      </c>
      <c r="I533" s="36">
        <v>41080</v>
      </c>
      <c r="J533" s="46">
        <v>2084500</v>
      </c>
      <c r="K533" s="47">
        <f>'[1]Sep 23'!M560</f>
        <v>2084500.0000000007</v>
      </c>
      <c r="L533" s="48"/>
      <c r="M533" s="48">
        <f t="shared" si="96"/>
        <v>2084500</v>
      </c>
      <c r="N533" s="49"/>
      <c r="O533" s="48">
        <f t="shared" si="100"/>
        <v>2084500.0000000007</v>
      </c>
      <c r="P533" s="48">
        <f t="shared" si="101"/>
        <v>0</v>
      </c>
      <c r="Q533" s="8">
        <f t="shared" si="97"/>
        <v>0</v>
      </c>
      <c r="R533" s="50">
        <f t="shared" ref="R533:R596" si="105">P533-Q533</f>
        <v>0</v>
      </c>
      <c r="S533" s="50"/>
      <c r="T533" s="9">
        <f t="shared" si="102"/>
        <v>24</v>
      </c>
      <c r="U533" s="9">
        <f t="shared" si="104"/>
        <v>24</v>
      </c>
      <c r="V533">
        <f t="shared" si="103"/>
        <v>0</v>
      </c>
      <c r="W533" s="166">
        <f t="shared" si="98"/>
        <v>86854.166666666672</v>
      </c>
      <c r="Y533" s="167">
        <f t="shared" si="99"/>
        <v>2084500</v>
      </c>
    </row>
    <row r="534" spans="1:25" ht="12" customHeight="1" x14ac:dyDescent="0.25">
      <c r="A534" s="51">
        <v>506</v>
      </c>
      <c r="B534" s="52" t="s">
        <v>609</v>
      </c>
      <c r="C534" s="52"/>
      <c r="D534" s="33" t="e">
        <f>VLOOKUP(B534,[2]Item!$A$1:$B$2217,2,)</f>
        <v>#N/A</v>
      </c>
      <c r="E534" s="52" t="s">
        <v>595</v>
      </c>
      <c r="F534" s="52" t="s">
        <v>610</v>
      </c>
      <c r="G534" s="34">
        <v>1</v>
      </c>
      <c r="H534" s="35">
        <v>0.5</v>
      </c>
      <c r="I534" s="36">
        <v>41080</v>
      </c>
      <c r="J534" s="46">
        <v>550000</v>
      </c>
      <c r="K534" s="47">
        <f>'[1]Sep 23'!M561</f>
        <v>550000.00000000012</v>
      </c>
      <c r="L534" s="48"/>
      <c r="M534" s="48">
        <f t="shared" si="96"/>
        <v>550000</v>
      </c>
      <c r="N534" s="49"/>
      <c r="O534" s="48">
        <f t="shared" si="100"/>
        <v>550000.00000000012</v>
      </c>
      <c r="P534" s="48">
        <f t="shared" si="101"/>
        <v>0</v>
      </c>
      <c r="Q534" s="8">
        <f t="shared" si="97"/>
        <v>0</v>
      </c>
      <c r="R534" s="50">
        <f t="shared" si="105"/>
        <v>0</v>
      </c>
      <c r="S534" s="50"/>
      <c r="T534" s="9">
        <f t="shared" si="102"/>
        <v>24</v>
      </c>
      <c r="U534" s="9">
        <f t="shared" si="104"/>
        <v>24</v>
      </c>
      <c r="V534">
        <f t="shared" si="103"/>
        <v>0</v>
      </c>
      <c r="W534" s="166">
        <f t="shared" si="98"/>
        <v>22916.666666666668</v>
      </c>
      <c r="Y534" s="167">
        <f t="shared" si="99"/>
        <v>550000</v>
      </c>
    </row>
    <row r="535" spans="1:25" ht="12" customHeight="1" x14ac:dyDescent="0.25">
      <c r="A535" s="51">
        <v>507</v>
      </c>
      <c r="B535" s="52" t="s">
        <v>611</v>
      </c>
      <c r="C535" s="52"/>
      <c r="D535" s="33" t="e">
        <f>VLOOKUP(B535,[2]Item!$A$1:$B$2217,2,)</f>
        <v>#N/A</v>
      </c>
      <c r="E535" s="52" t="s">
        <v>595</v>
      </c>
      <c r="F535" s="52" t="s">
        <v>170</v>
      </c>
      <c r="G535" s="34">
        <v>2</v>
      </c>
      <c r="H535" s="35">
        <v>0.25</v>
      </c>
      <c r="I535" s="36">
        <v>41095</v>
      </c>
      <c r="J535" s="46">
        <v>3420000</v>
      </c>
      <c r="K535" s="47">
        <f>'[1]Sep 23'!M562</f>
        <v>3420000</v>
      </c>
      <c r="L535" s="48"/>
      <c r="M535" s="48">
        <f t="shared" si="96"/>
        <v>3420000</v>
      </c>
      <c r="N535" s="49"/>
      <c r="O535" s="48">
        <f t="shared" si="100"/>
        <v>3420000</v>
      </c>
      <c r="P535" s="48">
        <f t="shared" si="101"/>
        <v>0</v>
      </c>
      <c r="Q535" s="8">
        <f t="shared" si="97"/>
        <v>0</v>
      </c>
      <c r="R535" s="50">
        <f t="shared" si="105"/>
        <v>0</v>
      </c>
      <c r="S535" s="50"/>
      <c r="T535" s="9">
        <f t="shared" si="102"/>
        <v>48</v>
      </c>
      <c r="U535" s="9">
        <f t="shared" si="104"/>
        <v>48</v>
      </c>
      <c r="V535">
        <f t="shared" si="103"/>
        <v>0</v>
      </c>
      <c r="W535" s="166">
        <f t="shared" si="98"/>
        <v>71250</v>
      </c>
      <c r="Y535" s="167">
        <f t="shared" si="99"/>
        <v>3420000</v>
      </c>
    </row>
    <row r="536" spans="1:25" ht="12" customHeight="1" x14ac:dyDescent="0.25">
      <c r="A536" s="51">
        <v>508</v>
      </c>
      <c r="B536" s="52" t="s">
        <v>611</v>
      </c>
      <c r="C536" s="52"/>
      <c r="D536" s="33" t="e">
        <f>VLOOKUP(B536,[2]Item!$A$1:$B$2217,2,)</f>
        <v>#N/A</v>
      </c>
      <c r="E536" s="52" t="s">
        <v>595</v>
      </c>
      <c r="F536" s="52" t="s">
        <v>170</v>
      </c>
      <c r="G536" s="34">
        <v>2</v>
      </c>
      <c r="H536" s="35">
        <v>0.25</v>
      </c>
      <c r="I536" s="36">
        <v>41104</v>
      </c>
      <c r="J536" s="46">
        <v>3420000</v>
      </c>
      <c r="K536" s="47">
        <f>'[1]Sep 23'!M563</f>
        <v>3420000</v>
      </c>
      <c r="L536" s="48"/>
      <c r="M536" s="48">
        <f t="shared" si="96"/>
        <v>3420000</v>
      </c>
      <c r="N536" s="49"/>
      <c r="O536" s="48">
        <f t="shared" si="100"/>
        <v>3420000</v>
      </c>
      <c r="P536" s="48">
        <f t="shared" si="101"/>
        <v>0</v>
      </c>
      <c r="Q536" s="8">
        <f t="shared" si="97"/>
        <v>0</v>
      </c>
      <c r="R536" s="50">
        <f t="shared" si="105"/>
        <v>0</v>
      </c>
      <c r="S536" s="50"/>
      <c r="T536" s="9">
        <f t="shared" si="102"/>
        <v>48</v>
      </c>
      <c r="U536" s="9">
        <f t="shared" si="104"/>
        <v>48</v>
      </c>
      <c r="V536">
        <f t="shared" si="103"/>
        <v>0</v>
      </c>
      <c r="W536" s="166">
        <f t="shared" si="98"/>
        <v>71250</v>
      </c>
      <c r="Y536" s="167">
        <f t="shared" si="99"/>
        <v>3420000</v>
      </c>
    </row>
    <row r="537" spans="1:25" ht="12" customHeight="1" x14ac:dyDescent="0.25">
      <c r="A537" s="51">
        <v>509</v>
      </c>
      <c r="B537" s="52" t="s">
        <v>612</v>
      </c>
      <c r="C537" s="52"/>
      <c r="D537" s="33" t="e">
        <f>VLOOKUP(B537,[2]Item!$A$1:$B$2217,2,)</f>
        <v>#N/A</v>
      </c>
      <c r="E537" s="52" t="s">
        <v>595</v>
      </c>
      <c r="F537" s="52" t="s">
        <v>170</v>
      </c>
      <c r="G537" s="34">
        <v>1</v>
      </c>
      <c r="H537" s="35">
        <v>0.25</v>
      </c>
      <c r="I537" s="36">
        <v>41108</v>
      </c>
      <c r="J537" s="46">
        <v>2585000</v>
      </c>
      <c r="K537" s="47">
        <f>'[1]Sep 23'!M564</f>
        <v>2584999.9999999995</v>
      </c>
      <c r="L537" s="48"/>
      <c r="M537" s="48">
        <f t="shared" si="96"/>
        <v>2585000</v>
      </c>
      <c r="N537" s="49"/>
      <c r="O537" s="48">
        <f t="shared" si="100"/>
        <v>2584999.9999999995</v>
      </c>
      <c r="P537" s="48">
        <f t="shared" si="101"/>
        <v>0</v>
      </c>
      <c r="Q537" s="8">
        <f t="shared" si="97"/>
        <v>0</v>
      </c>
      <c r="R537" s="50">
        <f t="shared" si="105"/>
        <v>0</v>
      </c>
      <c r="S537" s="50"/>
      <c r="T537" s="9">
        <f t="shared" si="102"/>
        <v>48</v>
      </c>
      <c r="U537" s="9">
        <f t="shared" si="104"/>
        <v>48</v>
      </c>
      <c r="V537">
        <f t="shared" si="103"/>
        <v>0</v>
      </c>
      <c r="W537" s="166">
        <f t="shared" si="98"/>
        <v>53854.166666666664</v>
      </c>
      <c r="Y537" s="167">
        <f t="shared" si="99"/>
        <v>2585000</v>
      </c>
    </row>
    <row r="538" spans="1:25" ht="12" customHeight="1" x14ac:dyDescent="0.25">
      <c r="A538" s="51">
        <v>510</v>
      </c>
      <c r="B538" s="52" t="s">
        <v>613</v>
      </c>
      <c r="C538" s="52"/>
      <c r="D538" s="33" t="e">
        <f>VLOOKUP(B538,[2]Item!$A$1:$B$2217,2,)</f>
        <v>#N/A</v>
      </c>
      <c r="E538" s="52" t="s">
        <v>595</v>
      </c>
      <c r="F538" s="52" t="s">
        <v>170</v>
      </c>
      <c r="G538" s="34">
        <v>15</v>
      </c>
      <c r="H538" s="35">
        <v>0.25</v>
      </c>
      <c r="I538" s="36">
        <v>41136</v>
      </c>
      <c r="J538" s="46">
        <v>6000000</v>
      </c>
      <c r="K538" s="47">
        <f>'[1]Sep 23'!M565</f>
        <v>6000000</v>
      </c>
      <c r="L538" s="48"/>
      <c r="M538" s="48">
        <f t="shared" si="96"/>
        <v>6000000</v>
      </c>
      <c r="N538" s="49"/>
      <c r="O538" s="48">
        <f t="shared" si="100"/>
        <v>6000000</v>
      </c>
      <c r="P538" s="48">
        <f t="shared" si="101"/>
        <v>0</v>
      </c>
      <c r="Q538" s="8">
        <f t="shared" si="97"/>
        <v>0</v>
      </c>
      <c r="R538" s="50">
        <f t="shared" si="105"/>
        <v>0</v>
      </c>
      <c r="S538" s="50"/>
      <c r="T538" s="9">
        <f t="shared" si="102"/>
        <v>48</v>
      </c>
      <c r="U538" s="9">
        <f t="shared" si="104"/>
        <v>48</v>
      </c>
      <c r="V538">
        <f t="shared" si="103"/>
        <v>0</v>
      </c>
      <c r="W538" s="166">
        <f t="shared" si="98"/>
        <v>125000</v>
      </c>
      <c r="Y538" s="167">
        <f t="shared" si="99"/>
        <v>6000000</v>
      </c>
    </row>
    <row r="539" spans="1:25" ht="12" customHeight="1" x14ac:dyDescent="0.25">
      <c r="A539" s="51">
        <v>511</v>
      </c>
      <c r="B539" s="52" t="s">
        <v>614</v>
      </c>
      <c r="C539" s="52"/>
      <c r="D539" s="33" t="e">
        <f>VLOOKUP(B539,[2]Item!$A$1:$B$2217,2,)</f>
        <v>#N/A</v>
      </c>
      <c r="E539" s="52" t="s">
        <v>595</v>
      </c>
      <c r="F539" s="52" t="s">
        <v>606</v>
      </c>
      <c r="G539" s="34">
        <v>1</v>
      </c>
      <c r="H539" s="35">
        <v>0.25</v>
      </c>
      <c r="I539" s="36">
        <v>41164</v>
      </c>
      <c r="J539" s="46">
        <v>23000000</v>
      </c>
      <c r="K539" s="47">
        <f>'[1]Sep 23'!M566</f>
        <v>23000000.000000007</v>
      </c>
      <c r="L539" s="48"/>
      <c r="M539" s="48">
        <f t="shared" si="96"/>
        <v>23000000</v>
      </c>
      <c r="N539" s="49"/>
      <c r="O539" s="48">
        <f t="shared" si="100"/>
        <v>23000000.000000007</v>
      </c>
      <c r="P539" s="48">
        <f t="shared" si="101"/>
        <v>0</v>
      </c>
      <c r="Q539" s="8">
        <f t="shared" si="97"/>
        <v>0</v>
      </c>
      <c r="R539" s="50">
        <f t="shared" si="105"/>
        <v>0</v>
      </c>
      <c r="S539" s="50"/>
      <c r="T539" s="9">
        <f t="shared" si="102"/>
        <v>48</v>
      </c>
      <c r="U539" s="9">
        <f t="shared" si="104"/>
        <v>48</v>
      </c>
      <c r="V539">
        <f t="shared" si="103"/>
        <v>0</v>
      </c>
      <c r="W539" s="166">
        <f t="shared" si="98"/>
        <v>479166.66666666669</v>
      </c>
      <c r="Y539" s="167">
        <f t="shared" si="99"/>
        <v>23000000</v>
      </c>
    </row>
    <row r="540" spans="1:25" ht="12" customHeight="1" x14ac:dyDescent="0.25">
      <c r="A540" s="51">
        <v>512</v>
      </c>
      <c r="B540" s="52" t="s">
        <v>615</v>
      </c>
      <c r="C540" s="52"/>
      <c r="D540" s="33" t="e">
        <f>VLOOKUP(B540,[2]Item!$A$1:$B$2217,2,)</f>
        <v>#N/A</v>
      </c>
      <c r="E540" s="52" t="s">
        <v>595</v>
      </c>
      <c r="F540" s="52" t="s">
        <v>606</v>
      </c>
      <c r="G540" s="34">
        <v>1</v>
      </c>
      <c r="H540" s="35">
        <v>0.25</v>
      </c>
      <c r="I540" s="36">
        <v>41164</v>
      </c>
      <c r="J540" s="46">
        <v>15000000</v>
      </c>
      <c r="K540" s="47">
        <f>'[1]Sep 23'!M567</f>
        <v>15000000</v>
      </c>
      <c r="L540" s="48"/>
      <c r="M540" s="48">
        <f t="shared" si="96"/>
        <v>15000000</v>
      </c>
      <c r="N540" s="49"/>
      <c r="O540" s="48">
        <f t="shared" si="100"/>
        <v>15000000</v>
      </c>
      <c r="P540" s="48">
        <f t="shared" si="101"/>
        <v>0</v>
      </c>
      <c r="Q540" s="8">
        <f t="shared" si="97"/>
        <v>0</v>
      </c>
      <c r="R540" s="50">
        <f t="shared" si="105"/>
        <v>0</v>
      </c>
      <c r="S540" s="50"/>
      <c r="T540" s="9">
        <f t="shared" si="102"/>
        <v>48</v>
      </c>
      <c r="U540" s="9">
        <f t="shared" si="104"/>
        <v>48</v>
      </c>
      <c r="V540">
        <f t="shared" si="103"/>
        <v>0</v>
      </c>
      <c r="W540" s="166">
        <f t="shared" si="98"/>
        <v>312500</v>
      </c>
      <c r="Y540" s="167">
        <f t="shared" si="99"/>
        <v>15000000</v>
      </c>
    </row>
    <row r="541" spans="1:25" ht="12" customHeight="1" x14ac:dyDescent="0.25">
      <c r="A541" s="51">
        <v>513</v>
      </c>
      <c r="B541" s="52" t="s">
        <v>616</v>
      </c>
      <c r="C541" s="52"/>
      <c r="D541" s="33" t="e">
        <f>VLOOKUP(B541,[2]Item!$A$1:$B$2217,2,)</f>
        <v>#N/A</v>
      </c>
      <c r="E541" s="52" t="s">
        <v>595</v>
      </c>
      <c r="F541" s="52" t="s">
        <v>184</v>
      </c>
      <c r="G541" s="34">
        <v>1</v>
      </c>
      <c r="H541" s="35">
        <v>0.25</v>
      </c>
      <c r="I541" s="36">
        <v>41222</v>
      </c>
      <c r="J541" s="46">
        <v>3950000</v>
      </c>
      <c r="K541" s="47">
        <f>'[1]Sep 23'!M568</f>
        <v>3949999.9999999972</v>
      </c>
      <c r="L541" s="48"/>
      <c r="M541" s="48">
        <f t="shared" si="96"/>
        <v>3950000</v>
      </c>
      <c r="N541" s="49"/>
      <c r="O541" s="48">
        <f t="shared" si="100"/>
        <v>3949999.9999999972</v>
      </c>
      <c r="P541" s="48">
        <f t="shared" si="101"/>
        <v>0</v>
      </c>
      <c r="Q541" s="8">
        <f t="shared" si="97"/>
        <v>0</v>
      </c>
      <c r="R541" s="50">
        <f t="shared" si="105"/>
        <v>0</v>
      </c>
      <c r="S541" s="50"/>
      <c r="T541" s="9">
        <f t="shared" si="102"/>
        <v>48</v>
      </c>
      <c r="U541" s="9">
        <f t="shared" si="104"/>
        <v>48</v>
      </c>
      <c r="V541">
        <f t="shared" si="103"/>
        <v>0</v>
      </c>
      <c r="W541" s="166">
        <f t="shared" si="98"/>
        <v>82291.666666666672</v>
      </c>
      <c r="Y541" s="167">
        <f t="shared" si="99"/>
        <v>3950000</v>
      </c>
    </row>
    <row r="542" spans="1:25" ht="12" customHeight="1" x14ac:dyDescent="0.25">
      <c r="A542" s="51">
        <v>514</v>
      </c>
      <c r="B542" s="52" t="s">
        <v>617</v>
      </c>
      <c r="C542" s="52"/>
      <c r="D542" s="33" t="e">
        <f>VLOOKUP(B542,[2]Item!$A$1:$B$2217,2,)</f>
        <v>#N/A</v>
      </c>
      <c r="E542" s="52" t="s">
        <v>595</v>
      </c>
      <c r="F542" s="52" t="s">
        <v>184</v>
      </c>
      <c r="G542" s="34">
        <v>1</v>
      </c>
      <c r="H542" s="35">
        <v>0.25</v>
      </c>
      <c r="I542" s="36">
        <v>41246</v>
      </c>
      <c r="J542" s="46">
        <v>3950000</v>
      </c>
      <c r="K542" s="47">
        <f>'[1]Sep 23'!M569</f>
        <v>3949999.9999999972</v>
      </c>
      <c r="L542" s="48"/>
      <c r="M542" s="48">
        <f t="shared" si="96"/>
        <v>3950000</v>
      </c>
      <c r="N542" s="49"/>
      <c r="O542" s="48">
        <f t="shared" si="100"/>
        <v>3949999.9999999972</v>
      </c>
      <c r="P542" s="48">
        <f t="shared" si="101"/>
        <v>0</v>
      </c>
      <c r="Q542" s="8">
        <f t="shared" si="97"/>
        <v>0</v>
      </c>
      <c r="R542" s="50">
        <f t="shared" si="105"/>
        <v>0</v>
      </c>
      <c r="S542" s="50"/>
      <c r="T542" s="9">
        <f t="shared" si="102"/>
        <v>48</v>
      </c>
      <c r="U542" s="9">
        <f t="shared" si="104"/>
        <v>48</v>
      </c>
      <c r="V542">
        <f t="shared" si="103"/>
        <v>0</v>
      </c>
      <c r="W542" s="166">
        <f t="shared" si="98"/>
        <v>82291.666666666672</v>
      </c>
      <c r="Y542" s="167">
        <f t="shared" si="99"/>
        <v>3950000</v>
      </c>
    </row>
    <row r="543" spans="1:25" ht="12" customHeight="1" x14ac:dyDescent="0.25">
      <c r="A543" s="51">
        <v>515</v>
      </c>
      <c r="B543" s="52" t="s">
        <v>618</v>
      </c>
      <c r="C543" s="52"/>
      <c r="D543" s="33" t="e">
        <f>VLOOKUP(B543,[2]Item!$A$1:$B$2217,2,)</f>
        <v>#N/A</v>
      </c>
      <c r="E543" s="52" t="s">
        <v>595</v>
      </c>
      <c r="F543" s="55" t="s">
        <v>202</v>
      </c>
      <c r="G543" s="34">
        <v>1</v>
      </c>
      <c r="H543" s="35">
        <v>0.25</v>
      </c>
      <c r="I543" s="36">
        <v>41246</v>
      </c>
      <c r="J543" s="46">
        <v>3950000</v>
      </c>
      <c r="K543" s="47">
        <f>'[1]Sep 23'!M570</f>
        <v>3949999.9999999972</v>
      </c>
      <c r="L543" s="48"/>
      <c r="M543" s="48">
        <f t="shared" si="96"/>
        <v>3950000</v>
      </c>
      <c r="N543" s="49"/>
      <c r="O543" s="48">
        <f t="shared" si="100"/>
        <v>3949999.9999999972</v>
      </c>
      <c r="P543" s="48">
        <f t="shared" si="101"/>
        <v>0</v>
      </c>
      <c r="Q543" s="8">
        <f t="shared" si="97"/>
        <v>0</v>
      </c>
      <c r="R543" s="50">
        <f t="shared" si="105"/>
        <v>0</v>
      </c>
      <c r="S543" s="50"/>
      <c r="T543" s="9">
        <f t="shared" si="102"/>
        <v>48</v>
      </c>
      <c r="U543" s="9">
        <f t="shared" si="104"/>
        <v>48</v>
      </c>
      <c r="V543">
        <f t="shared" si="103"/>
        <v>0</v>
      </c>
      <c r="W543" s="166">
        <f t="shared" si="98"/>
        <v>82291.666666666672</v>
      </c>
      <c r="Y543" s="167">
        <f t="shared" si="99"/>
        <v>3950000</v>
      </c>
    </row>
    <row r="544" spans="1:25" ht="12" customHeight="1" x14ac:dyDescent="0.25">
      <c r="A544" s="51">
        <v>516</v>
      </c>
      <c r="B544" s="52" t="s">
        <v>619</v>
      </c>
      <c r="C544" s="52"/>
      <c r="D544" s="33" t="e">
        <f>VLOOKUP(B544,[2]Item!$A$1:$B$2217,2,)</f>
        <v>#N/A</v>
      </c>
      <c r="E544" s="52" t="s">
        <v>595</v>
      </c>
      <c r="F544" s="52" t="s">
        <v>170</v>
      </c>
      <c r="G544" s="34">
        <v>3</v>
      </c>
      <c r="H544" s="35">
        <v>0.25</v>
      </c>
      <c r="I544" s="36">
        <v>41249</v>
      </c>
      <c r="J544" s="46">
        <v>5802000</v>
      </c>
      <c r="K544" s="47">
        <f>'[1]Sep 23'!M571</f>
        <v>5802000</v>
      </c>
      <c r="L544" s="48"/>
      <c r="M544" s="48">
        <f t="shared" si="96"/>
        <v>5802000</v>
      </c>
      <c r="N544" s="49"/>
      <c r="O544" s="48">
        <f t="shared" si="100"/>
        <v>5802000</v>
      </c>
      <c r="P544" s="48">
        <f t="shared" si="101"/>
        <v>0</v>
      </c>
      <c r="Q544" s="8">
        <f t="shared" si="97"/>
        <v>0</v>
      </c>
      <c r="R544" s="50">
        <f t="shared" si="105"/>
        <v>0</v>
      </c>
      <c r="S544" s="50"/>
      <c r="T544" s="9">
        <f t="shared" si="102"/>
        <v>48</v>
      </c>
      <c r="U544" s="9">
        <f t="shared" si="104"/>
        <v>48</v>
      </c>
      <c r="V544">
        <f t="shared" si="103"/>
        <v>0</v>
      </c>
      <c r="W544" s="166">
        <f t="shared" si="98"/>
        <v>120875</v>
      </c>
      <c r="Y544" s="167">
        <f t="shared" si="99"/>
        <v>5802000</v>
      </c>
    </row>
    <row r="545" spans="1:25" ht="12" customHeight="1" x14ac:dyDescent="0.25">
      <c r="A545" s="51">
        <v>517</v>
      </c>
      <c r="B545" s="52" t="s">
        <v>620</v>
      </c>
      <c r="C545" s="52"/>
      <c r="D545" s="33" t="e">
        <f>VLOOKUP(B545,[2]Item!$A$1:$B$2217,2,)</f>
        <v>#N/A</v>
      </c>
      <c r="E545" s="52" t="s">
        <v>595</v>
      </c>
      <c r="F545" s="52" t="s">
        <v>170</v>
      </c>
      <c r="G545" s="34">
        <v>5</v>
      </c>
      <c r="H545" s="35">
        <v>0.25</v>
      </c>
      <c r="I545" s="36">
        <v>41293</v>
      </c>
      <c r="J545" s="46">
        <v>9950000</v>
      </c>
      <c r="K545" s="47">
        <f>'[1]Sep 23'!M572</f>
        <v>9950000</v>
      </c>
      <c r="L545" s="48"/>
      <c r="M545" s="48">
        <f t="shared" si="96"/>
        <v>9950000</v>
      </c>
      <c r="N545" s="49"/>
      <c r="O545" s="48">
        <f t="shared" si="100"/>
        <v>9950000</v>
      </c>
      <c r="P545" s="48">
        <f t="shared" si="101"/>
        <v>0</v>
      </c>
      <c r="Q545" s="8">
        <f t="shared" si="97"/>
        <v>0</v>
      </c>
      <c r="R545" s="50">
        <f t="shared" si="105"/>
        <v>0</v>
      </c>
      <c r="S545" s="50"/>
      <c r="T545" s="9">
        <f t="shared" si="102"/>
        <v>48</v>
      </c>
      <c r="U545" s="9">
        <f t="shared" si="104"/>
        <v>48</v>
      </c>
      <c r="V545">
        <f t="shared" si="103"/>
        <v>0</v>
      </c>
      <c r="W545" s="166">
        <f t="shared" si="98"/>
        <v>207291.66666666666</v>
      </c>
      <c r="Y545" s="167">
        <f t="shared" si="99"/>
        <v>9950000</v>
      </c>
    </row>
    <row r="546" spans="1:25" ht="12" customHeight="1" x14ac:dyDescent="0.25">
      <c r="A546" s="51">
        <v>518</v>
      </c>
      <c r="B546" s="52" t="s">
        <v>621</v>
      </c>
      <c r="C546" s="52"/>
      <c r="D546" s="33" t="e">
        <f>VLOOKUP(B546,[2]Item!$A$1:$B$2217,2,)</f>
        <v>#N/A</v>
      </c>
      <c r="E546" s="52" t="s">
        <v>595</v>
      </c>
      <c r="F546" s="52" t="s">
        <v>170</v>
      </c>
      <c r="G546" s="34">
        <v>8</v>
      </c>
      <c r="H546" s="35">
        <v>0.25</v>
      </c>
      <c r="I546" s="36">
        <v>41325</v>
      </c>
      <c r="J546" s="46">
        <v>15520000</v>
      </c>
      <c r="K546" s="47">
        <f>'[1]Sep 23'!M573</f>
        <v>15520000.000000011</v>
      </c>
      <c r="L546" s="48"/>
      <c r="M546" s="48">
        <f t="shared" si="96"/>
        <v>15520000</v>
      </c>
      <c r="N546" s="49"/>
      <c r="O546" s="48">
        <f t="shared" si="100"/>
        <v>15520000.000000011</v>
      </c>
      <c r="P546" s="48">
        <f t="shared" si="101"/>
        <v>0</v>
      </c>
      <c r="Q546" s="8">
        <f t="shared" si="97"/>
        <v>0</v>
      </c>
      <c r="R546" s="50">
        <f t="shared" si="105"/>
        <v>0</v>
      </c>
      <c r="S546" s="50"/>
      <c r="T546" s="9">
        <f t="shared" si="102"/>
        <v>48</v>
      </c>
      <c r="U546" s="9">
        <f t="shared" si="104"/>
        <v>48</v>
      </c>
      <c r="V546">
        <f t="shared" si="103"/>
        <v>0</v>
      </c>
      <c r="W546" s="166">
        <f t="shared" si="98"/>
        <v>323333.33333333331</v>
      </c>
      <c r="Y546" s="167">
        <f t="shared" si="99"/>
        <v>15520000</v>
      </c>
    </row>
    <row r="547" spans="1:25" ht="12" customHeight="1" x14ac:dyDescent="0.25">
      <c r="A547" s="51">
        <v>519</v>
      </c>
      <c r="B547" s="52" t="s">
        <v>622</v>
      </c>
      <c r="C547" s="52"/>
      <c r="D547" s="33" t="e">
        <f>VLOOKUP(B547,[2]Item!$A$1:$B$2217,2,)</f>
        <v>#N/A</v>
      </c>
      <c r="E547" s="52" t="s">
        <v>595</v>
      </c>
      <c r="F547" s="52" t="s">
        <v>623</v>
      </c>
      <c r="G547" s="34">
        <v>1</v>
      </c>
      <c r="H547" s="35">
        <v>0.25</v>
      </c>
      <c r="I547" s="36">
        <v>41314</v>
      </c>
      <c r="J547" s="46">
        <v>15850000</v>
      </c>
      <c r="K547" s="47">
        <f>'[1]Sep 23'!M574</f>
        <v>15850000.000000011</v>
      </c>
      <c r="L547" s="48"/>
      <c r="M547" s="48">
        <f t="shared" si="96"/>
        <v>15850000</v>
      </c>
      <c r="N547" s="49"/>
      <c r="O547" s="48">
        <f t="shared" si="100"/>
        <v>15850000.000000011</v>
      </c>
      <c r="P547" s="48">
        <f t="shared" si="101"/>
        <v>0</v>
      </c>
      <c r="Q547" s="8">
        <f t="shared" si="97"/>
        <v>0</v>
      </c>
      <c r="R547" s="50">
        <f t="shared" si="105"/>
        <v>0</v>
      </c>
      <c r="S547" s="50"/>
      <c r="T547" s="9">
        <f t="shared" si="102"/>
        <v>48</v>
      </c>
      <c r="U547" s="9">
        <f t="shared" si="104"/>
        <v>48</v>
      </c>
      <c r="V547">
        <f t="shared" si="103"/>
        <v>0</v>
      </c>
      <c r="W547" s="166">
        <f t="shared" si="98"/>
        <v>330208.33333333331</v>
      </c>
      <c r="Y547" s="167">
        <f t="shared" si="99"/>
        <v>15850000</v>
      </c>
    </row>
    <row r="548" spans="1:25" ht="12" customHeight="1" x14ac:dyDescent="0.25">
      <c r="A548" s="51">
        <v>520</v>
      </c>
      <c r="B548" s="52" t="s">
        <v>624</v>
      </c>
      <c r="C548" s="52"/>
      <c r="D548" s="33" t="e">
        <f>VLOOKUP(B548,[2]Item!$A$1:$B$2217,2,)</f>
        <v>#N/A</v>
      </c>
      <c r="E548" s="52" t="s">
        <v>595</v>
      </c>
      <c r="F548" s="52" t="s">
        <v>175</v>
      </c>
      <c r="G548" s="34">
        <v>1</v>
      </c>
      <c r="H548" s="35">
        <v>0.25</v>
      </c>
      <c r="I548" s="36">
        <v>41332</v>
      </c>
      <c r="J548" s="46">
        <v>5290000</v>
      </c>
      <c r="K548" s="47">
        <f>'[1]Sep 23'!M575</f>
        <v>5289999.9999999991</v>
      </c>
      <c r="L548" s="48"/>
      <c r="M548" s="48">
        <f t="shared" si="96"/>
        <v>5290000</v>
      </c>
      <c r="N548" s="49"/>
      <c r="O548" s="48">
        <f t="shared" si="100"/>
        <v>5289999.9999999991</v>
      </c>
      <c r="P548" s="48">
        <f t="shared" si="101"/>
        <v>0</v>
      </c>
      <c r="Q548" s="8">
        <f t="shared" si="97"/>
        <v>0</v>
      </c>
      <c r="R548" s="50">
        <f t="shared" si="105"/>
        <v>0</v>
      </c>
      <c r="S548" s="50"/>
      <c r="T548" s="9">
        <f t="shared" si="102"/>
        <v>48</v>
      </c>
      <c r="U548" s="9">
        <f t="shared" si="104"/>
        <v>48</v>
      </c>
      <c r="V548">
        <f t="shared" si="103"/>
        <v>0</v>
      </c>
      <c r="W548" s="166">
        <f t="shared" si="98"/>
        <v>110208.33333333333</v>
      </c>
      <c r="Y548" s="167">
        <f t="shared" si="99"/>
        <v>5290000</v>
      </c>
    </row>
    <row r="549" spans="1:25" ht="12" customHeight="1" x14ac:dyDescent="0.25">
      <c r="A549" s="51">
        <v>521</v>
      </c>
      <c r="B549" s="52" t="s">
        <v>625</v>
      </c>
      <c r="C549" s="52"/>
      <c r="D549" s="33" t="e">
        <f>VLOOKUP(B549,[2]Item!$A$1:$B$2217,2,)</f>
        <v>#N/A</v>
      </c>
      <c r="E549" s="52" t="s">
        <v>595</v>
      </c>
      <c r="F549" s="52" t="s">
        <v>610</v>
      </c>
      <c r="G549" s="34">
        <v>1</v>
      </c>
      <c r="H549" s="35">
        <v>0.5</v>
      </c>
      <c r="I549" s="36">
        <v>41341</v>
      </c>
      <c r="J549" s="46">
        <v>3800000</v>
      </c>
      <c r="K549" s="47">
        <f>'[1]Sep 23'!M576</f>
        <v>3800000.0000000014</v>
      </c>
      <c r="L549" s="48"/>
      <c r="M549" s="48">
        <f t="shared" si="96"/>
        <v>3800000</v>
      </c>
      <c r="N549" s="49"/>
      <c r="O549" s="48">
        <f t="shared" si="100"/>
        <v>3800000.0000000014</v>
      </c>
      <c r="P549" s="48">
        <f t="shared" si="101"/>
        <v>0</v>
      </c>
      <c r="Q549" s="8">
        <f t="shared" si="97"/>
        <v>0</v>
      </c>
      <c r="R549" s="50">
        <f t="shared" si="105"/>
        <v>0</v>
      </c>
      <c r="S549" s="50"/>
      <c r="T549" s="9">
        <f t="shared" si="102"/>
        <v>24</v>
      </c>
      <c r="U549" s="9">
        <f t="shared" si="104"/>
        <v>24</v>
      </c>
      <c r="V549">
        <f t="shared" si="103"/>
        <v>0</v>
      </c>
      <c r="W549" s="166">
        <f t="shared" si="98"/>
        <v>158333.33333333334</v>
      </c>
      <c r="Y549" s="167">
        <f t="shared" si="99"/>
        <v>3800000</v>
      </c>
    </row>
    <row r="550" spans="1:25" ht="12" customHeight="1" x14ac:dyDescent="0.25">
      <c r="A550" s="51">
        <v>522</v>
      </c>
      <c r="B550" s="52" t="s">
        <v>626</v>
      </c>
      <c r="C550" s="52"/>
      <c r="D550" s="33" t="e">
        <f>VLOOKUP(B550,[2]Item!$A$1:$B$2217,2,)</f>
        <v>#N/A</v>
      </c>
      <c r="E550" s="52" t="s">
        <v>595</v>
      </c>
      <c r="F550" s="52" t="s">
        <v>164</v>
      </c>
      <c r="G550" s="34">
        <v>1</v>
      </c>
      <c r="H550" s="35">
        <v>0.5</v>
      </c>
      <c r="I550" s="36">
        <v>41337</v>
      </c>
      <c r="J550" s="46">
        <v>2210000</v>
      </c>
      <c r="K550" s="47">
        <f>'[1]Sep 23'!M577</f>
        <v>2209999.9999999991</v>
      </c>
      <c r="L550" s="48"/>
      <c r="M550" s="48">
        <f t="shared" si="96"/>
        <v>2210000</v>
      </c>
      <c r="N550" s="49"/>
      <c r="O550" s="48">
        <f t="shared" si="100"/>
        <v>2209999.9999999991</v>
      </c>
      <c r="P550" s="48">
        <f t="shared" si="101"/>
        <v>0</v>
      </c>
      <c r="Q550" s="8">
        <f t="shared" si="97"/>
        <v>0</v>
      </c>
      <c r="R550" s="50">
        <f t="shared" si="105"/>
        <v>0</v>
      </c>
      <c r="S550" s="50"/>
      <c r="T550" s="9">
        <f t="shared" si="102"/>
        <v>24</v>
      </c>
      <c r="U550" s="9">
        <f t="shared" si="104"/>
        <v>24</v>
      </c>
      <c r="V550">
        <f t="shared" si="103"/>
        <v>0</v>
      </c>
      <c r="W550" s="166">
        <f t="shared" si="98"/>
        <v>92083.333333333328</v>
      </c>
      <c r="Y550" s="167">
        <f t="shared" si="99"/>
        <v>2210000</v>
      </c>
    </row>
    <row r="551" spans="1:25" ht="12" customHeight="1" x14ac:dyDescent="0.25">
      <c r="A551" s="51">
        <v>523</v>
      </c>
      <c r="B551" s="52" t="s">
        <v>627</v>
      </c>
      <c r="C551" s="52"/>
      <c r="D551" s="33" t="e">
        <f>VLOOKUP(B551,[2]Item!$A$1:$B$2217,2,)</f>
        <v>#N/A</v>
      </c>
      <c r="E551" s="52" t="s">
        <v>595</v>
      </c>
      <c r="F551" s="52" t="s">
        <v>164</v>
      </c>
      <c r="G551" s="34">
        <v>1</v>
      </c>
      <c r="H551" s="35">
        <v>0.5</v>
      </c>
      <c r="I551" s="36">
        <v>41337</v>
      </c>
      <c r="J551" s="46">
        <v>550000</v>
      </c>
      <c r="K551" s="47">
        <f>'[1]Sep 23'!M578</f>
        <v>550000.00000000023</v>
      </c>
      <c r="L551" s="48"/>
      <c r="M551" s="48">
        <f t="shared" si="96"/>
        <v>550000</v>
      </c>
      <c r="N551" s="49"/>
      <c r="O551" s="48">
        <f t="shared" si="100"/>
        <v>550000.00000000023</v>
      </c>
      <c r="P551" s="48">
        <f t="shared" si="101"/>
        <v>0</v>
      </c>
      <c r="Q551" s="8">
        <f t="shared" si="97"/>
        <v>0</v>
      </c>
      <c r="R551" s="50">
        <f t="shared" si="105"/>
        <v>0</v>
      </c>
      <c r="S551" s="50"/>
      <c r="T551" s="9">
        <f t="shared" si="102"/>
        <v>24</v>
      </c>
      <c r="U551" s="9">
        <f t="shared" si="104"/>
        <v>24</v>
      </c>
      <c r="V551">
        <f t="shared" si="103"/>
        <v>0</v>
      </c>
      <c r="W551" s="166">
        <f t="shared" si="98"/>
        <v>22916.666666666668</v>
      </c>
      <c r="Y551" s="167">
        <f t="shared" si="99"/>
        <v>550000</v>
      </c>
    </row>
    <row r="552" spans="1:25" ht="12" customHeight="1" x14ac:dyDescent="0.25">
      <c r="A552" s="51">
        <v>524</v>
      </c>
      <c r="B552" s="52" t="s">
        <v>628</v>
      </c>
      <c r="C552" s="52"/>
      <c r="D552" s="33" t="e">
        <f>VLOOKUP(B552,[2]Item!$A$1:$B$2217,2,)</f>
        <v>#N/A</v>
      </c>
      <c r="E552" s="52" t="s">
        <v>595</v>
      </c>
      <c r="F552" s="52" t="s">
        <v>170</v>
      </c>
      <c r="G552" s="34">
        <v>1</v>
      </c>
      <c r="H552" s="35">
        <v>0.5</v>
      </c>
      <c r="I552" s="36">
        <v>41373</v>
      </c>
      <c r="J552" s="46">
        <v>1380000</v>
      </c>
      <c r="K552" s="47">
        <f>'[1]Sep 23'!M579</f>
        <v>1380000</v>
      </c>
      <c r="L552" s="48"/>
      <c r="M552" s="48">
        <f t="shared" si="96"/>
        <v>1380000</v>
      </c>
      <c r="N552" s="49"/>
      <c r="O552" s="48">
        <f t="shared" si="100"/>
        <v>1380000</v>
      </c>
      <c r="P552" s="48">
        <f t="shared" si="101"/>
        <v>0</v>
      </c>
      <c r="Q552" s="8">
        <f t="shared" si="97"/>
        <v>0</v>
      </c>
      <c r="R552" s="50">
        <f t="shared" si="105"/>
        <v>0</v>
      </c>
      <c r="S552" s="50"/>
      <c r="T552" s="9">
        <f t="shared" si="102"/>
        <v>24</v>
      </c>
      <c r="U552" s="9">
        <f t="shared" si="104"/>
        <v>24</v>
      </c>
      <c r="V552">
        <f t="shared" si="103"/>
        <v>0</v>
      </c>
      <c r="W552" s="166">
        <f t="shared" si="98"/>
        <v>57500</v>
      </c>
      <c r="Y552" s="167">
        <f t="shared" si="99"/>
        <v>1380000</v>
      </c>
    </row>
    <row r="553" spans="1:25" ht="12" customHeight="1" x14ac:dyDescent="0.25">
      <c r="A553" s="51">
        <v>525</v>
      </c>
      <c r="B553" s="52" t="s">
        <v>629</v>
      </c>
      <c r="C553" s="52"/>
      <c r="D553" s="33" t="e">
        <f>VLOOKUP(B553,[2]Item!$A$1:$B$2217,2,)</f>
        <v>#N/A</v>
      </c>
      <c r="E553" s="52" t="s">
        <v>595</v>
      </c>
      <c r="F553" s="52" t="s">
        <v>170</v>
      </c>
      <c r="G553" s="34">
        <v>1</v>
      </c>
      <c r="H553" s="35">
        <v>0.5</v>
      </c>
      <c r="I553" s="36">
        <v>41387</v>
      </c>
      <c r="J553" s="46">
        <v>1380000</v>
      </c>
      <c r="K553" s="47">
        <f>'[1]Sep 23'!M580</f>
        <v>1380000</v>
      </c>
      <c r="L553" s="48"/>
      <c r="M553" s="48">
        <f t="shared" si="96"/>
        <v>1380000</v>
      </c>
      <c r="N553" s="49"/>
      <c r="O553" s="48">
        <f t="shared" si="100"/>
        <v>1380000</v>
      </c>
      <c r="P553" s="48">
        <f t="shared" si="101"/>
        <v>0</v>
      </c>
      <c r="Q553" s="8">
        <f t="shared" si="97"/>
        <v>0</v>
      </c>
      <c r="R553" s="50">
        <f t="shared" si="105"/>
        <v>0</v>
      </c>
      <c r="S553" s="50"/>
      <c r="T553" s="9">
        <f t="shared" si="102"/>
        <v>24</v>
      </c>
      <c r="U553" s="9">
        <f t="shared" si="104"/>
        <v>24</v>
      </c>
      <c r="V553">
        <f t="shared" si="103"/>
        <v>0</v>
      </c>
      <c r="W553" s="166">
        <f t="shared" si="98"/>
        <v>57500</v>
      </c>
      <c r="Y553" s="167">
        <f t="shared" si="99"/>
        <v>1380000</v>
      </c>
    </row>
    <row r="554" spans="1:25" ht="12" customHeight="1" x14ac:dyDescent="0.25">
      <c r="A554" s="51">
        <v>526</v>
      </c>
      <c r="B554" s="52" t="s">
        <v>630</v>
      </c>
      <c r="C554" s="52"/>
      <c r="D554" s="33" t="e">
        <f>VLOOKUP(B554,[2]Item!$A$1:$B$2217,2,)</f>
        <v>#N/A</v>
      </c>
      <c r="E554" s="52" t="s">
        <v>595</v>
      </c>
      <c r="F554" s="52" t="s">
        <v>631</v>
      </c>
      <c r="G554" s="34">
        <v>1</v>
      </c>
      <c r="H554" s="35">
        <v>0.25</v>
      </c>
      <c r="I554" s="36">
        <v>41468</v>
      </c>
      <c r="J554" s="46">
        <v>6125000</v>
      </c>
      <c r="K554" s="47">
        <f>'[1]Sep 23'!M581</f>
        <v>6125000.0000000028</v>
      </c>
      <c r="L554" s="48"/>
      <c r="M554" s="48">
        <f t="shared" si="96"/>
        <v>6125000</v>
      </c>
      <c r="N554" s="49"/>
      <c r="O554" s="48">
        <f t="shared" si="100"/>
        <v>6125000.0000000028</v>
      </c>
      <c r="P554" s="48">
        <f t="shared" si="101"/>
        <v>0</v>
      </c>
      <c r="Q554" s="8">
        <f t="shared" si="97"/>
        <v>0</v>
      </c>
      <c r="R554" s="50">
        <f t="shared" si="105"/>
        <v>0</v>
      </c>
      <c r="S554" s="50"/>
      <c r="T554" s="9">
        <f t="shared" si="102"/>
        <v>48</v>
      </c>
      <c r="U554" s="9">
        <f t="shared" si="104"/>
        <v>48</v>
      </c>
      <c r="V554">
        <f t="shared" si="103"/>
        <v>0</v>
      </c>
      <c r="W554" s="166">
        <f t="shared" si="98"/>
        <v>127604.16666666667</v>
      </c>
      <c r="Y554" s="167">
        <f t="shared" si="99"/>
        <v>6125000</v>
      </c>
    </row>
    <row r="555" spans="1:25" ht="12" customHeight="1" x14ac:dyDescent="0.25">
      <c r="A555" s="51">
        <v>527</v>
      </c>
      <c r="B555" s="52" t="s">
        <v>632</v>
      </c>
      <c r="C555" s="52"/>
      <c r="D555" s="33" t="e">
        <f>VLOOKUP(B555,[2]Item!$A$1:$B$2217,2,)</f>
        <v>#N/A</v>
      </c>
      <c r="E555" s="52" t="s">
        <v>595</v>
      </c>
      <c r="F555" s="52" t="s">
        <v>265</v>
      </c>
      <c r="G555" s="34">
        <v>1</v>
      </c>
      <c r="H555" s="35">
        <v>0.25</v>
      </c>
      <c r="I555" s="36">
        <v>41521</v>
      </c>
      <c r="J555" s="46">
        <v>2691000</v>
      </c>
      <c r="K555" s="47">
        <f>'[1]Sep 23'!M582</f>
        <v>2691000</v>
      </c>
      <c r="L555" s="48"/>
      <c r="M555" s="48">
        <f t="shared" si="96"/>
        <v>2691000</v>
      </c>
      <c r="N555" s="49"/>
      <c r="O555" s="48">
        <f t="shared" si="100"/>
        <v>2691000</v>
      </c>
      <c r="P555" s="48">
        <f t="shared" si="101"/>
        <v>0</v>
      </c>
      <c r="Q555" s="8">
        <f t="shared" si="97"/>
        <v>0</v>
      </c>
      <c r="R555" s="50">
        <f t="shared" si="105"/>
        <v>0</v>
      </c>
      <c r="S555" s="50"/>
      <c r="T555" s="9">
        <f t="shared" si="102"/>
        <v>48</v>
      </c>
      <c r="U555" s="9">
        <f t="shared" si="104"/>
        <v>48</v>
      </c>
      <c r="V555">
        <f t="shared" si="103"/>
        <v>0</v>
      </c>
      <c r="W555" s="166">
        <f t="shared" si="98"/>
        <v>56062.5</v>
      </c>
      <c r="Y555" s="167">
        <f t="shared" si="99"/>
        <v>2691000</v>
      </c>
    </row>
    <row r="556" spans="1:25" ht="12" customHeight="1" x14ac:dyDescent="0.25">
      <c r="A556" s="51">
        <v>528</v>
      </c>
      <c r="B556" s="52" t="s">
        <v>633</v>
      </c>
      <c r="C556" s="52"/>
      <c r="D556" s="33" t="e">
        <f>VLOOKUP(B556,[2]Item!$A$1:$B$2217,2,)</f>
        <v>#N/A</v>
      </c>
      <c r="E556" s="52" t="s">
        <v>595</v>
      </c>
      <c r="F556" s="52" t="s">
        <v>170</v>
      </c>
      <c r="G556" s="34">
        <v>5</v>
      </c>
      <c r="H556" s="35">
        <v>0.25</v>
      </c>
      <c r="I556" s="36">
        <v>41528</v>
      </c>
      <c r="J556" s="46">
        <v>11450000</v>
      </c>
      <c r="K556" s="47">
        <f>'[1]Sep 23'!M583</f>
        <v>11449999.999999996</v>
      </c>
      <c r="L556" s="48"/>
      <c r="M556" s="48">
        <f t="shared" si="96"/>
        <v>11450000</v>
      </c>
      <c r="N556" s="49"/>
      <c r="O556" s="48">
        <f t="shared" si="100"/>
        <v>11449999.999999996</v>
      </c>
      <c r="P556" s="48">
        <f t="shared" si="101"/>
        <v>0</v>
      </c>
      <c r="Q556" s="8">
        <f t="shared" si="97"/>
        <v>0</v>
      </c>
      <c r="R556" s="50">
        <f t="shared" si="105"/>
        <v>0</v>
      </c>
      <c r="S556" s="50"/>
      <c r="T556" s="9">
        <f t="shared" si="102"/>
        <v>48</v>
      </c>
      <c r="U556" s="9">
        <f t="shared" si="104"/>
        <v>48</v>
      </c>
      <c r="V556">
        <f t="shared" si="103"/>
        <v>0</v>
      </c>
      <c r="W556" s="166">
        <f t="shared" si="98"/>
        <v>238541.66666666666</v>
      </c>
      <c r="Y556" s="167">
        <f t="shared" si="99"/>
        <v>11450000</v>
      </c>
    </row>
    <row r="557" spans="1:25" ht="12" customHeight="1" x14ac:dyDescent="0.25">
      <c r="A557" s="51">
        <v>529</v>
      </c>
      <c r="B557" s="52" t="s">
        <v>633</v>
      </c>
      <c r="C557" s="52"/>
      <c r="D557" s="33" t="e">
        <f>VLOOKUP(B557,[2]Item!$A$1:$B$2217,2,)</f>
        <v>#N/A</v>
      </c>
      <c r="E557" s="52" t="s">
        <v>595</v>
      </c>
      <c r="F557" s="52" t="s">
        <v>170</v>
      </c>
      <c r="G557" s="34">
        <v>5</v>
      </c>
      <c r="H557" s="35">
        <v>0.25</v>
      </c>
      <c r="I557" s="36">
        <v>41550</v>
      </c>
      <c r="J557" s="46">
        <v>11450000</v>
      </c>
      <c r="K557" s="47">
        <f>'[1]Sep 23'!M584</f>
        <v>11449999.999999996</v>
      </c>
      <c r="L557" s="48"/>
      <c r="M557" s="48">
        <f t="shared" si="96"/>
        <v>11450000</v>
      </c>
      <c r="N557" s="49"/>
      <c r="O557" s="48">
        <f t="shared" si="100"/>
        <v>11449999.999999996</v>
      </c>
      <c r="P557" s="48">
        <f t="shared" si="101"/>
        <v>0</v>
      </c>
      <c r="Q557" s="8">
        <f t="shared" si="97"/>
        <v>0</v>
      </c>
      <c r="R557" s="50">
        <f t="shared" si="105"/>
        <v>0</v>
      </c>
      <c r="S557" s="50"/>
      <c r="T557" s="9">
        <f t="shared" si="102"/>
        <v>48</v>
      </c>
      <c r="U557" s="9">
        <f t="shared" si="104"/>
        <v>48</v>
      </c>
      <c r="V557">
        <f t="shared" si="103"/>
        <v>0</v>
      </c>
      <c r="W557" s="166">
        <f t="shared" si="98"/>
        <v>238541.66666666666</v>
      </c>
      <c r="Y557" s="167">
        <f t="shared" si="99"/>
        <v>11450000</v>
      </c>
    </row>
    <row r="558" spans="1:25" ht="12" customHeight="1" x14ac:dyDescent="0.25">
      <c r="A558" s="51">
        <v>530</v>
      </c>
      <c r="B558" s="52" t="s">
        <v>634</v>
      </c>
      <c r="C558" s="52"/>
      <c r="D558" s="33" t="e">
        <f>VLOOKUP(B558,[2]Item!$A$1:$B$2217,2,)</f>
        <v>#N/A</v>
      </c>
      <c r="E558" s="52" t="s">
        <v>595</v>
      </c>
      <c r="F558" s="52" t="s">
        <v>396</v>
      </c>
      <c r="G558" s="34">
        <v>1</v>
      </c>
      <c r="H558" s="35">
        <v>0.25</v>
      </c>
      <c r="I558" s="36">
        <v>41563</v>
      </c>
      <c r="J558" s="46">
        <v>3736320</v>
      </c>
      <c r="K558" s="47">
        <f>'[1]Sep 23'!M585</f>
        <v>3736320</v>
      </c>
      <c r="L558" s="48"/>
      <c r="M558" s="48">
        <f t="shared" si="96"/>
        <v>3736320</v>
      </c>
      <c r="N558" s="49"/>
      <c r="O558" s="48">
        <f t="shared" si="100"/>
        <v>3736320</v>
      </c>
      <c r="P558" s="48">
        <f t="shared" si="101"/>
        <v>0</v>
      </c>
      <c r="Q558" s="8">
        <f t="shared" si="97"/>
        <v>0</v>
      </c>
      <c r="R558" s="50">
        <f t="shared" si="105"/>
        <v>0</v>
      </c>
      <c r="S558" s="50"/>
      <c r="T558" s="9">
        <f t="shared" si="102"/>
        <v>48</v>
      </c>
      <c r="U558" s="9">
        <f t="shared" si="104"/>
        <v>48</v>
      </c>
      <c r="V558">
        <f t="shared" si="103"/>
        <v>0</v>
      </c>
      <c r="W558" s="166">
        <f t="shared" si="98"/>
        <v>77840</v>
      </c>
      <c r="Y558" s="167">
        <f t="shared" si="99"/>
        <v>3736320</v>
      </c>
    </row>
    <row r="559" spans="1:25" ht="12" customHeight="1" x14ac:dyDescent="0.25">
      <c r="A559" s="51">
        <v>531</v>
      </c>
      <c r="B559" s="52" t="s">
        <v>635</v>
      </c>
      <c r="C559" s="52"/>
      <c r="D559" s="33" t="e">
        <f>VLOOKUP(B559,[2]Item!$A$1:$B$2217,2,)</f>
        <v>#N/A</v>
      </c>
      <c r="E559" s="52" t="s">
        <v>595</v>
      </c>
      <c r="F559" s="52" t="s">
        <v>170</v>
      </c>
      <c r="G559" s="34">
        <v>3</v>
      </c>
      <c r="H559" s="35">
        <v>0.25</v>
      </c>
      <c r="I559" s="36">
        <v>41570</v>
      </c>
      <c r="J559" s="46">
        <v>18360000</v>
      </c>
      <c r="K559" s="47">
        <f>'[1]Sep 23'!M586</f>
        <v>18360000</v>
      </c>
      <c r="L559" s="48"/>
      <c r="M559" s="48">
        <f t="shared" si="96"/>
        <v>18360000</v>
      </c>
      <c r="N559" s="49"/>
      <c r="O559" s="48">
        <f t="shared" si="100"/>
        <v>18360000</v>
      </c>
      <c r="P559" s="48">
        <f t="shared" si="101"/>
        <v>0</v>
      </c>
      <c r="Q559" s="8">
        <f t="shared" si="97"/>
        <v>0</v>
      </c>
      <c r="R559" s="50">
        <f t="shared" si="105"/>
        <v>0</v>
      </c>
      <c r="S559" s="50"/>
      <c r="T559" s="9">
        <f t="shared" si="102"/>
        <v>48</v>
      </c>
      <c r="U559" s="9">
        <f t="shared" si="104"/>
        <v>48</v>
      </c>
      <c r="V559">
        <f t="shared" si="103"/>
        <v>0</v>
      </c>
      <c r="W559" s="166">
        <f t="shared" si="98"/>
        <v>382500</v>
      </c>
      <c r="Y559" s="167">
        <f t="shared" si="99"/>
        <v>18360000</v>
      </c>
    </row>
    <row r="560" spans="1:25" ht="12" customHeight="1" x14ac:dyDescent="0.25">
      <c r="A560" s="51">
        <v>532</v>
      </c>
      <c r="B560" s="52" t="s">
        <v>636</v>
      </c>
      <c r="C560" s="52"/>
      <c r="D560" s="33" t="e">
        <f>VLOOKUP(B560,[2]Item!$A$1:$B$2217,2,)</f>
        <v>#N/A</v>
      </c>
      <c r="E560" s="52" t="s">
        <v>595</v>
      </c>
      <c r="F560" s="52" t="s">
        <v>160</v>
      </c>
      <c r="G560" s="34">
        <v>1</v>
      </c>
      <c r="H560" s="35">
        <v>0.25</v>
      </c>
      <c r="I560" s="36">
        <v>41557</v>
      </c>
      <c r="J560" s="46">
        <v>1350000</v>
      </c>
      <c r="K560" s="47">
        <f>'[1]Sep 23'!M587</f>
        <v>1350000</v>
      </c>
      <c r="L560" s="48"/>
      <c r="M560" s="48">
        <f t="shared" si="96"/>
        <v>1350000</v>
      </c>
      <c r="N560" s="49"/>
      <c r="O560" s="48">
        <f t="shared" si="100"/>
        <v>1350000</v>
      </c>
      <c r="P560" s="48">
        <f t="shared" si="101"/>
        <v>0</v>
      </c>
      <c r="Q560" s="8">
        <f t="shared" si="97"/>
        <v>0</v>
      </c>
      <c r="R560" s="50">
        <f t="shared" si="105"/>
        <v>0</v>
      </c>
      <c r="S560" s="50"/>
      <c r="T560" s="9">
        <f t="shared" si="102"/>
        <v>48</v>
      </c>
      <c r="U560" s="9">
        <f t="shared" si="104"/>
        <v>48</v>
      </c>
      <c r="V560">
        <f t="shared" si="103"/>
        <v>0</v>
      </c>
      <c r="W560" s="166">
        <f t="shared" si="98"/>
        <v>28125</v>
      </c>
      <c r="Y560" s="167">
        <f t="shared" si="99"/>
        <v>1350000</v>
      </c>
    </row>
    <row r="561" spans="1:25" ht="12" customHeight="1" x14ac:dyDescent="0.25">
      <c r="A561" s="51">
        <v>533</v>
      </c>
      <c r="B561" s="52" t="s">
        <v>637</v>
      </c>
      <c r="C561" s="52"/>
      <c r="D561" s="33" t="e">
        <f>VLOOKUP(B561,[2]Item!$A$1:$B$2217,2,)</f>
        <v>#N/A</v>
      </c>
      <c r="E561" s="52" t="s">
        <v>595</v>
      </c>
      <c r="F561" s="52" t="s">
        <v>184</v>
      </c>
      <c r="G561" s="34">
        <v>1</v>
      </c>
      <c r="H561" s="35">
        <v>0.25</v>
      </c>
      <c r="I561" s="36">
        <v>41614</v>
      </c>
      <c r="J561" s="46">
        <v>4300000</v>
      </c>
      <c r="K561" s="47">
        <f>'[1]Sep 23'!M588</f>
        <v>4300000.0000000028</v>
      </c>
      <c r="L561" s="48"/>
      <c r="M561" s="48">
        <f t="shared" si="96"/>
        <v>4300000</v>
      </c>
      <c r="N561" s="49"/>
      <c r="O561" s="48">
        <f t="shared" si="100"/>
        <v>4300000.0000000028</v>
      </c>
      <c r="P561" s="48">
        <f t="shared" si="101"/>
        <v>0</v>
      </c>
      <c r="Q561" s="8">
        <f t="shared" si="97"/>
        <v>0</v>
      </c>
      <c r="R561" s="50">
        <f t="shared" si="105"/>
        <v>0</v>
      </c>
      <c r="S561" s="50"/>
      <c r="T561" s="9">
        <f t="shared" si="102"/>
        <v>48</v>
      </c>
      <c r="U561" s="9">
        <f t="shared" si="104"/>
        <v>48</v>
      </c>
      <c r="V561">
        <f t="shared" si="103"/>
        <v>0</v>
      </c>
      <c r="W561" s="166">
        <f t="shared" si="98"/>
        <v>89583.333333333328</v>
      </c>
      <c r="Y561" s="167">
        <f t="shared" si="99"/>
        <v>4300000</v>
      </c>
    </row>
    <row r="562" spans="1:25" ht="12" customHeight="1" x14ac:dyDescent="0.25">
      <c r="A562" s="51">
        <v>534</v>
      </c>
      <c r="B562" s="52" t="s">
        <v>638</v>
      </c>
      <c r="C562" s="52"/>
      <c r="D562" s="33" t="e">
        <f>VLOOKUP(B562,[2]Item!$A$1:$B$2217,2,)</f>
        <v>#N/A</v>
      </c>
      <c r="E562" s="52" t="s">
        <v>595</v>
      </c>
      <c r="F562" s="52" t="s">
        <v>277</v>
      </c>
      <c r="G562" s="34">
        <v>1</v>
      </c>
      <c r="H562" s="35">
        <v>0.25</v>
      </c>
      <c r="I562" s="36">
        <v>41614</v>
      </c>
      <c r="J562" s="46">
        <v>1425000</v>
      </c>
      <c r="K562" s="47">
        <f>'[1]Sep 23'!M589</f>
        <v>1425000</v>
      </c>
      <c r="L562" s="48"/>
      <c r="M562" s="48">
        <f t="shared" si="96"/>
        <v>1425000</v>
      </c>
      <c r="N562" s="49"/>
      <c r="O562" s="48">
        <f t="shared" si="100"/>
        <v>1425000</v>
      </c>
      <c r="P562" s="48">
        <f t="shared" si="101"/>
        <v>0</v>
      </c>
      <c r="Q562" s="8">
        <f t="shared" si="97"/>
        <v>0</v>
      </c>
      <c r="R562" s="50">
        <f t="shared" si="105"/>
        <v>0</v>
      </c>
      <c r="S562" s="50"/>
      <c r="T562" s="9">
        <f t="shared" si="102"/>
        <v>48</v>
      </c>
      <c r="U562" s="9">
        <f t="shared" si="104"/>
        <v>48</v>
      </c>
      <c r="V562">
        <f t="shared" si="103"/>
        <v>0</v>
      </c>
      <c r="W562" s="166">
        <f t="shared" si="98"/>
        <v>29687.5</v>
      </c>
      <c r="Y562" s="167">
        <f t="shared" si="99"/>
        <v>1425000</v>
      </c>
    </row>
    <row r="563" spans="1:25" ht="12" customHeight="1" x14ac:dyDescent="0.25">
      <c r="A563" s="51">
        <v>535</v>
      </c>
      <c r="B563" s="52" t="s">
        <v>639</v>
      </c>
      <c r="C563" s="52"/>
      <c r="D563" s="33" t="e">
        <f>VLOOKUP(B563,[2]Item!$A$1:$B$2217,2,)</f>
        <v>#N/A</v>
      </c>
      <c r="E563" s="52" t="s">
        <v>595</v>
      </c>
      <c r="F563" s="52" t="s">
        <v>184</v>
      </c>
      <c r="G563" s="34">
        <v>1</v>
      </c>
      <c r="H563" s="35">
        <v>0.25</v>
      </c>
      <c r="I563" s="36">
        <v>41614</v>
      </c>
      <c r="J563" s="46">
        <v>1800000</v>
      </c>
      <c r="K563" s="47">
        <f>'[1]Sep 23'!M590</f>
        <v>1800000</v>
      </c>
      <c r="L563" s="48"/>
      <c r="M563" s="48">
        <f t="shared" si="96"/>
        <v>1800000</v>
      </c>
      <c r="N563" s="49"/>
      <c r="O563" s="48">
        <f t="shared" si="100"/>
        <v>1800000</v>
      </c>
      <c r="P563" s="48">
        <f t="shared" si="101"/>
        <v>0</v>
      </c>
      <c r="Q563" s="8">
        <f t="shared" si="97"/>
        <v>0</v>
      </c>
      <c r="R563" s="50">
        <f t="shared" si="105"/>
        <v>0</v>
      </c>
      <c r="S563" s="50"/>
      <c r="T563" s="9">
        <f t="shared" si="102"/>
        <v>48</v>
      </c>
      <c r="U563" s="9">
        <f t="shared" si="104"/>
        <v>48</v>
      </c>
      <c r="V563">
        <f t="shared" si="103"/>
        <v>0</v>
      </c>
      <c r="W563" s="166">
        <f t="shared" si="98"/>
        <v>37500</v>
      </c>
      <c r="Y563" s="167">
        <f t="shared" si="99"/>
        <v>1800000</v>
      </c>
    </row>
    <row r="564" spans="1:25" ht="12" customHeight="1" x14ac:dyDescent="0.25">
      <c r="A564" s="51">
        <v>536</v>
      </c>
      <c r="B564" s="52" t="s">
        <v>640</v>
      </c>
      <c r="C564" s="52"/>
      <c r="D564" s="33" t="e">
        <f>VLOOKUP(B564,[2]Item!$A$1:$B$2217,2,)</f>
        <v>#N/A</v>
      </c>
      <c r="E564" s="52" t="s">
        <v>595</v>
      </c>
      <c r="F564" s="52" t="s">
        <v>184</v>
      </c>
      <c r="G564" s="34">
        <v>1</v>
      </c>
      <c r="H564" s="35">
        <v>0.25</v>
      </c>
      <c r="I564" s="36">
        <v>41614</v>
      </c>
      <c r="J564" s="46">
        <v>4375000</v>
      </c>
      <c r="K564" s="47">
        <f>'[1]Sep 23'!M591</f>
        <v>4375000.0000000028</v>
      </c>
      <c r="L564" s="48"/>
      <c r="M564" s="48">
        <f t="shared" si="96"/>
        <v>4375000</v>
      </c>
      <c r="N564" s="49"/>
      <c r="O564" s="48">
        <f t="shared" si="100"/>
        <v>4375000.0000000028</v>
      </c>
      <c r="P564" s="48">
        <f t="shared" si="101"/>
        <v>0</v>
      </c>
      <c r="Q564" s="8">
        <f t="shared" si="97"/>
        <v>0</v>
      </c>
      <c r="R564" s="50">
        <f t="shared" si="105"/>
        <v>0</v>
      </c>
      <c r="S564" s="50"/>
      <c r="T564" s="9">
        <f t="shared" si="102"/>
        <v>48</v>
      </c>
      <c r="U564" s="9">
        <f t="shared" si="104"/>
        <v>48</v>
      </c>
      <c r="V564">
        <f t="shared" si="103"/>
        <v>0</v>
      </c>
      <c r="W564" s="166">
        <f t="shared" si="98"/>
        <v>91145.833333333328</v>
      </c>
      <c r="Y564" s="167">
        <f t="shared" si="99"/>
        <v>4375000</v>
      </c>
    </row>
    <row r="565" spans="1:25" ht="12" customHeight="1" x14ac:dyDescent="0.25">
      <c r="A565" s="51">
        <v>537</v>
      </c>
      <c r="B565" s="52" t="s">
        <v>641</v>
      </c>
      <c r="C565" s="52"/>
      <c r="D565" s="33" t="e">
        <f>VLOOKUP(B565,[2]Item!$A$1:$B$2217,2,)</f>
        <v>#N/A</v>
      </c>
      <c r="E565" s="52" t="s">
        <v>595</v>
      </c>
      <c r="F565" s="52" t="s">
        <v>170</v>
      </c>
      <c r="G565" s="34">
        <v>1</v>
      </c>
      <c r="H565" s="35">
        <v>0.25</v>
      </c>
      <c r="I565" s="36">
        <v>41789</v>
      </c>
      <c r="J565" s="46">
        <v>795000</v>
      </c>
      <c r="K565" s="47">
        <f>'[1]Sep 23'!M592</f>
        <v>795000</v>
      </c>
      <c r="L565" s="48"/>
      <c r="M565" s="48">
        <f t="shared" si="96"/>
        <v>795000</v>
      </c>
      <c r="N565" s="49"/>
      <c r="O565" s="48">
        <f t="shared" si="100"/>
        <v>795000</v>
      </c>
      <c r="P565" s="48">
        <f t="shared" si="101"/>
        <v>0</v>
      </c>
      <c r="Q565" s="8">
        <f t="shared" si="97"/>
        <v>0</v>
      </c>
      <c r="R565" s="50">
        <f t="shared" si="105"/>
        <v>0</v>
      </c>
      <c r="S565" s="50"/>
      <c r="T565" s="9">
        <f t="shared" si="102"/>
        <v>48</v>
      </c>
      <c r="U565" s="9">
        <f t="shared" si="104"/>
        <v>48</v>
      </c>
      <c r="V565">
        <f t="shared" si="103"/>
        <v>0</v>
      </c>
      <c r="W565" s="166">
        <f t="shared" si="98"/>
        <v>16562.5</v>
      </c>
      <c r="Y565" s="167">
        <f t="shared" si="99"/>
        <v>795000</v>
      </c>
    </row>
    <row r="566" spans="1:25" ht="12" customHeight="1" x14ac:dyDescent="0.25">
      <c r="A566" s="51">
        <v>538</v>
      </c>
      <c r="B566" s="52" t="s">
        <v>642</v>
      </c>
      <c r="C566" s="52"/>
      <c r="D566" s="33" t="e">
        <f>VLOOKUP(B566,[2]Item!$A$1:$B$2217,2,)</f>
        <v>#N/A</v>
      </c>
      <c r="E566" s="52" t="s">
        <v>595</v>
      </c>
      <c r="F566" s="52" t="s">
        <v>170</v>
      </c>
      <c r="G566" s="34">
        <v>8</v>
      </c>
      <c r="H566" s="35">
        <v>0.25</v>
      </c>
      <c r="I566" s="36">
        <v>41778</v>
      </c>
      <c r="J566" s="46">
        <v>2692000</v>
      </c>
      <c r="K566" s="47">
        <f>'[1]Sep 23'!M593</f>
        <v>2691999.9966666675</v>
      </c>
      <c r="L566" s="48"/>
      <c r="M566" s="48">
        <f t="shared" si="96"/>
        <v>2692000</v>
      </c>
      <c r="N566" s="49"/>
      <c r="O566" s="48">
        <f t="shared" si="100"/>
        <v>2691999.9966666675</v>
      </c>
      <c r="P566" s="48">
        <f t="shared" si="101"/>
        <v>3.3333324827253819E-3</v>
      </c>
      <c r="Q566" s="8">
        <f t="shared" si="97"/>
        <v>3.3333324827253819E-3</v>
      </c>
      <c r="R566" s="50">
        <f t="shared" si="105"/>
        <v>0</v>
      </c>
      <c r="S566" s="50"/>
      <c r="T566" s="9">
        <f t="shared" si="102"/>
        <v>48</v>
      </c>
      <c r="U566" s="9">
        <f t="shared" si="104"/>
        <v>48</v>
      </c>
      <c r="V566">
        <f t="shared" si="103"/>
        <v>0</v>
      </c>
      <c r="W566" s="166">
        <f t="shared" si="98"/>
        <v>56083.333333333336</v>
      </c>
      <c r="Y566" s="167">
        <f t="shared" si="99"/>
        <v>2692000</v>
      </c>
    </row>
    <row r="567" spans="1:25" ht="12" customHeight="1" x14ac:dyDescent="0.25">
      <c r="A567" s="51">
        <v>539</v>
      </c>
      <c r="B567" s="52" t="s">
        <v>643</v>
      </c>
      <c r="C567" s="52"/>
      <c r="D567" s="33" t="e">
        <f>VLOOKUP(B567,[2]Item!$A$1:$B$2217,2,)</f>
        <v>#N/A</v>
      </c>
      <c r="E567" s="52" t="s">
        <v>595</v>
      </c>
      <c r="F567" s="52" t="s">
        <v>610</v>
      </c>
      <c r="G567" s="34">
        <v>1</v>
      </c>
      <c r="H567" s="35">
        <v>0.25</v>
      </c>
      <c r="I567" s="36">
        <v>41782</v>
      </c>
      <c r="J567" s="46">
        <v>982000</v>
      </c>
      <c r="K567" s="47">
        <f>'[1]Sep 23'!M594</f>
        <v>981999.9966666674</v>
      </c>
      <c r="L567" s="48"/>
      <c r="M567" s="48">
        <f t="shared" si="96"/>
        <v>982000</v>
      </c>
      <c r="N567" s="49"/>
      <c r="O567" s="48">
        <f t="shared" si="100"/>
        <v>981999.9966666674</v>
      </c>
      <c r="P567" s="48">
        <f t="shared" si="101"/>
        <v>3.3333325991407037E-3</v>
      </c>
      <c r="Q567" s="8">
        <f t="shared" si="97"/>
        <v>3.3333325991407037E-3</v>
      </c>
      <c r="R567" s="50">
        <f t="shared" si="105"/>
        <v>0</v>
      </c>
      <c r="S567" s="50"/>
      <c r="T567" s="9">
        <f t="shared" si="102"/>
        <v>48</v>
      </c>
      <c r="U567" s="9">
        <f t="shared" si="104"/>
        <v>48</v>
      </c>
      <c r="V567">
        <f t="shared" si="103"/>
        <v>0</v>
      </c>
      <c r="W567" s="166">
        <f t="shared" si="98"/>
        <v>20458.333333333332</v>
      </c>
      <c r="Y567" s="167">
        <f t="shared" si="99"/>
        <v>982000</v>
      </c>
    </row>
    <row r="568" spans="1:25" ht="12" customHeight="1" x14ac:dyDescent="0.25">
      <c r="A568" s="51">
        <v>540</v>
      </c>
      <c r="B568" s="52" t="s">
        <v>644</v>
      </c>
      <c r="C568" s="52"/>
      <c r="D568" s="33" t="e">
        <f>VLOOKUP(B568,[2]Item!$A$1:$B$2217,2,)</f>
        <v>#N/A</v>
      </c>
      <c r="E568" s="52" t="s">
        <v>595</v>
      </c>
      <c r="F568" s="52" t="s">
        <v>610</v>
      </c>
      <c r="G568" s="34">
        <v>1</v>
      </c>
      <c r="H568" s="35">
        <v>0.25</v>
      </c>
      <c r="I568" s="36">
        <v>41803</v>
      </c>
      <c r="J568" s="46">
        <v>3650000</v>
      </c>
      <c r="K568" s="47">
        <f>'[1]Sep 23'!M595</f>
        <v>3649999.9966666643</v>
      </c>
      <c r="L568" s="48"/>
      <c r="M568" s="48">
        <f t="shared" si="96"/>
        <v>3650000</v>
      </c>
      <c r="N568" s="49"/>
      <c r="O568" s="48">
        <f t="shared" si="100"/>
        <v>3649999.9966666643</v>
      </c>
      <c r="P568" s="48">
        <f t="shared" si="101"/>
        <v>3.333335742354393E-3</v>
      </c>
      <c r="Q568" s="8">
        <f t="shared" si="97"/>
        <v>3.333335742354393E-3</v>
      </c>
      <c r="R568" s="50">
        <f t="shared" si="105"/>
        <v>0</v>
      </c>
      <c r="S568" s="50"/>
      <c r="T568" s="9">
        <f t="shared" si="102"/>
        <v>48</v>
      </c>
      <c r="U568" s="9">
        <f t="shared" si="104"/>
        <v>48</v>
      </c>
      <c r="V568">
        <f t="shared" si="103"/>
        <v>0</v>
      </c>
      <c r="W568" s="166">
        <f t="shared" si="98"/>
        <v>76041.666666666672</v>
      </c>
      <c r="Y568" s="167">
        <f t="shared" si="99"/>
        <v>3650000</v>
      </c>
    </row>
    <row r="569" spans="1:25" ht="12" customHeight="1" x14ac:dyDescent="0.25">
      <c r="A569" s="51">
        <v>541</v>
      </c>
      <c r="B569" s="52" t="s">
        <v>645</v>
      </c>
      <c r="C569" s="52"/>
      <c r="D569" s="33" t="e">
        <f>VLOOKUP(B569,[2]Item!$A$1:$B$2217,2,)</f>
        <v>#N/A</v>
      </c>
      <c r="E569" s="52" t="s">
        <v>595</v>
      </c>
      <c r="F569" s="52" t="s">
        <v>170</v>
      </c>
      <c r="G569" s="34">
        <v>1</v>
      </c>
      <c r="H569" s="35">
        <v>0.25</v>
      </c>
      <c r="I569" s="36">
        <v>41803</v>
      </c>
      <c r="J569" s="46">
        <v>785000</v>
      </c>
      <c r="K569" s="47">
        <f>'[1]Sep 23'!M596</f>
        <v>784999.99666666624</v>
      </c>
      <c r="L569" s="48"/>
      <c r="M569" s="48">
        <f t="shared" si="96"/>
        <v>785000</v>
      </c>
      <c r="N569" s="49"/>
      <c r="O569" s="48">
        <f t="shared" si="100"/>
        <v>784999.99666666624</v>
      </c>
      <c r="P569" s="48">
        <f t="shared" si="101"/>
        <v>3.3333337632939219E-3</v>
      </c>
      <c r="Q569" s="8">
        <f t="shared" si="97"/>
        <v>3.3333337632939219E-3</v>
      </c>
      <c r="R569" s="50">
        <f t="shared" si="105"/>
        <v>0</v>
      </c>
      <c r="S569" s="50"/>
      <c r="T569" s="9">
        <f t="shared" si="102"/>
        <v>48</v>
      </c>
      <c r="U569" s="9">
        <f t="shared" si="104"/>
        <v>48</v>
      </c>
      <c r="V569">
        <f t="shared" si="103"/>
        <v>0</v>
      </c>
      <c r="W569" s="166">
        <f t="shared" si="98"/>
        <v>16354.166666666666</v>
      </c>
      <c r="Y569" s="167">
        <f t="shared" si="99"/>
        <v>785000</v>
      </c>
    </row>
    <row r="570" spans="1:25" ht="12" customHeight="1" x14ac:dyDescent="0.25">
      <c r="A570" s="51">
        <v>542</v>
      </c>
      <c r="B570" s="52" t="s">
        <v>646</v>
      </c>
      <c r="C570" s="52"/>
      <c r="D570" s="33" t="e">
        <f>VLOOKUP(B570,[2]Item!$A$1:$B$2217,2,)</f>
        <v>#N/A</v>
      </c>
      <c r="E570" s="52" t="s">
        <v>595</v>
      </c>
      <c r="F570" s="52" t="s">
        <v>175</v>
      </c>
      <c r="G570" s="34">
        <v>2</v>
      </c>
      <c r="H570" s="35">
        <v>0.25</v>
      </c>
      <c r="I570" s="36">
        <v>41793</v>
      </c>
      <c r="J570" s="46">
        <v>7300000</v>
      </c>
      <c r="K570" s="47">
        <f>'[1]Sep 23'!M597</f>
        <v>7300000.0033333283</v>
      </c>
      <c r="L570" s="48"/>
      <c r="M570" s="48">
        <f t="shared" si="96"/>
        <v>7300000</v>
      </c>
      <c r="N570" s="49"/>
      <c r="O570" s="48">
        <f t="shared" si="100"/>
        <v>7300000.0033333283</v>
      </c>
      <c r="P570" s="48">
        <f t="shared" si="101"/>
        <v>-3.3333282917737961E-3</v>
      </c>
      <c r="Q570" s="8">
        <f t="shared" si="97"/>
        <v>-3.3333282917737961E-3</v>
      </c>
      <c r="R570" s="50">
        <f t="shared" si="105"/>
        <v>0</v>
      </c>
      <c r="S570" s="50"/>
      <c r="T570" s="9">
        <f t="shared" si="102"/>
        <v>48</v>
      </c>
      <c r="U570" s="9">
        <f t="shared" si="104"/>
        <v>48</v>
      </c>
      <c r="V570">
        <f t="shared" si="103"/>
        <v>0</v>
      </c>
      <c r="W570" s="166">
        <f t="shared" si="98"/>
        <v>152083.33333333334</v>
      </c>
      <c r="Y570" s="167">
        <f t="shared" si="99"/>
        <v>7300000</v>
      </c>
    </row>
    <row r="571" spans="1:25" ht="12" customHeight="1" x14ac:dyDescent="0.25">
      <c r="A571" s="51">
        <v>543</v>
      </c>
      <c r="B571" s="52" t="s">
        <v>647</v>
      </c>
      <c r="C571" s="52"/>
      <c r="D571" s="33" t="e">
        <f>VLOOKUP(B571,[2]Item!$A$1:$B$2217,2,)</f>
        <v>#N/A</v>
      </c>
      <c r="E571" s="52" t="s">
        <v>595</v>
      </c>
      <c r="F571" s="52" t="s">
        <v>170</v>
      </c>
      <c r="G571" s="34">
        <v>2</v>
      </c>
      <c r="H571" s="35">
        <v>0.25</v>
      </c>
      <c r="I571" s="36">
        <v>41793</v>
      </c>
      <c r="J571" s="46">
        <v>1570000</v>
      </c>
      <c r="K571" s="47">
        <f>'[1]Sep 23'!M598</f>
        <v>1570000.0033333325</v>
      </c>
      <c r="L571" s="48"/>
      <c r="M571" s="48">
        <f t="shared" si="96"/>
        <v>1570000</v>
      </c>
      <c r="N571" s="49"/>
      <c r="O571" s="48">
        <f t="shared" si="100"/>
        <v>1570000.0033333325</v>
      </c>
      <c r="P571" s="48">
        <f t="shared" si="101"/>
        <v>-3.3333324827253819E-3</v>
      </c>
      <c r="Q571" s="8">
        <f t="shared" si="97"/>
        <v>-3.3333324827253819E-3</v>
      </c>
      <c r="R571" s="50">
        <f t="shared" si="105"/>
        <v>0</v>
      </c>
      <c r="S571" s="50"/>
      <c r="T571" s="9">
        <f t="shared" si="102"/>
        <v>48</v>
      </c>
      <c r="U571" s="9">
        <f t="shared" si="104"/>
        <v>48</v>
      </c>
      <c r="V571">
        <f t="shared" si="103"/>
        <v>0</v>
      </c>
      <c r="W571" s="166">
        <f t="shared" si="98"/>
        <v>32708.333333333332</v>
      </c>
      <c r="Y571" s="167">
        <f t="shared" si="99"/>
        <v>1570000</v>
      </c>
    </row>
    <row r="572" spans="1:25" ht="12" customHeight="1" x14ac:dyDescent="0.25">
      <c r="A572" s="51">
        <v>544</v>
      </c>
      <c r="B572" s="52" t="s">
        <v>648</v>
      </c>
      <c r="C572" s="52"/>
      <c r="D572" s="33" t="e">
        <f>VLOOKUP(B572,[2]Item!$A$1:$B$2217,2,)</f>
        <v>#N/A</v>
      </c>
      <c r="E572" s="52" t="s">
        <v>595</v>
      </c>
      <c r="F572" s="52" t="s">
        <v>610</v>
      </c>
      <c r="G572" s="34">
        <v>1</v>
      </c>
      <c r="H572" s="35">
        <v>0.5</v>
      </c>
      <c r="I572" s="36">
        <v>41809</v>
      </c>
      <c r="J572" s="46">
        <v>1525700</v>
      </c>
      <c r="K572" s="47">
        <f>'[1]Sep 23'!M599</f>
        <v>1525699.9999999998</v>
      </c>
      <c r="L572" s="48"/>
      <c r="M572" s="48">
        <f t="shared" si="96"/>
        <v>1525700</v>
      </c>
      <c r="N572" s="49"/>
      <c r="O572" s="48">
        <f t="shared" si="100"/>
        <v>1525699.9999999998</v>
      </c>
      <c r="P572" s="48">
        <f t="shared" si="101"/>
        <v>0</v>
      </c>
      <c r="Q572" s="8">
        <f t="shared" si="97"/>
        <v>0</v>
      </c>
      <c r="R572" s="50">
        <f t="shared" si="105"/>
        <v>0</v>
      </c>
      <c r="S572" s="50"/>
      <c r="T572" s="9">
        <f t="shared" si="102"/>
        <v>24</v>
      </c>
      <c r="U572" s="9">
        <f t="shared" si="104"/>
        <v>24</v>
      </c>
      <c r="V572">
        <f t="shared" si="103"/>
        <v>0</v>
      </c>
      <c r="W572" s="166">
        <f t="shared" si="98"/>
        <v>63570.833333333336</v>
      </c>
      <c r="Y572" s="167">
        <f t="shared" si="99"/>
        <v>1525700</v>
      </c>
    </row>
    <row r="573" spans="1:25" ht="12" customHeight="1" x14ac:dyDescent="0.25">
      <c r="A573" s="51">
        <v>545</v>
      </c>
      <c r="B573" s="52" t="s">
        <v>649</v>
      </c>
      <c r="C573" s="52"/>
      <c r="D573" s="33" t="e">
        <f>VLOOKUP(B573,[2]Item!$A$1:$B$2217,2,)</f>
        <v>#N/A</v>
      </c>
      <c r="E573" s="52" t="s">
        <v>595</v>
      </c>
      <c r="F573" s="52" t="s">
        <v>610</v>
      </c>
      <c r="G573" s="34">
        <v>1</v>
      </c>
      <c r="H573" s="35">
        <v>0.25</v>
      </c>
      <c r="I573" s="36">
        <v>41801</v>
      </c>
      <c r="J573" s="46">
        <v>3650000</v>
      </c>
      <c r="K573" s="47">
        <f>'[1]Sep 23'!M600</f>
        <v>3649999.9966666643</v>
      </c>
      <c r="L573" s="48"/>
      <c r="M573" s="48">
        <f t="shared" si="96"/>
        <v>3650000</v>
      </c>
      <c r="N573" s="49"/>
      <c r="O573" s="48">
        <f t="shared" si="100"/>
        <v>3649999.9966666643</v>
      </c>
      <c r="P573" s="48">
        <f t="shared" si="101"/>
        <v>3.333335742354393E-3</v>
      </c>
      <c r="Q573" s="8">
        <f t="shared" si="97"/>
        <v>3.333335742354393E-3</v>
      </c>
      <c r="R573" s="50">
        <f t="shared" si="105"/>
        <v>0</v>
      </c>
      <c r="S573" s="50"/>
      <c r="T573" s="9">
        <f t="shared" si="102"/>
        <v>48</v>
      </c>
      <c r="U573" s="9">
        <f t="shared" si="104"/>
        <v>48</v>
      </c>
      <c r="V573">
        <f t="shared" si="103"/>
        <v>0</v>
      </c>
      <c r="W573" s="166">
        <f t="shared" si="98"/>
        <v>76041.666666666672</v>
      </c>
      <c r="Y573" s="167">
        <f t="shared" si="99"/>
        <v>3650000</v>
      </c>
    </row>
    <row r="574" spans="1:25" ht="12" customHeight="1" x14ac:dyDescent="0.25">
      <c r="A574" s="51">
        <v>546</v>
      </c>
      <c r="B574" s="52" t="s">
        <v>650</v>
      </c>
      <c r="C574" s="52"/>
      <c r="D574" s="33" t="e">
        <f>VLOOKUP(B574,[2]Item!$A$1:$B$2217,2,)</f>
        <v>#N/A</v>
      </c>
      <c r="E574" s="52" t="s">
        <v>595</v>
      </c>
      <c r="F574" s="52" t="s">
        <v>610</v>
      </c>
      <c r="G574" s="34">
        <v>1</v>
      </c>
      <c r="H574" s="35">
        <v>0.25</v>
      </c>
      <c r="I574" s="36">
        <v>41801</v>
      </c>
      <c r="J574" s="46">
        <v>785000</v>
      </c>
      <c r="K574" s="47">
        <f>'[1]Sep 23'!M601</f>
        <v>784999.99666666624</v>
      </c>
      <c r="L574" s="48"/>
      <c r="M574" s="48">
        <f t="shared" si="96"/>
        <v>785000</v>
      </c>
      <c r="N574" s="49"/>
      <c r="O574" s="48">
        <f t="shared" si="100"/>
        <v>784999.99666666624</v>
      </c>
      <c r="P574" s="48">
        <f t="shared" si="101"/>
        <v>3.3333337632939219E-3</v>
      </c>
      <c r="Q574" s="8">
        <f t="shared" si="97"/>
        <v>3.3333337632939219E-3</v>
      </c>
      <c r="R574" s="50">
        <f t="shared" si="105"/>
        <v>0</v>
      </c>
      <c r="S574" s="50"/>
      <c r="T574" s="9">
        <f t="shared" si="102"/>
        <v>48</v>
      </c>
      <c r="U574" s="9">
        <f t="shared" si="104"/>
        <v>48</v>
      </c>
      <c r="V574">
        <f t="shared" si="103"/>
        <v>0</v>
      </c>
      <c r="W574" s="166">
        <f t="shared" si="98"/>
        <v>16354.166666666666</v>
      </c>
      <c r="Y574" s="167">
        <f t="shared" si="99"/>
        <v>785000</v>
      </c>
    </row>
    <row r="575" spans="1:25" ht="12" customHeight="1" x14ac:dyDescent="0.25">
      <c r="A575" s="51">
        <v>547</v>
      </c>
      <c r="B575" s="52" t="s">
        <v>651</v>
      </c>
      <c r="C575" s="52"/>
      <c r="D575" s="33" t="e">
        <f>VLOOKUP(B575,[2]Item!$A$1:$B$2217,2,)</f>
        <v>#N/A</v>
      </c>
      <c r="E575" s="52" t="s">
        <v>595</v>
      </c>
      <c r="F575" s="52" t="s">
        <v>631</v>
      </c>
      <c r="G575" s="34">
        <v>1</v>
      </c>
      <c r="H575" s="35">
        <v>0.25</v>
      </c>
      <c r="I575" s="36">
        <v>41869</v>
      </c>
      <c r="J575" s="46">
        <v>1400000</v>
      </c>
      <c r="K575" s="47">
        <f>'[1]Sep 23'!M602</f>
        <v>1400000.0000000005</v>
      </c>
      <c r="L575" s="48"/>
      <c r="M575" s="48">
        <f t="shared" si="96"/>
        <v>1400000</v>
      </c>
      <c r="N575" s="49"/>
      <c r="O575" s="48">
        <f t="shared" si="100"/>
        <v>1400000.0000000005</v>
      </c>
      <c r="P575" s="48">
        <f t="shared" si="101"/>
        <v>0</v>
      </c>
      <c r="Q575" s="8">
        <f t="shared" si="97"/>
        <v>0</v>
      </c>
      <c r="R575" s="50">
        <f t="shared" si="105"/>
        <v>0</v>
      </c>
      <c r="S575" s="50"/>
      <c r="T575" s="9">
        <f t="shared" si="102"/>
        <v>48</v>
      </c>
      <c r="U575" s="9">
        <f t="shared" si="104"/>
        <v>48</v>
      </c>
      <c r="V575">
        <f t="shared" si="103"/>
        <v>0</v>
      </c>
      <c r="W575" s="166">
        <f t="shared" si="98"/>
        <v>29166.666666666668</v>
      </c>
      <c r="Y575" s="167">
        <f t="shared" si="99"/>
        <v>1400000</v>
      </c>
    </row>
    <row r="576" spans="1:25" ht="12" customHeight="1" x14ac:dyDescent="0.25">
      <c r="A576" s="51">
        <v>548</v>
      </c>
      <c r="B576" s="52" t="s">
        <v>652</v>
      </c>
      <c r="C576" s="52"/>
      <c r="D576" s="33" t="e">
        <f>VLOOKUP(B576,[2]Item!$A$1:$B$2217,2,)</f>
        <v>#N/A</v>
      </c>
      <c r="E576" s="52" t="s">
        <v>595</v>
      </c>
      <c r="F576" s="52" t="s">
        <v>170</v>
      </c>
      <c r="G576" s="34">
        <v>1</v>
      </c>
      <c r="H576" s="35">
        <v>0.25</v>
      </c>
      <c r="I576" s="36">
        <v>41877</v>
      </c>
      <c r="J576" s="46">
        <v>1985000</v>
      </c>
      <c r="K576" s="47">
        <f>'[1]Sep 23'!M603</f>
        <v>1985000.0000000014</v>
      </c>
      <c r="L576" s="48"/>
      <c r="M576" s="48">
        <f t="shared" si="96"/>
        <v>1985000</v>
      </c>
      <c r="N576" s="49"/>
      <c r="O576" s="48">
        <f t="shared" si="100"/>
        <v>1985000.0000000014</v>
      </c>
      <c r="P576" s="48">
        <f t="shared" si="101"/>
        <v>0</v>
      </c>
      <c r="Q576" s="8">
        <f t="shared" si="97"/>
        <v>0</v>
      </c>
      <c r="R576" s="50">
        <f t="shared" si="105"/>
        <v>0</v>
      </c>
      <c r="S576" s="50"/>
      <c r="T576" s="9">
        <f t="shared" si="102"/>
        <v>48</v>
      </c>
      <c r="U576" s="9">
        <f t="shared" si="104"/>
        <v>48</v>
      </c>
      <c r="V576">
        <f t="shared" si="103"/>
        <v>0</v>
      </c>
      <c r="W576" s="166">
        <f t="shared" si="98"/>
        <v>41354.166666666664</v>
      </c>
      <c r="Y576" s="167">
        <f t="shared" si="99"/>
        <v>1985000</v>
      </c>
    </row>
    <row r="577" spans="1:25" ht="12" customHeight="1" x14ac:dyDescent="0.25">
      <c r="A577" s="51">
        <v>549</v>
      </c>
      <c r="B577" s="52" t="s">
        <v>653</v>
      </c>
      <c r="C577" s="52"/>
      <c r="D577" s="33" t="e">
        <f>VLOOKUP(B577,[2]Item!$A$1:$B$2217,2,)</f>
        <v>#N/A</v>
      </c>
      <c r="E577" s="52" t="s">
        <v>595</v>
      </c>
      <c r="F577" s="52" t="s">
        <v>184</v>
      </c>
      <c r="G577" s="34">
        <v>1</v>
      </c>
      <c r="H577" s="35">
        <v>0.25</v>
      </c>
      <c r="I577" s="36">
        <v>41934</v>
      </c>
      <c r="J577" s="46">
        <v>4000000</v>
      </c>
      <c r="K577" s="47">
        <f>'[1]Sep 23'!M604</f>
        <v>4000000.0000000028</v>
      </c>
      <c r="L577" s="48"/>
      <c r="M577" s="48">
        <f t="shared" si="96"/>
        <v>4000000</v>
      </c>
      <c r="N577" s="49"/>
      <c r="O577" s="48">
        <f t="shared" si="100"/>
        <v>4000000.0000000028</v>
      </c>
      <c r="P577" s="48">
        <f t="shared" si="101"/>
        <v>0</v>
      </c>
      <c r="Q577" s="8">
        <f t="shared" si="97"/>
        <v>0</v>
      </c>
      <c r="R577" s="50">
        <f t="shared" si="105"/>
        <v>0</v>
      </c>
      <c r="S577" s="50"/>
      <c r="T577" s="9">
        <f t="shared" si="102"/>
        <v>48</v>
      </c>
      <c r="U577" s="9">
        <f t="shared" si="104"/>
        <v>48</v>
      </c>
      <c r="V577">
        <f t="shared" si="103"/>
        <v>0</v>
      </c>
      <c r="W577" s="166">
        <f t="shared" si="98"/>
        <v>83333.333333333328</v>
      </c>
      <c r="Y577" s="167">
        <f t="shared" si="99"/>
        <v>4000000</v>
      </c>
    </row>
    <row r="578" spans="1:25" ht="12" customHeight="1" x14ac:dyDescent="0.25">
      <c r="A578" s="51">
        <v>550</v>
      </c>
      <c r="B578" s="52" t="s">
        <v>654</v>
      </c>
      <c r="C578" s="52"/>
      <c r="D578" s="33" t="e">
        <f>VLOOKUP(B578,[2]Item!$A$1:$B$2217,2,)</f>
        <v>#N/A</v>
      </c>
      <c r="E578" s="52" t="s">
        <v>595</v>
      </c>
      <c r="F578" s="52" t="s">
        <v>610</v>
      </c>
      <c r="G578" s="34">
        <v>1</v>
      </c>
      <c r="H578" s="35">
        <v>0.25</v>
      </c>
      <c r="I578" s="36">
        <v>41921</v>
      </c>
      <c r="J578" s="46">
        <v>73092000</v>
      </c>
      <c r="K578" s="47">
        <f>'[1]Sep 23'!M605</f>
        <v>73092000</v>
      </c>
      <c r="L578" s="48"/>
      <c r="M578" s="48">
        <f t="shared" si="96"/>
        <v>73092000</v>
      </c>
      <c r="N578" s="49"/>
      <c r="O578" s="48">
        <f t="shared" si="100"/>
        <v>73092000</v>
      </c>
      <c r="P578" s="48">
        <f t="shared" si="101"/>
        <v>0</v>
      </c>
      <c r="Q578" s="8">
        <f t="shared" si="97"/>
        <v>0</v>
      </c>
      <c r="R578" s="50">
        <f t="shared" si="105"/>
        <v>0</v>
      </c>
      <c r="S578" s="50"/>
      <c r="T578" s="9">
        <f t="shared" si="102"/>
        <v>48</v>
      </c>
      <c r="U578" s="9">
        <f t="shared" si="104"/>
        <v>48</v>
      </c>
      <c r="V578">
        <f t="shared" si="103"/>
        <v>0</v>
      </c>
      <c r="W578" s="166">
        <f t="shared" si="98"/>
        <v>1522750</v>
      </c>
      <c r="Y578" s="167">
        <f t="shared" si="99"/>
        <v>73092000</v>
      </c>
    </row>
    <row r="579" spans="1:25" ht="12" customHeight="1" x14ac:dyDescent="0.25">
      <c r="A579" s="51">
        <v>551</v>
      </c>
      <c r="B579" s="52" t="s">
        <v>655</v>
      </c>
      <c r="C579" s="52"/>
      <c r="D579" s="33" t="e">
        <f>VLOOKUP(B579,[2]Item!$A$1:$B$2217,2,)</f>
        <v>#N/A</v>
      </c>
      <c r="E579" s="52" t="s">
        <v>595</v>
      </c>
      <c r="F579" s="52" t="s">
        <v>265</v>
      </c>
      <c r="G579" s="34">
        <v>1</v>
      </c>
      <c r="H579" s="35">
        <v>0.25</v>
      </c>
      <c r="I579" s="36">
        <v>41925</v>
      </c>
      <c r="J579" s="46">
        <v>19808000</v>
      </c>
      <c r="K579" s="47">
        <f>'[1]Sep 23'!M606</f>
        <v>19808000</v>
      </c>
      <c r="L579" s="48"/>
      <c r="M579" s="48">
        <f t="shared" si="96"/>
        <v>19808000</v>
      </c>
      <c r="N579" s="49"/>
      <c r="O579" s="48">
        <f t="shared" si="100"/>
        <v>19808000</v>
      </c>
      <c r="P579" s="48">
        <f t="shared" si="101"/>
        <v>0</v>
      </c>
      <c r="Q579" s="8">
        <f t="shared" si="97"/>
        <v>0</v>
      </c>
      <c r="R579" s="50">
        <f t="shared" si="105"/>
        <v>0</v>
      </c>
      <c r="S579" s="50"/>
      <c r="T579" s="9">
        <f t="shared" si="102"/>
        <v>48</v>
      </c>
      <c r="U579" s="9">
        <f t="shared" si="104"/>
        <v>48</v>
      </c>
      <c r="V579">
        <f t="shared" si="103"/>
        <v>0</v>
      </c>
      <c r="W579" s="166">
        <f t="shared" si="98"/>
        <v>412666.66666666669</v>
      </c>
      <c r="Y579" s="167">
        <f t="shared" si="99"/>
        <v>19808000</v>
      </c>
    </row>
    <row r="580" spans="1:25" ht="12" customHeight="1" x14ac:dyDescent="0.25">
      <c r="A580" s="51">
        <v>552</v>
      </c>
      <c r="B580" s="52" t="s">
        <v>656</v>
      </c>
      <c r="C580" s="52"/>
      <c r="D580" s="33" t="e">
        <f>VLOOKUP(B580,[2]Item!$A$1:$B$2217,2,)</f>
        <v>#N/A</v>
      </c>
      <c r="E580" s="52" t="s">
        <v>595</v>
      </c>
      <c r="F580" s="52" t="s">
        <v>170</v>
      </c>
      <c r="G580" s="34">
        <v>1</v>
      </c>
      <c r="H580" s="35">
        <v>0.25</v>
      </c>
      <c r="I580" s="36">
        <v>41935</v>
      </c>
      <c r="J580" s="46">
        <v>533000</v>
      </c>
      <c r="K580" s="47">
        <f>'[1]Sep 23'!M607</f>
        <v>533000.00000000035</v>
      </c>
      <c r="L580" s="48"/>
      <c r="M580" s="48">
        <f t="shared" si="96"/>
        <v>533000</v>
      </c>
      <c r="N580" s="49"/>
      <c r="O580" s="48">
        <f t="shared" si="100"/>
        <v>533000.00000000035</v>
      </c>
      <c r="P580" s="48">
        <f t="shared" si="101"/>
        <v>0</v>
      </c>
      <c r="Q580" s="8">
        <f t="shared" si="97"/>
        <v>0</v>
      </c>
      <c r="R580" s="50">
        <f t="shared" si="105"/>
        <v>0</v>
      </c>
      <c r="S580" s="50"/>
      <c r="T580" s="9">
        <f t="shared" si="102"/>
        <v>48</v>
      </c>
      <c r="U580" s="9">
        <f t="shared" si="104"/>
        <v>48</v>
      </c>
      <c r="V580">
        <f t="shared" si="103"/>
        <v>0</v>
      </c>
      <c r="W580" s="166">
        <f t="shared" si="98"/>
        <v>11104.166666666666</v>
      </c>
      <c r="Y580" s="167">
        <f t="shared" si="99"/>
        <v>533000</v>
      </c>
    </row>
    <row r="581" spans="1:25" ht="12" customHeight="1" x14ac:dyDescent="0.25">
      <c r="A581" s="51">
        <v>553</v>
      </c>
      <c r="B581" s="52" t="s">
        <v>657</v>
      </c>
      <c r="C581" s="52"/>
      <c r="D581" s="33" t="e">
        <f>VLOOKUP(B581,[2]Item!$A$1:$B$2217,2,)</f>
        <v>#N/A</v>
      </c>
      <c r="E581" s="52" t="s">
        <v>595</v>
      </c>
      <c r="F581" s="52" t="s">
        <v>170</v>
      </c>
      <c r="G581" s="34">
        <v>10</v>
      </c>
      <c r="H581" s="35">
        <v>0.25</v>
      </c>
      <c r="I581" s="36">
        <v>41929</v>
      </c>
      <c r="J581" s="46">
        <v>24200000</v>
      </c>
      <c r="K581" s="47">
        <f>'[1]Sep 23'!M608</f>
        <v>24200000.000000011</v>
      </c>
      <c r="L581" s="48"/>
      <c r="M581" s="48">
        <f t="shared" si="96"/>
        <v>24200000</v>
      </c>
      <c r="N581" s="49"/>
      <c r="O581" s="48">
        <f t="shared" si="100"/>
        <v>24200000.000000011</v>
      </c>
      <c r="P581" s="48">
        <f t="shared" si="101"/>
        <v>0</v>
      </c>
      <c r="Q581" s="8">
        <f t="shared" si="97"/>
        <v>0</v>
      </c>
      <c r="R581" s="50">
        <f t="shared" si="105"/>
        <v>0</v>
      </c>
      <c r="S581" s="50"/>
      <c r="T581" s="9">
        <f t="shared" si="102"/>
        <v>48</v>
      </c>
      <c r="U581" s="9">
        <f t="shared" si="104"/>
        <v>48</v>
      </c>
      <c r="V581">
        <f t="shared" si="103"/>
        <v>0</v>
      </c>
      <c r="W581" s="166">
        <f t="shared" si="98"/>
        <v>504166.66666666669</v>
      </c>
      <c r="Y581" s="167">
        <f t="shared" si="99"/>
        <v>24200000</v>
      </c>
    </row>
    <row r="582" spans="1:25" ht="12" customHeight="1" x14ac:dyDescent="0.25">
      <c r="A582" s="51">
        <v>554</v>
      </c>
      <c r="B582" s="52" t="s">
        <v>658</v>
      </c>
      <c r="C582" s="52"/>
      <c r="D582" s="33" t="e">
        <f>VLOOKUP(B582,[2]Item!$A$1:$B$2217,2,)</f>
        <v>#N/A</v>
      </c>
      <c r="E582" s="52" t="s">
        <v>595</v>
      </c>
      <c r="F582" s="52" t="s">
        <v>659</v>
      </c>
      <c r="G582" s="34">
        <v>1</v>
      </c>
      <c r="H582" s="35">
        <v>0.25</v>
      </c>
      <c r="I582" s="36">
        <v>41940</v>
      </c>
      <c r="J582" s="46">
        <v>22000000</v>
      </c>
      <c r="K582" s="47">
        <f>'[1]Sep 23'!M609</f>
        <v>21999999.999999996</v>
      </c>
      <c r="L582" s="48"/>
      <c r="M582" s="48">
        <f t="shared" si="96"/>
        <v>22000000</v>
      </c>
      <c r="N582" s="49"/>
      <c r="O582" s="48">
        <f t="shared" si="100"/>
        <v>21999999.999999996</v>
      </c>
      <c r="P582" s="48">
        <f t="shared" si="101"/>
        <v>0</v>
      </c>
      <c r="Q582" s="8">
        <f t="shared" si="97"/>
        <v>0</v>
      </c>
      <c r="R582" s="50">
        <f t="shared" si="105"/>
        <v>0</v>
      </c>
      <c r="S582" s="50"/>
      <c r="T582" s="9">
        <f t="shared" si="102"/>
        <v>48</v>
      </c>
      <c r="U582" s="9">
        <f t="shared" si="104"/>
        <v>48</v>
      </c>
      <c r="V582">
        <f t="shared" si="103"/>
        <v>0</v>
      </c>
      <c r="W582" s="166">
        <f t="shared" si="98"/>
        <v>458333.33333333331</v>
      </c>
      <c r="Y582" s="167">
        <f t="shared" si="99"/>
        <v>22000000</v>
      </c>
    </row>
    <row r="583" spans="1:25" ht="12" customHeight="1" x14ac:dyDescent="0.25">
      <c r="A583" s="51">
        <v>555</v>
      </c>
      <c r="B583" s="52" t="s">
        <v>660</v>
      </c>
      <c r="C583" s="52"/>
      <c r="D583" s="33" t="e">
        <f>VLOOKUP(B583,[2]Item!$A$1:$B$2217,2,)</f>
        <v>#N/A</v>
      </c>
      <c r="E583" s="52" t="s">
        <v>595</v>
      </c>
      <c r="F583" s="52" t="s">
        <v>420</v>
      </c>
      <c r="G583" s="34">
        <v>1</v>
      </c>
      <c r="H583" s="35">
        <v>0.25</v>
      </c>
      <c r="I583" s="36">
        <v>41949</v>
      </c>
      <c r="J583" s="46">
        <v>12300000</v>
      </c>
      <c r="K583" s="47">
        <f>'[1]Sep 23'!M610</f>
        <v>12300000</v>
      </c>
      <c r="L583" s="48"/>
      <c r="M583" s="48">
        <f t="shared" ref="M583:M646" si="106">J583+L583</f>
        <v>12300000</v>
      </c>
      <c r="N583" s="49"/>
      <c r="O583" s="48">
        <f t="shared" si="100"/>
        <v>12300000</v>
      </c>
      <c r="P583" s="48">
        <f t="shared" si="101"/>
        <v>0</v>
      </c>
      <c r="Q583" s="8">
        <f t="shared" ref="Q583:Q646" si="107">M583-O583</f>
        <v>0</v>
      </c>
      <c r="R583" s="50">
        <f t="shared" si="105"/>
        <v>0</v>
      </c>
      <c r="S583" s="50"/>
      <c r="T583" s="9">
        <f t="shared" si="102"/>
        <v>48</v>
      </c>
      <c r="U583" s="9">
        <f t="shared" si="104"/>
        <v>48</v>
      </c>
      <c r="V583">
        <f t="shared" si="103"/>
        <v>0</v>
      </c>
      <c r="W583" s="166">
        <f t="shared" ref="W583:W646" si="108">M583/T583</f>
        <v>256250</v>
      </c>
      <c r="Y583" s="167">
        <f t="shared" ref="Y583:Y646" si="109">U583*W583</f>
        <v>12300000</v>
      </c>
    </row>
    <row r="584" spans="1:25" ht="12" customHeight="1" x14ac:dyDescent="0.25">
      <c r="A584" s="51">
        <v>556</v>
      </c>
      <c r="B584" s="52" t="s">
        <v>661</v>
      </c>
      <c r="C584" s="52"/>
      <c r="D584" s="33" t="e">
        <f>VLOOKUP(B584,[2]Item!$A$1:$B$2217,2,)</f>
        <v>#N/A</v>
      </c>
      <c r="E584" s="52" t="s">
        <v>595</v>
      </c>
      <c r="F584" s="52" t="s">
        <v>610</v>
      </c>
      <c r="G584" s="34">
        <v>1</v>
      </c>
      <c r="H584" s="35">
        <v>0.25</v>
      </c>
      <c r="I584" s="36">
        <v>42107</v>
      </c>
      <c r="J584" s="46">
        <v>12625000</v>
      </c>
      <c r="K584" s="47">
        <f>'[1]Sep 23'!M611</f>
        <v>12625000.000000006</v>
      </c>
      <c r="L584" s="48"/>
      <c r="M584" s="48">
        <f t="shared" si="106"/>
        <v>12625000</v>
      </c>
      <c r="N584" s="49"/>
      <c r="O584" s="48">
        <f t="shared" si="100"/>
        <v>12625000.000000006</v>
      </c>
      <c r="P584" s="48">
        <f t="shared" si="101"/>
        <v>0</v>
      </c>
      <c r="Q584" s="8">
        <f t="shared" si="107"/>
        <v>0</v>
      </c>
      <c r="R584" s="50">
        <f t="shared" si="105"/>
        <v>0</v>
      </c>
      <c r="S584" s="50"/>
      <c r="T584" s="9">
        <f t="shared" si="102"/>
        <v>48</v>
      </c>
      <c r="U584" s="9">
        <f t="shared" si="104"/>
        <v>48</v>
      </c>
      <c r="V584">
        <f t="shared" si="103"/>
        <v>0</v>
      </c>
      <c r="W584" s="166">
        <f t="shared" si="108"/>
        <v>263020.83333333331</v>
      </c>
      <c r="Y584" s="167">
        <f t="shared" si="109"/>
        <v>12625000</v>
      </c>
    </row>
    <row r="585" spans="1:25" ht="12" customHeight="1" x14ac:dyDescent="0.25">
      <c r="A585" s="51">
        <v>557</v>
      </c>
      <c r="B585" s="52" t="s">
        <v>662</v>
      </c>
      <c r="C585" s="52"/>
      <c r="D585" s="33" t="e">
        <f>VLOOKUP(B585,[2]Item!$A$1:$B$2217,2,)</f>
        <v>#N/A</v>
      </c>
      <c r="E585" s="52" t="s">
        <v>595</v>
      </c>
      <c r="F585" s="52" t="s">
        <v>610</v>
      </c>
      <c r="G585" s="34">
        <v>3</v>
      </c>
      <c r="H585" s="35">
        <v>0.25</v>
      </c>
      <c r="I585" s="36">
        <v>42107</v>
      </c>
      <c r="J585" s="46">
        <v>2550000</v>
      </c>
      <c r="K585" s="47">
        <f>'[1]Sep 23'!M612</f>
        <v>2550000</v>
      </c>
      <c r="L585" s="48"/>
      <c r="M585" s="48">
        <f t="shared" si="106"/>
        <v>2550000</v>
      </c>
      <c r="N585" s="49"/>
      <c r="O585" s="48">
        <f t="shared" ref="O585:O648" si="110">K585+N585</f>
        <v>2550000</v>
      </c>
      <c r="P585" s="48">
        <f t="shared" ref="P585:P648" si="111">J585-O585</f>
        <v>0</v>
      </c>
      <c r="Q585" s="8">
        <f t="shared" si="107"/>
        <v>0</v>
      </c>
      <c r="R585" s="50">
        <f t="shared" si="105"/>
        <v>0</v>
      </c>
      <c r="S585" s="50"/>
      <c r="T585" s="9">
        <f t="shared" ref="T585:T648" si="112">IF(H585=0,"",IF(H585="","",12*(100%/H585)))</f>
        <v>48</v>
      </c>
      <c r="U585" s="9">
        <f t="shared" si="104"/>
        <v>48</v>
      </c>
      <c r="V585">
        <f t="shared" ref="V585:V648" si="113">IFERROR(IF(T585-U585&gt;0,T585-U585,0),"")</f>
        <v>0</v>
      </c>
      <c r="W585" s="166">
        <f t="shared" si="108"/>
        <v>53125</v>
      </c>
      <c r="Y585" s="167">
        <f t="shared" si="109"/>
        <v>2550000</v>
      </c>
    </row>
    <row r="586" spans="1:25" ht="12" customHeight="1" x14ac:dyDescent="0.25">
      <c r="A586" s="51">
        <v>558</v>
      </c>
      <c r="B586" s="52" t="s">
        <v>663</v>
      </c>
      <c r="C586" s="52"/>
      <c r="D586" s="33" t="e">
        <f>VLOOKUP(B586,[2]Item!$A$1:$B$2217,2,)</f>
        <v>#N/A</v>
      </c>
      <c r="E586" s="52" t="s">
        <v>595</v>
      </c>
      <c r="F586" s="52" t="s">
        <v>184</v>
      </c>
      <c r="G586" s="34">
        <v>2</v>
      </c>
      <c r="H586" s="35">
        <v>0.25</v>
      </c>
      <c r="I586" s="36">
        <v>42095</v>
      </c>
      <c r="J586" s="46">
        <v>5500000</v>
      </c>
      <c r="K586" s="47">
        <f>'[1]Sep 23'!M613</f>
        <v>5499999.9999999991</v>
      </c>
      <c r="L586" s="48"/>
      <c r="M586" s="48">
        <f t="shared" si="106"/>
        <v>5500000</v>
      </c>
      <c r="N586" s="49"/>
      <c r="O586" s="48">
        <f t="shared" si="110"/>
        <v>5499999.9999999991</v>
      </c>
      <c r="P586" s="48">
        <f t="shared" si="111"/>
        <v>0</v>
      </c>
      <c r="Q586" s="8">
        <f t="shared" si="107"/>
        <v>0</v>
      </c>
      <c r="R586" s="50">
        <f t="shared" si="105"/>
        <v>0</v>
      </c>
      <c r="S586" s="50"/>
      <c r="T586" s="9">
        <f t="shared" si="112"/>
        <v>48</v>
      </c>
      <c r="U586" s="9">
        <f t="shared" si="104"/>
        <v>48</v>
      </c>
      <c r="V586">
        <f t="shared" si="113"/>
        <v>0</v>
      </c>
      <c r="W586" s="166">
        <f t="shared" si="108"/>
        <v>114583.33333333333</v>
      </c>
      <c r="Y586" s="167">
        <f t="shared" si="109"/>
        <v>5500000</v>
      </c>
    </row>
    <row r="587" spans="1:25" ht="12" customHeight="1" x14ac:dyDescent="0.25">
      <c r="A587" s="51">
        <v>559</v>
      </c>
      <c r="B587" s="52" t="s">
        <v>664</v>
      </c>
      <c r="C587" s="52"/>
      <c r="D587" s="33" t="e">
        <f>VLOOKUP(B587,[2]Item!$A$1:$B$2217,2,)</f>
        <v>#N/A</v>
      </c>
      <c r="E587" s="52" t="s">
        <v>595</v>
      </c>
      <c r="F587" s="52" t="s">
        <v>184</v>
      </c>
      <c r="G587" s="34">
        <v>0</v>
      </c>
      <c r="H587" s="35">
        <v>0.25</v>
      </c>
      <c r="I587" s="36">
        <v>42100</v>
      </c>
      <c r="J587" s="46">
        <v>7250000</v>
      </c>
      <c r="K587" s="47">
        <f>'[1]Sep 23'!M614</f>
        <v>7250000.0000000047</v>
      </c>
      <c r="L587" s="48"/>
      <c r="M587" s="48">
        <f t="shared" si="106"/>
        <v>7250000</v>
      </c>
      <c r="N587" s="49"/>
      <c r="O587" s="48">
        <f t="shared" si="110"/>
        <v>7250000.0000000047</v>
      </c>
      <c r="P587" s="48">
        <f t="shared" si="111"/>
        <v>0</v>
      </c>
      <c r="Q587" s="8">
        <f t="shared" si="107"/>
        <v>0</v>
      </c>
      <c r="R587" s="50">
        <f t="shared" si="105"/>
        <v>0</v>
      </c>
      <c r="S587" s="50"/>
      <c r="T587" s="9">
        <f t="shared" si="112"/>
        <v>48</v>
      </c>
      <c r="U587" s="9">
        <f t="shared" ref="U587:U650" si="114">IF(I587="","",IF(((YEAR($U$2)-YEAR(I587))*12)+MONTH($U$2)-MONTH(I587)+1&gt;T587,T587,((YEAR($U$2)-YEAR(I587))*12)+MONTH($U$2)-MONTH(I587)+1))</f>
        <v>48</v>
      </c>
      <c r="V587">
        <f t="shared" si="113"/>
        <v>0</v>
      </c>
      <c r="W587" s="166">
        <f t="shared" si="108"/>
        <v>151041.66666666666</v>
      </c>
      <c r="Y587" s="167">
        <f t="shared" si="109"/>
        <v>7250000</v>
      </c>
    </row>
    <row r="588" spans="1:25" ht="12" customHeight="1" x14ac:dyDescent="0.25">
      <c r="A588" s="51">
        <v>560</v>
      </c>
      <c r="B588" s="52" t="s">
        <v>665</v>
      </c>
      <c r="C588" s="52"/>
      <c r="D588" s="33" t="e">
        <f>VLOOKUP(B588,[2]Item!$A$1:$B$2217,2,)</f>
        <v>#N/A</v>
      </c>
      <c r="E588" s="52" t="s">
        <v>595</v>
      </c>
      <c r="F588" s="52" t="s">
        <v>610</v>
      </c>
      <c r="G588" s="34">
        <v>2</v>
      </c>
      <c r="H588" s="35">
        <v>0.5</v>
      </c>
      <c r="I588" s="36">
        <v>42177</v>
      </c>
      <c r="J588" s="46">
        <v>1670000</v>
      </c>
      <c r="K588" s="47">
        <f>'[1]Sep 23'!M615</f>
        <v>1669999.9999999995</v>
      </c>
      <c r="L588" s="48"/>
      <c r="M588" s="48">
        <f t="shared" si="106"/>
        <v>1670000</v>
      </c>
      <c r="N588" s="49"/>
      <c r="O588" s="48">
        <f t="shared" si="110"/>
        <v>1669999.9999999995</v>
      </c>
      <c r="P588" s="48">
        <f t="shared" si="111"/>
        <v>0</v>
      </c>
      <c r="Q588" s="8">
        <f t="shared" si="107"/>
        <v>0</v>
      </c>
      <c r="R588" s="50">
        <f t="shared" si="105"/>
        <v>0</v>
      </c>
      <c r="S588" s="50"/>
      <c r="T588" s="9">
        <f t="shared" si="112"/>
        <v>24</v>
      </c>
      <c r="U588" s="9">
        <f t="shared" si="114"/>
        <v>24</v>
      </c>
      <c r="V588">
        <f t="shared" si="113"/>
        <v>0</v>
      </c>
      <c r="W588" s="166">
        <f t="shared" si="108"/>
        <v>69583.333333333328</v>
      </c>
      <c r="Y588" s="167">
        <f t="shared" si="109"/>
        <v>1670000</v>
      </c>
    </row>
    <row r="589" spans="1:25" ht="12" customHeight="1" x14ac:dyDescent="0.25">
      <c r="A589" s="51">
        <v>561</v>
      </c>
      <c r="B589" s="52" t="s">
        <v>666</v>
      </c>
      <c r="C589" s="52"/>
      <c r="D589" s="33" t="e">
        <f>VLOOKUP(B589,[2]Item!$A$1:$B$2217,2,)</f>
        <v>#N/A</v>
      </c>
      <c r="E589" s="52" t="s">
        <v>595</v>
      </c>
      <c r="F589" s="52" t="s">
        <v>198</v>
      </c>
      <c r="G589" s="34">
        <v>1</v>
      </c>
      <c r="H589" s="35">
        <v>0.25</v>
      </c>
      <c r="I589" s="36">
        <v>42229</v>
      </c>
      <c r="J589" s="46">
        <v>5395000</v>
      </c>
      <c r="K589" s="47">
        <f>'[1]Sep 23'!M616</f>
        <v>5394999.9999999991</v>
      </c>
      <c r="L589" s="48"/>
      <c r="M589" s="48">
        <f t="shared" si="106"/>
        <v>5395000</v>
      </c>
      <c r="N589" s="49"/>
      <c r="O589" s="48">
        <f t="shared" si="110"/>
        <v>5394999.9999999991</v>
      </c>
      <c r="P589" s="48">
        <f t="shared" si="111"/>
        <v>0</v>
      </c>
      <c r="Q589" s="8">
        <f t="shared" si="107"/>
        <v>0</v>
      </c>
      <c r="R589" s="50">
        <f t="shared" si="105"/>
        <v>0</v>
      </c>
      <c r="S589" s="50"/>
      <c r="T589" s="9">
        <f t="shared" si="112"/>
        <v>48</v>
      </c>
      <c r="U589" s="9">
        <f t="shared" si="114"/>
        <v>48</v>
      </c>
      <c r="V589">
        <f t="shared" si="113"/>
        <v>0</v>
      </c>
      <c r="W589" s="166">
        <f t="shared" si="108"/>
        <v>112395.83333333333</v>
      </c>
      <c r="Y589" s="167">
        <f t="shared" si="109"/>
        <v>5395000</v>
      </c>
    </row>
    <row r="590" spans="1:25" ht="12" customHeight="1" x14ac:dyDescent="0.25">
      <c r="A590" s="51">
        <v>562</v>
      </c>
      <c r="B590" s="52" t="s">
        <v>667</v>
      </c>
      <c r="C590" s="52"/>
      <c r="D590" s="33" t="e">
        <f>VLOOKUP(B590,[2]Item!$A$1:$B$2217,2,)</f>
        <v>#N/A</v>
      </c>
      <c r="E590" s="52" t="s">
        <v>595</v>
      </c>
      <c r="F590" s="52" t="s">
        <v>610</v>
      </c>
      <c r="G590" s="34">
        <v>1</v>
      </c>
      <c r="H590" s="35">
        <v>0.25</v>
      </c>
      <c r="I590" s="36">
        <v>42254</v>
      </c>
      <c r="J590" s="46">
        <v>4600000</v>
      </c>
      <c r="K590" s="47">
        <f>'[1]Sep 23'!M617</f>
        <v>4600000.0000000009</v>
      </c>
      <c r="L590" s="48"/>
      <c r="M590" s="48">
        <f t="shared" si="106"/>
        <v>4600000</v>
      </c>
      <c r="N590" s="49"/>
      <c r="O590" s="48">
        <f t="shared" si="110"/>
        <v>4600000.0000000009</v>
      </c>
      <c r="P590" s="48">
        <f t="shared" si="111"/>
        <v>0</v>
      </c>
      <c r="Q590" s="8">
        <f t="shared" si="107"/>
        <v>0</v>
      </c>
      <c r="R590" s="50">
        <f t="shared" si="105"/>
        <v>0</v>
      </c>
      <c r="S590" s="50"/>
      <c r="T590" s="9">
        <f t="shared" si="112"/>
        <v>48</v>
      </c>
      <c r="U590" s="9">
        <f t="shared" si="114"/>
        <v>48</v>
      </c>
      <c r="V590">
        <f t="shared" si="113"/>
        <v>0</v>
      </c>
      <c r="W590" s="166">
        <f t="shared" si="108"/>
        <v>95833.333333333328</v>
      </c>
      <c r="Y590" s="167">
        <f t="shared" si="109"/>
        <v>4600000</v>
      </c>
    </row>
    <row r="591" spans="1:25" ht="12" customHeight="1" x14ac:dyDescent="0.25">
      <c r="A591" s="51">
        <v>563</v>
      </c>
      <c r="B591" s="52" t="s">
        <v>668</v>
      </c>
      <c r="C591" s="52"/>
      <c r="D591" s="33" t="e">
        <f>VLOOKUP(B591,[2]Item!$A$1:$B$2217,2,)</f>
        <v>#N/A</v>
      </c>
      <c r="E591" s="52" t="s">
        <v>595</v>
      </c>
      <c r="F591" s="52" t="s">
        <v>610</v>
      </c>
      <c r="G591" s="34">
        <v>3</v>
      </c>
      <c r="H591" s="35">
        <v>0.25</v>
      </c>
      <c r="I591" s="36">
        <v>42254</v>
      </c>
      <c r="J591" s="46">
        <v>3975000</v>
      </c>
      <c r="K591" s="47">
        <f>'[1]Sep 23'!M618</f>
        <v>3975000</v>
      </c>
      <c r="L591" s="48"/>
      <c r="M591" s="48">
        <f t="shared" si="106"/>
        <v>3975000</v>
      </c>
      <c r="N591" s="49"/>
      <c r="O591" s="48">
        <f t="shared" si="110"/>
        <v>3975000</v>
      </c>
      <c r="P591" s="48">
        <f t="shared" si="111"/>
        <v>0</v>
      </c>
      <c r="Q591" s="8">
        <f t="shared" si="107"/>
        <v>0</v>
      </c>
      <c r="R591" s="50">
        <f t="shared" si="105"/>
        <v>0</v>
      </c>
      <c r="S591" s="50"/>
      <c r="T591" s="9">
        <f t="shared" si="112"/>
        <v>48</v>
      </c>
      <c r="U591" s="9">
        <f t="shared" si="114"/>
        <v>48</v>
      </c>
      <c r="V591">
        <f t="shared" si="113"/>
        <v>0</v>
      </c>
      <c r="W591" s="166">
        <f t="shared" si="108"/>
        <v>82812.5</v>
      </c>
      <c r="Y591" s="167">
        <f t="shared" si="109"/>
        <v>3975000</v>
      </c>
    </row>
    <row r="592" spans="1:25" ht="12" customHeight="1" x14ac:dyDescent="0.25">
      <c r="A592" s="51">
        <v>564</v>
      </c>
      <c r="B592" s="52" t="s">
        <v>669</v>
      </c>
      <c r="C592" s="52"/>
      <c r="D592" s="33" t="e">
        <f>VLOOKUP(B592,[2]Item!$A$1:$B$2217,2,)</f>
        <v>#N/A</v>
      </c>
      <c r="E592" s="52" t="s">
        <v>595</v>
      </c>
      <c r="F592" s="52" t="s">
        <v>610</v>
      </c>
      <c r="G592" s="34">
        <v>1</v>
      </c>
      <c r="H592" s="35">
        <v>0.25</v>
      </c>
      <c r="I592" s="36">
        <v>42324</v>
      </c>
      <c r="J592" s="46">
        <v>5595000</v>
      </c>
      <c r="K592" s="47">
        <f>'[1]Sep 23'!M619</f>
        <v>5595000</v>
      </c>
      <c r="L592" s="48"/>
      <c r="M592" s="48">
        <f t="shared" si="106"/>
        <v>5595000</v>
      </c>
      <c r="N592" s="49"/>
      <c r="O592" s="48">
        <f t="shared" si="110"/>
        <v>5595000</v>
      </c>
      <c r="P592" s="48">
        <f t="shared" si="111"/>
        <v>0</v>
      </c>
      <c r="Q592" s="8">
        <f t="shared" si="107"/>
        <v>0</v>
      </c>
      <c r="R592" s="50">
        <f t="shared" si="105"/>
        <v>0</v>
      </c>
      <c r="S592" s="50"/>
      <c r="T592" s="9">
        <f t="shared" si="112"/>
        <v>48</v>
      </c>
      <c r="U592" s="9">
        <f t="shared" si="114"/>
        <v>48</v>
      </c>
      <c r="V592">
        <f t="shared" si="113"/>
        <v>0</v>
      </c>
      <c r="W592" s="166">
        <f t="shared" si="108"/>
        <v>116562.5</v>
      </c>
      <c r="Y592" s="167">
        <f t="shared" si="109"/>
        <v>5595000</v>
      </c>
    </row>
    <row r="593" spans="1:25" ht="12" customHeight="1" x14ac:dyDescent="0.25">
      <c r="A593" s="51">
        <v>565</v>
      </c>
      <c r="B593" s="52" t="s">
        <v>670</v>
      </c>
      <c r="C593" s="52"/>
      <c r="D593" s="33" t="e">
        <f>VLOOKUP(B593,[2]Item!$A$1:$B$2217,2,)</f>
        <v>#N/A</v>
      </c>
      <c r="E593" s="52" t="s">
        <v>595</v>
      </c>
      <c r="F593" s="52" t="s">
        <v>671</v>
      </c>
      <c r="G593" s="34">
        <v>1</v>
      </c>
      <c r="H593" s="35">
        <v>0.25</v>
      </c>
      <c r="I593" s="36">
        <v>42311</v>
      </c>
      <c r="J593" s="46">
        <v>1310000</v>
      </c>
      <c r="K593" s="47">
        <f>'[1]Sep 23'!M620</f>
        <v>1310000.0000000002</v>
      </c>
      <c r="L593" s="48"/>
      <c r="M593" s="48">
        <f t="shared" si="106"/>
        <v>1310000</v>
      </c>
      <c r="N593" s="49"/>
      <c r="O593" s="48">
        <f t="shared" si="110"/>
        <v>1310000.0000000002</v>
      </c>
      <c r="P593" s="48">
        <f t="shared" si="111"/>
        <v>0</v>
      </c>
      <c r="Q593" s="8">
        <f t="shared" si="107"/>
        <v>0</v>
      </c>
      <c r="R593" s="50">
        <f t="shared" si="105"/>
        <v>0</v>
      </c>
      <c r="S593" s="50"/>
      <c r="T593" s="9">
        <f t="shared" si="112"/>
        <v>48</v>
      </c>
      <c r="U593" s="9">
        <f t="shared" si="114"/>
        <v>48</v>
      </c>
      <c r="V593">
        <f t="shared" si="113"/>
        <v>0</v>
      </c>
      <c r="W593" s="166">
        <f t="shared" si="108"/>
        <v>27291.666666666668</v>
      </c>
      <c r="Y593" s="167">
        <f t="shared" si="109"/>
        <v>1310000</v>
      </c>
    </row>
    <row r="594" spans="1:25" ht="12" customHeight="1" x14ac:dyDescent="0.25">
      <c r="A594" s="51">
        <v>566</v>
      </c>
      <c r="B594" s="52" t="s">
        <v>672</v>
      </c>
      <c r="C594" s="52"/>
      <c r="D594" s="33" t="e">
        <f>VLOOKUP(B594,[2]Item!$A$1:$B$2217,2,)</f>
        <v>#N/A</v>
      </c>
      <c r="E594" s="52" t="s">
        <v>595</v>
      </c>
      <c r="F594" s="52" t="s">
        <v>184</v>
      </c>
      <c r="G594" s="34">
        <v>2</v>
      </c>
      <c r="H594" s="35">
        <v>0.25</v>
      </c>
      <c r="I594" s="36">
        <v>42319</v>
      </c>
      <c r="J594" s="46">
        <v>3200000</v>
      </c>
      <c r="K594" s="47">
        <f>'[1]Sep 23'!M621</f>
        <v>3199999.9999999986</v>
      </c>
      <c r="L594" s="48"/>
      <c r="M594" s="48">
        <f t="shared" si="106"/>
        <v>3200000</v>
      </c>
      <c r="N594" s="49"/>
      <c r="O594" s="48">
        <f t="shared" si="110"/>
        <v>3199999.9999999986</v>
      </c>
      <c r="P594" s="48">
        <f t="shared" si="111"/>
        <v>0</v>
      </c>
      <c r="Q594" s="8">
        <f t="shared" si="107"/>
        <v>0</v>
      </c>
      <c r="R594" s="50">
        <f t="shared" si="105"/>
        <v>0</v>
      </c>
      <c r="S594" s="50"/>
      <c r="T594" s="9">
        <f t="shared" si="112"/>
        <v>48</v>
      </c>
      <c r="U594" s="9">
        <f t="shared" si="114"/>
        <v>48</v>
      </c>
      <c r="V594">
        <f t="shared" si="113"/>
        <v>0</v>
      </c>
      <c r="W594" s="166">
        <f t="shared" si="108"/>
        <v>66666.666666666672</v>
      </c>
      <c r="Y594" s="167">
        <f t="shared" si="109"/>
        <v>3200000</v>
      </c>
    </row>
    <row r="595" spans="1:25" ht="12" customHeight="1" x14ac:dyDescent="0.25">
      <c r="A595" s="51">
        <v>567</v>
      </c>
      <c r="B595" s="52" t="s">
        <v>673</v>
      </c>
      <c r="C595" s="52"/>
      <c r="D595" s="33" t="e">
        <f>VLOOKUP(B595,[2]Item!$A$1:$B$2217,2,)</f>
        <v>#N/A</v>
      </c>
      <c r="E595" s="52" t="s">
        <v>595</v>
      </c>
      <c r="F595" s="52" t="s">
        <v>233</v>
      </c>
      <c r="G595" s="34">
        <v>1</v>
      </c>
      <c r="H595" s="35">
        <v>0.25</v>
      </c>
      <c r="I595" s="36">
        <v>42321</v>
      </c>
      <c r="J595" s="46">
        <v>925000</v>
      </c>
      <c r="K595" s="47">
        <f>'[1]Sep 23'!M622</f>
        <v>925000.00000000058</v>
      </c>
      <c r="L595" s="48"/>
      <c r="M595" s="48">
        <f t="shared" si="106"/>
        <v>925000</v>
      </c>
      <c r="N595" s="49"/>
      <c r="O595" s="48">
        <f t="shared" si="110"/>
        <v>925000.00000000058</v>
      </c>
      <c r="P595" s="48">
        <f t="shared" si="111"/>
        <v>0</v>
      </c>
      <c r="Q595" s="8">
        <f t="shared" si="107"/>
        <v>0</v>
      </c>
      <c r="R595" s="50">
        <f t="shared" si="105"/>
        <v>0</v>
      </c>
      <c r="S595" s="50"/>
      <c r="T595" s="9">
        <f t="shared" si="112"/>
        <v>48</v>
      </c>
      <c r="U595" s="9">
        <f t="shared" si="114"/>
        <v>48</v>
      </c>
      <c r="V595">
        <f t="shared" si="113"/>
        <v>0</v>
      </c>
      <c r="W595" s="166">
        <f t="shared" si="108"/>
        <v>19270.833333333332</v>
      </c>
      <c r="Y595" s="167">
        <f t="shared" si="109"/>
        <v>925000</v>
      </c>
    </row>
    <row r="596" spans="1:25" ht="12" customHeight="1" x14ac:dyDescent="0.25">
      <c r="A596" s="51">
        <v>568</v>
      </c>
      <c r="B596" s="52" t="s">
        <v>674</v>
      </c>
      <c r="C596" s="52"/>
      <c r="D596" s="33" t="e">
        <f>VLOOKUP(B596,[2]Item!$A$1:$B$2217,2,)</f>
        <v>#N/A</v>
      </c>
      <c r="E596" s="52" t="s">
        <v>595</v>
      </c>
      <c r="F596" s="52" t="s">
        <v>233</v>
      </c>
      <c r="G596" s="34">
        <v>1</v>
      </c>
      <c r="H596" s="35">
        <v>0.25</v>
      </c>
      <c r="I596" s="36">
        <v>42333</v>
      </c>
      <c r="J596" s="46">
        <v>1500000</v>
      </c>
      <c r="K596" s="47">
        <f>'[1]Sep 23'!M623</f>
        <v>1500000</v>
      </c>
      <c r="L596" s="48"/>
      <c r="M596" s="48">
        <f t="shared" si="106"/>
        <v>1500000</v>
      </c>
      <c r="N596" s="49"/>
      <c r="O596" s="48">
        <f t="shared" si="110"/>
        <v>1500000</v>
      </c>
      <c r="P596" s="48">
        <f t="shared" si="111"/>
        <v>0</v>
      </c>
      <c r="Q596" s="8">
        <f t="shared" si="107"/>
        <v>0</v>
      </c>
      <c r="R596" s="50">
        <f t="shared" si="105"/>
        <v>0</v>
      </c>
      <c r="S596" s="50"/>
      <c r="T596" s="9">
        <f t="shared" si="112"/>
        <v>48</v>
      </c>
      <c r="U596" s="9">
        <f t="shared" si="114"/>
        <v>48</v>
      </c>
      <c r="V596">
        <f t="shared" si="113"/>
        <v>0</v>
      </c>
      <c r="W596" s="166">
        <f t="shared" si="108"/>
        <v>31250</v>
      </c>
      <c r="Y596" s="167">
        <f t="shared" si="109"/>
        <v>1500000</v>
      </c>
    </row>
    <row r="597" spans="1:25" ht="12" customHeight="1" x14ac:dyDescent="0.25">
      <c r="A597" s="51">
        <v>569</v>
      </c>
      <c r="B597" s="52" t="s">
        <v>675</v>
      </c>
      <c r="C597" s="52"/>
      <c r="D597" s="33" t="e">
        <f>VLOOKUP(B597,[2]Item!$A$1:$B$2217,2,)</f>
        <v>#N/A</v>
      </c>
      <c r="E597" s="52" t="s">
        <v>595</v>
      </c>
      <c r="F597" s="52" t="s">
        <v>233</v>
      </c>
      <c r="G597" s="34">
        <v>1</v>
      </c>
      <c r="H597" s="35">
        <v>0.25</v>
      </c>
      <c r="I597" s="36">
        <v>42333</v>
      </c>
      <c r="J597" s="46">
        <v>975000</v>
      </c>
      <c r="K597" s="47">
        <f>'[1]Sep 23'!M624</f>
        <v>975000</v>
      </c>
      <c r="L597" s="48"/>
      <c r="M597" s="48">
        <f t="shared" si="106"/>
        <v>975000</v>
      </c>
      <c r="N597" s="49"/>
      <c r="O597" s="48">
        <f t="shared" si="110"/>
        <v>975000</v>
      </c>
      <c r="P597" s="48">
        <f t="shared" si="111"/>
        <v>0</v>
      </c>
      <c r="Q597" s="8">
        <f t="shared" si="107"/>
        <v>0</v>
      </c>
      <c r="R597" s="50">
        <f t="shared" ref="R597:R660" si="115">P597-Q597</f>
        <v>0</v>
      </c>
      <c r="S597" s="50"/>
      <c r="T597" s="9">
        <f t="shared" si="112"/>
        <v>48</v>
      </c>
      <c r="U597" s="9">
        <f t="shared" si="114"/>
        <v>48</v>
      </c>
      <c r="V597">
        <f t="shared" si="113"/>
        <v>0</v>
      </c>
      <c r="W597" s="166">
        <f t="shared" si="108"/>
        <v>20312.5</v>
      </c>
      <c r="Y597" s="167">
        <f t="shared" si="109"/>
        <v>975000</v>
      </c>
    </row>
    <row r="598" spans="1:25" ht="12" customHeight="1" x14ac:dyDescent="0.25">
      <c r="A598" s="51">
        <v>570</v>
      </c>
      <c r="B598" s="52" t="s">
        <v>676</v>
      </c>
      <c r="C598" s="52"/>
      <c r="D598" s="33" t="e">
        <f>VLOOKUP(B598,[2]Item!$A$1:$B$2217,2,)</f>
        <v>#N/A</v>
      </c>
      <c r="E598" s="52" t="s">
        <v>595</v>
      </c>
      <c r="F598" s="52" t="s">
        <v>677</v>
      </c>
      <c r="G598" s="34">
        <v>1</v>
      </c>
      <c r="H598" s="35">
        <v>0.25</v>
      </c>
      <c r="I598" s="36">
        <v>42355</v>
      </c>
      <c r="J598" s="46">
        <v>5595000</v>
      </c>
      <c r="K598" s="47">
        <f>'[1]Sep 23'!M625</f>
        <v>5595000</v>
      </c>
      <c r="L598" s="48"/>
      <c r="M598" s="48">
        <f t="shared" si="106"/>
        <v>5595000</v>
      </c>
      <c r="N598" s="49"/>
      <c r="O598" s="48">
        <f t="shared" si="110"/>
        <v>5595000</v>
      </c>
      <c r="P598" s="48">
        <f t="shared" si="111"/>
        <v>0</v>
      </c>
      <c r="Q598" s="8">
        <f t="shared" si="107"/>
        <v>0</v>
      </c>
      <c r="R598" s="50">
        <f t="shared" si="115"/>
        <v>0</v>
      </c>
      <c r="S598" s="50"/>
      <c r="T598" s="9">
        <f t="shared" si="112"/>
        <v>48</v>
      </c>
      <c r="U598" s="9">
        <f t="shared" si="114"/>
        <v>48</v>
      </c>
      <c r="V598">
        <f t="shared" si="113"/>
        <v>0</v>
      </c>
      <c r="W598" s="166">
        <f t="shared" si="108"/>
        <v>116562.5</v>
      </c>
      <c r="Y598" s="167">
        <f t="shared" si="109"/>
        <v>5595000</v>
      </c>
    </row>
    <row r="599" spans="1:25" ht="12" customHeight="1" x14ac:dyDescent="0.25">
      <c r="A599" s="51">
        <v>571</v>
      </c>
      <c r="B599" s="52" t="s">
        <v>678</v>
      </c>
      <c r="C599" s="52"/>
      <c r="D599" s="33" t="e">
        <f>VLOOKUP(B599,[2]Item!$A$1:$B$2217,2,)</f>
        <v>#N/A</v>
      </c>
      <c r="E599" s="52" t="s">
        <v>595</v>
      </c>
      <c r="F599" s="52" t="s">
        <v>679</v>
      </c>
      <c r="G599" s="34">
        <v>1</v>
      </c>
      <c r="H599" s="35">
        <v>0.25</v>
      </c>
      <c r="I599" s="36">
        <v>42387</v>
      </c>
      <c r="J599" s="46">
        <v>2100000</v>
      </c>
      <c r="K599" s="47">
        <f>'[1]Sep 23'!M626</f>
        <v>2100000</v>
      </c>
      <c r="L599" s="48"/>
      <c r="M599" s="48">
        <f t="shared" si="106"/>
        <v>2100000</v>
      </c>
      <c r="N599" s="49"/>
      <c r="O599" s="48">
        <f t="shared" si="110"/>
        <v>2100000</v>
      </c>
      <c r="P599" s="48">
        <f t="shared" si="111"/>
        <v>0</v>
      </c>
      <c r="Q599" s="8">
        <f t="shared" si="107"/>
        <v>0</v>
      </c>
      <c r="R599" s="50">
        <f t="shared" si="115"/>
        <v>0</v>
      </c>
      <c r="S599" s="50"/>
      <c r="T599" s="9">
        <f t="shared" si="112"/>
        <v>48</v>
      </c>
      <c r="U599" s="9">
        <f t="shared" si="114"/>
        <v>48</v>
      </c>
      <c r="V599">
        <f t="shared" si="113"/>
        <v>0</v>
      </c>
      <c r="W599" s="166">
        <f t="shared" si="108"/>
        <v>43750</v>
      </c>
      <c r="Y599" s="167">
        <f t="shared" si="109"/>
        <v>2100000</v>
      </c>
    </row>
    <row r="600" spans="1:25" ht="12" customHeight="1" x14ac:dyDescent="0.25">
      <c r="A600" s="51">
        <v>572</v>
      </c>
      <c r="B600" s="52" t="s">
        <v>680</v>
      </c>
      <c r="C600" s="52"/>
      <c r="D600" s="33" t="e">
        <f>VLOOKUP(B600,[2]Item!$A$1:$B$2217,2,)</f>
        <v>#N/A</v>
      </c>
      <c r="E600" s="52" t="s">
        <v>595</v>
      </c>
      <c r="F600" s="52" t="s">
        <v>677</v>
      </c>
      <c r="G600" s="34">
        <v>1</v>
      </c>
      <c r="H600" s="35">
        <v>0.25</v>
      </c>
      <c r="I600" s="36">
        <v>42388</v>
      </c>
      <c r="J600" s="46">
        <v>1150000</v>
      </c>
      <c r="K600" s="47">
        <f>'[1]Sep 23'!M627</f>
        <v>1150000.0000000002</v>
      </c>
      <c r="L600" s="48"/>
      <c r="M600" s="48">
        <f t="shared" si="106"/>
        <v>1150000</v>
      </c>
      <c r="N600" s="49"/>
      <c r="O600" s="48">
        <f t="shared" si="110"/>
        <v>1150000.0000000002</v>
      </c>
      <c r="P600" s="48">
        <f t="shared" si="111"/>
        <v>0</v>
      </c>
      <c r="Q600" s="8">
        <f t="shared" si="107"/>
        <v>0</v>
      </c>
      <c r="R600" s="50">
        <f t="shared" si="115"/>
        <v>0</v>
      </c>
      <c r="S600" s="50"/>
      <c r="T600" s="9">
        <f t="shared" si="112"/>
        <v>48</v>
      </c>
      <c r="U600" s="9">
        <f t="shared" si="114"/>
        <v>48</v>
      </c>
      <c r="V600">
        <f t="shared" si="113"/>
        <v>0</v>
      </c>
      <c r="W600" s="166">
        <f t="shared" si="108"/>
        <v>23958.333333333332</v>
      </c>
      <c r="Y600" s="167">
        <f t="shared" si="109"/>
        <v>1150000</v>
      </c>
    </row>
    <row r="601" spans="1:25" ht="12" customHeight="1" x14ac:dyDescent="0.25">
      <c r="A601" s="51">
        <v>573</v>
      </c>
      <c r="B601" s="52" t="s">
        <v>681</v>
      </c>
      <c r="C601" s="52"/>
      <c r="D601" s="33" t="e">
        <f>VLOOKUP(B601,[2]Item!$A$1:$B$2217,2,)</f>
        <v>#N/A</v>
      </c>
      <c r="E601" s="52" t="s">
        <v>595</v>
      </c>
      <c r="F601" s="52" t="s">
        <v>170</v>
      </c>
      <c r="G601" s="34">
        <v>1</v>
      </c>
      <c r="H601" s="35">
        <v>0.25</v>
      </c>
      <c r="I601" s="36">
        <v>42388</v>
      </c>
      <c r="J601" s="46">
        <v>725000</v>
      </c>
      <c r="K601" s="47">
        <f>'[1]Sep 23'!M628</f>
        <v>724999.99999999977</v>
      </c>
      <c r="L601" s="48"/>
      <c r="M601" s="48">
        <f t="shared" si="106"/>
        <v>725000</v>
      </c>
      <c r="N601" s="49"/>
      <c r="O601" s="48">
        <f t="shared" si="110"/>
        <v>724999.99999999977</v>
      </c>
      <c r="P601" s="48">
        <f t="shared" si="111"/>
        <v>0</v>
      </c>
      <c r="Q601" s="8">
        <f t="shared" si="107"/>
        <v>0</v>
      </c>
      <c r="R601" s="50">
        <f t="shared" si="115"/>
        <v>0</v>
      </c>
      <c r="S601" s="50"/>
      <c r="T601" s="9">
        <f t="shared" si="112"/>
        <v>48</v>
      </c>
      <c r="U601" s="9">
        <f t="shared" si="114"/>
        <v>48</v>
      </c>
      <c r="V601">
        <f t="shared" si="113"/>
        <v>0</v>
      </c>
      <c r="W601" s="166">
        <f t="shared" si="108"/>
        <v>15104.166666666666</v>
      </c>
      <c r="Y601" s="167">
        <f t="shared" si="109"/>
        <v>725000</v>
      </c>
    </row>
    <row r="602" spans="1:25" ht="12" customHeight="1" x14ac:dyDescent="0.25">
      <c r="A602" s="51">
        <v>574</v>
      </c>
      <c r="B602" s="52" t="s">
        <v>682</v>
      </c>
      <c r="C602" s="52"/>
      <c r="D602" s="33" t="e">
        <f>VLOOKUP(B602,[2]Item!$A$1:$B$2217,2,)</f>
        <v>#N/A</v>
      </c>
      <c r="E602" s="52" t="s">
        <v>595</v>
      </c>
      <c r="F602" s="52" t="s">
        <v>170</v>
      </c>
      <c r="G602" s="34">
        <v>5</v>
      </c>
      <c r="H602" s="35">
        <v>0.25</v>
      </c>
      <c r="I602" s="36">
        <v>42390</v>
      </c>
      <c r="J602" s="46">
        <v>3625000</v>
      </c>
      <c r="K602" s="47">
        <f>'[1]Sep 23'!M629</f>
        <v>3625000.0000000023</v>
      </c>
      <c r="L602" s="48"/>
      <c r="M602" s="48">
        <f t="shared" si="106"/>
        <v>3625000</v>
      </c>
      <c r="N602" s="49"/>
      <c r="O602" s="48">
        <f t="shared" si="110"/>
        <v>3625000.0000000023</v>
      </c>
      <c r="P602" s="48">
        <f t="shared" si="111"/>
        <v>0</v>
      </c>
      <c r="Q602" s="8">
        <f t="shared" si="107"/>
        <v>0</v>
      </c>
      <c r="R602" s="50">
        <f t="shared" si="115"/>
        <v>0</v>
      </c>
      <c r="S602" s="50"/>
      <c r="T602" s="9">
        <f t="shared" si="112"/>
        <v>48</v>
      </c>
      <c r="U602" s="9">
        <f t="shared" si="114"/>
        <v>48</v>
      </c>
      <c r="V602">
        <f t="shared" si="113"/>
        <v>0</v>
      </c>
      <c r="W602" s="166">
        <f t="shared" si="108"/>
        <v>75520.833333333328</v>
      </c>
      <c r="Y602" s="167">
        <f t="shared" si="109"/>
        <v>3625000</v>
      </c>
    </row>
    <row r="603" spans="1:25" ht="12" customHeight="1" x14ac:dyDescent="0.25">
      <c r="A603" s="51">
        <v>575</v>
      </c>
      <c r="B603" s="52" t="s">
        <v>683</v>
      </c>
      <c r="C603" s="52"/>
      <c r="D603" s="33" t="e">
        <f>VLOOKUP(B603,[2]Item!$A$1:$B$2217,2,)</f>
        <v>#N/A</v>
      </c>
      <c r="E603" s="52" t="s">
        <v>595</v>
      </c>
      <c r="F603" s="52" t="s">
        <v>684</v>
      </c>
      <c r="G603" s="34">
        <v>2</v>
      </c>
      <c r="H603" s="35">
        <v>0.25</v>
      </c>
      <c r="I603" s="36">
        <v>42389</v>
      </c>
      <c r="J603" s="46">
        <v>41500000</v>
      </c>
      <c r="K603" s="47">
        <f>'[1]Sep 23'!M630</f>
        <v>41500000.000000007</v>
      </c>
      <c r="L603" s="48"/>
      <c r="M603" s="48">
        <f t="shared" si="106"/>
        <v>41500000</v>
      </c>
      <c r="N603" s="49"/>
      <c r="O603" s="48">
        <f t="shared" si="110"/>
        <v>41500000.000000007</v>
      </c>
      <c r="P603" s="48">
        <f t="shared" si="111"/>
        <v>0</v>
      </c>
      <c r="Q603" s="8">
        <f t="shared" si="107"/>
        <v>0</v>
      </c>
      <c r="R603" s="50">
        <f t="shared" si="115"/>
        <v>0</v>
      </c>
      <c r="S603" s="50"/>
      <c r="T603" s="9">
        <f t="shared" si="112"/>
        <v>48</v>
      </c>
      <c r="U603" s="9">
        <f t="shared" si="114"/>
        <v>48</v>
      </c>
      <c r="V603">
        <f t="shared" si="113"/>
        <v>0</v>
      </c>
      <c r="W603" s="166">
        <f t="shared" si="108"/>
        <v>864583.33333333337</v>
      </c>
      <c r="Y603" s="167">
        <f t="shared" si="109"/>
        <v>41500000</v>
      </c>
    </row>
    <row r="604" spans="1:25" ht="12" customHeight="1" x14ac:dyDescent="0.25">
      <c r="A604" s="51">
        <v>576</v>
      </c>
      <c r="B604" s="52" t="s">
        <v>685</v>
      </c>
      <c r="C604" s="52"/>
      <c r="D604" s="33" t="e">
        <f>VLOOKUP(B604,[2]Item!$A$1:$B$2217,2,)</f>
        <v>#N/A</v>
      </c>
      <c r="E604" s="52" t="s">
        <v>595</v>
      </c>
      <c r="F604" s="52" t="s">
        <v>684</v>
      </c>
      <c r="G604" s="34">
        <v>2</v>
      </c>
      <c r="H604" s="35">
        <v>0.25</v>
      </c>
      <c r="I604" s="36">
        <v>42389</v>
      </c>
      <c r="J604" s="46">
        <v>900000</v>
      </c>
      <c r="K604" s="47">
        <f>'[1]Sep 23'!M631</f>
        <v>900000</v>
      </c>
      <c r="L604" s="48"/>
      <c r="M604" s="48">
        <f t="shared" si="106"/>
        <v>900000</v>
      </c>
      <c r="N604" s="49"/>
      <c r="O604" s="48">
        <f t="shared" si="110"/>
        <v>900000</v>
      </c>
      <c r="P604" s="48">
        <f t="shared" si="111"/>
        <v>0</v>
      </c>
      <c r="Q604" s="8">
        <f t="shared" si="107"/>
        <v>0</v>
      </c>
      <c r="R604" s="50">
        <f t="shared" si="115"/>
        <v>0</v>
      </c>
      <c r="S604" s="50"/>
      <c r="T604" s="9">
        <f t="shared" si="112"/>
        <v>48</v>
      </c>
      <c r="U604" s="9">
        <f t="shared" si="114"/>
        <v>48</v>
      </c>
      <c r="V604">
        <f t="shared" si="113"/>
        <v>0</v>
      </c>
      <c r="W604" s="166">
        <f t="shared" si="108"/>
        <v>18750</v>
      </c>
      <c r="Y604" s="167">
        <f t="shared" si="109"/>
        <v>900000</v>
      </c>
    </row>
    <row r="605" spans="1:25" ht="12" customHeight="1" x14ac:dyDescent="0.25">
      <c r="A605" s="51">
        <v>577</v>
      </c>
      <c r="B605" s="52" t="s">
        <v>686</v>
      </c>
      <c r="C605" s="52"/>
      <c r="D605" s="33" t="e">
        <f>VLOOKUP(B605,[2]Item!$A$1:$B$2217,2,)</f>
        <v>#N/A</v>
      </c>
      <c r="E605" s="52" t="s">
        <v>595</v>
      </c>
      <c r="F605" s="52" t="s">
        <v>170</v>
      </c>
      <c r="G605" s="34">
        <v>3</v>
      </c>
      <c r="H605" s="35">
        <v>0.25</v>
      </c>
      <c r="I605" s="36">
        <v>42402</v>
      </c>
      <c r="J605" s="46">
        <v>1650000</v>
      </c>
      <c r="K605" s="47">
        <f>'[1]Sep 23'!M632</f>
        <v>1650000</v>
      </c>
      <c r="L605" s="48"/>
      <c r="M605" s="48">
        <f t="shared" si="106"/>
        <v>1650000</v>
      </c>
      <c r="N605" s="49"/>
      <c r="O605" s="48">
        <f t="shared" si="110"/>
        <v>1650000</v>
      </c>
      <c r="P605" s="48">
        <f t="shared" si="111"/>
        <v>0</v>
      </c>
      <c r="Q605" s="8">
        <f t="shared" si="107"/>
        <v>0</v>
      </c>
      <c r="R605" s="50">
        <f t="shared" si="115"/>
        <v>0</v>
      </c>
      <c r="S605" s="50"/>
      <c r="T605" s="9">
        <f t="shared" si="112"/>
        <v>48</v>
      </c>
      <c r="U605" s="9">
        <f t="shared" si="114"/>
        <v>48</v>
      </c>
      <c r="V605">
        <f t="shared" si="113"/>
        <v>0</v>
      </c>
      <c r="W605" s="166">
        <f t="shared" si="108"/>
        <v>34375</v>
      </c>
      <c r="Y605" s="167">
        <f t="shared" si="109"/>
        <v>1650000</v>
      </c>
    </row>
    <row r="606" spans="1:25" ht="12" customHeight="1" x14ac:dyDescent="0.25">
      <c r="A606" s="51">
        <v>578</v>
      </c>
      <c r="B606" s="52" t="s">
        <v>687</v>
      </c>
      <c r="C606" s="52"/>
      <c r="D606" s="33" t="e">
        <f>VLOOKUP(B606,[2]Item!$A$1:$B$2217,2,)</f>
        <v>#N/A</v>
      </c>
      <c r="E606" s="52" t="s">
        <v>595</v>
      </c>
      <c r="F606" s="52" t="s">
        <v>170</v>
      </c>
      <c r="G606" s="34">
        <v>8</v>
      </c>
      <c r="H606" s="35">
        <v>0.25</v>
      </c>
      <c r="I606" s="36">
        <v>42406</v>
      </c>
      <c r="J606" s="46">
        <v>5800000</v>
      </c>
      <c r="K606" s="47">
        <f>'[1]Sep 23'!M633</f>
        <v>5799999.9999999981</v>
      </c>
      <c r="L606" s="48"/>
      <c r="M606" s="48">
        <f t="shared" si="106"/>
        <v>5800000</v>
      </c>
      <c r="N606" s="49"/>
      <c r="O606" s="48">
        <f t="shared" si="110"/>
        <v>5799999.9999999981</v>
      </c>
      <c r="P606" s="48">
        <f t="shared" si="111"/>
        <v>0</v>
      </c>
      <c r="Q606" s="8">
        <f t="shared" si="107"/>
        <v>0</v>
      </c>
      <c r="R606" s="50">
        <f t="shared" si="115"/>
        <v>0</v>
      </c>
      <c r="S606" s="50"/>
      <c r="T606" s="9">
        <f t="shared" si="112"/>
        <v>48</v>
      </c>
      <c r="U606" s="9">
        <f t="shared" si="114"/>
        <v>48</v>
      </c>
      <c r="V606">
        <f t="shared" si="113"/>
        <v>0</v>
      </c>
      <c r="W606" s="166">
        <f t="shared" si="108"/>
        <v>120833.33333333333</v>
      </c>
      <c r="Y606" s="167">
        <f t="shared" si="109"/>
        <v>5800000</v>
      </c>
    </row>
    <row r="607" spans="1:25" ht="12" customHeight="1" x14ac:dyDescent="0.25">
      <c r="A607" s="51">
        <v>579</v>
      </c>
      <c r="B607" s="52" t="s">
        <v>688</v>
      </c>
      <c r="C607" s="52"/>
      <c r="D607" s="33" t="e">
        <f>VLOOKUP(B607,[2]Item!$A$1:$B$2217,2,)</f>
        <v>#N/A</v>
      </c>
      <c r="E607" s="52" t="s">
        <v>595</v>
      </c>
      <c r="F607" s="52" t="s">
        <v>677</v>
      </c>
      <c r="G607" s="34">
        <v>1</v>
      </c>
      <c r="H607" s="35">
        <v>0.25</v>
      </c>
      <c r="I607" s="36">
        <v>42401</v>
      </c>
      <c r="J607" s="46">
        <v>27958000</v>
      </c>
      <c r="K607" s="47">
        <f>'[1]Sep 23'!M634</f>
        <v>27957999.999999981</v>
      </c>
      <c r="L607" s="48"/>
      <c r="M607" s="48">
        <f t="shared" si="106"/>
        <v>27958000</v>
      </c>
      <c r="N607" s="49"/>
      <c r="O607" s="48">
        <f t="shared" si="110"/>
        <v>27957999.999999981</v>
      </c>
      <c r="P607" s="48">
        <f t="shared" si="111"/>
        <v>0</v>
      </c>
      <c r="Q607" s="8">
        <f t="shared" si="107"/>
        <v>0</v>
      </c>
      <c r="R607" s="50">
        <f t="shared" si="115"/>
        <v>0</v>
      </c>
      <c r="S607" s="50"/>
      <c r="T607" s="9">
        <f t="shared" si="112"/>
        <v>48</v>
      </c>
      <c r="U607" s="9">
        <f t="shared" si="114"/>
        <v>48</v>
      </c>
      <c r="V607">
        <f t="shared" si="113"/>
        <v>0</v>
      </c>
      <c r="W607" s="166">
        <f t="shared" si="108"/>
        <v>582458.33333333337</v>
      </c>
      <c r="Y607" s="167">
        <f t="shared" si="109"/>
        <v>27958000</v>
      </c>
    </row>
    <row r="608" spans="1:25" ht="12" customHeight="1" x14ac:dyDescent="0.25">
      <c r="A608" s="51">
        <v>580</v>
      </c>
      <c r="B608" s="52" t="s">
        <v>689</v>
      </c>
      <c r="C608" s="52"/>
      <c r="D608" s="33" t="e">
        <f>VLOOKUP(B608,[2]Item!$A$1:$B$2217,2,)</f>
        <v>#N/A</v>
      </c>
      <c r="E608" s="52" t="s">
        <v>595</v>
      </c>
      <c r="F608" s="52" t="s">
        <v>677</v>
      </c>
      <c r="G608" s="34">
        <v>1</v>
      </c>
      <c r="H608" s="35">
        <v>0.25</v>
      </c>
      <c r="I608" s="36">
        <v>42401</v>
      </c>
      <c r="J608" s="46">
        <v>2825000</v>
      </c>
      <c r="K608" s="47">
        <f>'[1]Sep 23'!M635</f>
        <v>2824999.9999999991</v>
      </c>
      <c r="L608" s="48"/>
      <c r="M608" s="48">
        <f t="shared" si="106"/>
        <v>2825000</v>
      </c>
      <c r="N608" s="49"/>
      <c r="O608" s="48">
        <f t="shared" si="110"/>
        <v>2824999.9999999991</v>
      </c>
      <c r="P608" s="48">
        <f t="shared" si="111"/>
        <v>0</v>
      </c>
      <c r="Q608" s="8">
        <f t="shared" si="107"/>
        <v>0</v>
      </c>
      <c r="R608" s="50">
        <f t="shared" si="115"/>
        <v>0</v>
      </c>
      <c r="S608" s="50"/>
      <c r="T608" s="9">
        <f t="shared" si="112"/>
        <v>48</v>
      </c>
      <c r="U608" s="9">
        <f t="shared" si="114"/>
        <v>48</v>
      </c>
      <c r="V608">
        <f t="shared" si="113"/>
        <v>0</v>
      </c>
      <c r="W608" s="166">
        <f t="shared" si="108"/>
        <v>58854.166666666664</v>
      </c>
      <c r="Y608" s="167">
        <f t="shared" si="109"/>
        <v>2825000</v>
      </c>
    </row>
    <row r="609" spans="1:25" ht="12" customHeight="1" x14ac:dyDescent="0.25">
      <c r="A609" s="51">
        <v>581</v>
      </c>
      <c r="B609" s="52" t="s">
        <v>690</v>
      </c>
      <c r="C609" s="52"/>
      <c r="D609" s="33" t="e">
        <f>VLOOKUP(B609,[2]Item!$A$1:$B$2217,2,)</f>
        <v>#N/A</v>
      </c>
      <c r="E609" s="52" t="s">
        <v>595</v>
      </c>
      <c r="F609" s="52" t="s">
        <v>233</v>
      </c>
      <c r="G609" s="34">
        <v>1</v>
      </c>
      <c r="H609" s="35">
        <v>0.25</v>
      </c>
      <c r="I609" s="36">
        <v>42451</v>
      </c>
      <c r="J609" s="46">
        <v>4725000</v>
      </c>
      <c r="K609" s="47">
        <f>'[1]Sep 23'!M636</f>
        <v>4725000</v>
      </c>
      <c r="L609" s="48"/>
      <c r="M609" s="48">
        <f t="shared" si="106"/>
        <v>4725000</v>
      </c>
      <c r="N609" s="49"/>
      <c r="O609" s="48">
        <f t="shared" si="110"/>
        <v>4725000</v>
      </c>
      <c r="P609" s="48">
        <f t="shared" si="111"/>
        <v>0</v>
      </c>
      <c r="Q609" s="8">
        <f t="shared" si="107"/>
        <v>0</v>
      </c>
      <c r="R609" s="50">
        <f t="shared" si="115"/>
        <v>0</v>
      </c>
      <c r="S609" s="50"/>
      <c r="T609" s="9">
        <f t="shared" si="112"/>
        <v>48</v>
      </c>
      <c r="U609" s="9">
        <f t="shared" si="114"/>
        <v>48</v>
      </c>
      <c r="V609">
        <f t="shared" si="113"/>
        <v>0</v>
      </c>
      <c r="W609" s="166">
        <f t="shared" si="108"/>
        <v>98437.5</v>
      </c>
      <c r="Y609" s="167">
        <f t="shared" si="109"/>
        <v>4725000</v>
      </c>
    </row>
    <row r="610" spans="1:25" ht="12" customHeight="1" x14ac:dyDescent="0.25">
      <c r="A610" s="51">
        <v>582</v>
      </c>
      <c r="B610" s="52" t="s">
        <v>691</v>
      </c>
      <c r="C610" s="52"/>
      <c r="D610" s="33" t="e">
        <f>VLOOKUP(B610,[2]Item!$A$1:$B$2217,2,)</f>
        <v>#N/A</v>
      </c>
      <c r="E610" s="52" t="s">
        <v>595</v>
      </c>
      <c r="F610" s="52" t="s">
        <v>170</v>
      </c>
      <c r="G610" s="34">
        <v>1</v>
      </c>
      <c r="H610" s="35">
        <v>0.25</v>
      </c>
      <c r="I610" s="36">
        <v>42472</v>
      </c>
      <c r="J610" s="46">
        <v>8500000</v>
      </c>
      <c r="K610" s="47">
        <f>'[1]Sep 23'!M637</f>
        <v>8499999.9999999944</v>
      </c>
      <c r="L610" s="48"/>
      <c r="M610" s="48">
        <f t="shared" si="106"/>
        <v>8500000</v>
      </c>
      <c r="N610" s="49"/>
      <c r="O610" s="48">
        <f t="shared" si="110"/>
        <v>8499999.9999999944</v>
      </c>
      <c r="P610" s="48">
        <f t="shared" si="111"/>
        <v>0</v>
      </c>
      <c r="Q610" s="8">
        <f t="shared" si="107"/>
        <v>0</v>
      </c>
      <c r="R610" s="50">
        <f t="shared" si="115"/>
        <v>0</v>
      </c>
      <c r="S610" s="50"/>
      <c r="T610" s="9">
        <f t="shared" si="112"/>
        <v>48</v>
      </c>
      <c r="U610" s="9">
        <f t="shared" si="114"/>
        <v>48</v>
      </c>
      <c r="V610">
        <f t="shared" si="113"/>
        <v>0</v>
      </c>
      <c r="W610" s="166">
        <f t="shared" si="108"/>
        <v>177083.33333333334</v>
      </c>
      <c r="Y610" s="167">
        <f t="shared" si="109"/>
        <v>8500000</v>
      </c>
    </row>
    <row r="611" spans="1:25" ht="12" customHeight="1" x14ac:dyDescent="0.25">
      <c r="A611" s="51">
        <v>583</v>
      </c>
      <c r="B611" s="52" t="s">
        <v>692</v>
      </c>
      <c r="C611" s="52"/>
      <c r="D611" s="33" t="e">
        <f>VLOOKUP(B611,[2]Item!$A$1:$B$2217,2,)</f>
        <v>#N/A</v>
      </c>
      <c r="E611" s="52" t="s">
        <v>595</v>
      </c>
      <c r="F611" s="52" t="s">
        <v>170</v>
      </c>
      <c r="G611" s="34">
        <v>2</v>
      </c>
      <c r="H611" s="35">
        <v>0.25</v>
      </c>
      <c r="I611" s="36">
        <v>42591</v>
      </c>
      <c r="J611" s="46">
        <v>1450000</v>
      </c>
      <c r="K611" s="47">
        <f>'[1]Sep 23'!M638</f>
        <v>1449999.9999999995</v>
      </c>
      <c r="L611" s="48"/>
      <c r="M611" s="48">
        <f t="shared" si="106"/>
        <v>1450000</v>
      </c>
      <c r="N611" s="49"/>
      <c r="O611" s="48">
        <f t="shared" si="110"/>
        <v>1449999.9999999995</v>
      </c>
      <c r="P611" s="48">
        <f t="shared" si="111"/>
        <v>0</v>
      </c>
      <c r="Q611" s="8">
        <f t="shared" si="107"/>
        <v>0</v>
      </c>
      <c r="R611" s="50">
        <f t="shared" si="115"/>
        <v>0</v>
      </c>
      <c r="S611" s="50"/>
      <c r="T611" s="9">
        <f t="shared" si="112"/>
        <v>48</v>
      </c>
      <c r="U611" s="9">
        <f t="shared" si="114"/>
        <v>48</v>
      </c>
      <c r="V611">
        <f t="shared" si="113"/>
        <v>0</v>
      </c>
      <c r="W611" s="166">
        <f t="shared" si="108"/>
        <v>30208.333333333332</v>
      </c>
      <c r="Y611" s="167">
        <f t="shared" si="109"/>
        <v>1450000</v>
      </c>
    </row>
    <row r="612" spans="1:25" ht="12" customHeight="1" x14ac:dyDescent="0.25">
      <c r="A612" s="51">
        <v>584</v>
      </c>
      <c r="B612" s="52" t="s">
        <v>693</v>
      </c>
      <c r="C612" s="52"/>
      <c r="D612" s="33" t="e">
        <f>VLOOKUP(B612,[2]Item!$A$1:$B$2217,2,)</f>
        <v>#N/A</v>
      </c>
      <c r="E612" s="52" t="s">
        <v>595</v>
      </c>
      <c r="F612" s="52" t="s">
        <v>170</v>
      </c>
      <c r="G612" s="34">
        <v>1</v>
      </c>
      <c r="H612" s="35">
        <v>0.25</v>
      </c>
      <c r="I612" s="36">
        <v>42719</v>
      </c>
      <c r="J612" s="46">
        <v>4720000</v>
      </c>
      <c r="K612" s="47">
        <f>'[1]Sep 23'!M639</f>
        <v>4720000.0000000009</v>
      </c>
      <c r="L612" s="48"/>
      <c r="M612" s="48">
        <f t="shared" si="106"/>
        <v>4720000</v>
      </c>
      <c r="N612" s="49">
        <f>IF(J612=K612,0,J612*H612/12)</f>
        <v>0</v>
      </c>
      <c r="O612" s="48">
        <f t="shared" si="110"/>
        <v>4720000.0000000009</v>
      </c>
      <c r="P612" s="48">
        <f t="shared" si="111"/>
        <v>0</v>
      </c>
      <c r="Q612" s="8">
        <f t="shared" si="107"/>
        <v>0</v>
      </c>
      <c r="R612" s="50">
        <f t="shared" si="115"/>
        <v>0</v>
      </c>
      <c r="S612" s="50"/>
      <c r="T612" s="9">
        <f t="shared" si="112"/>
        <v>48</v>
      </c>
      <c r="U612" s="9">
        <f t="shared" si="114"/>
        <v>48</v>
      </c>
      <c r="V612">
        <f t="shared" si="113"/>
        <v>0</v>
      </c>
      <c r="W612" s="166">
        <f t="shared" si="108"/>
        <v>98333.333333333328</v>
      </c>
      <c r="Y612" s="167">
        <f t="shared" si="109"/>
        <v>4720000</v>
      </c>
    </row>
    <row r="613" spans="1:25" ht="12" customHeight="1" x14ac:dyDescent="0.25">
      <c r="A613" s="51">
        <v>585</v>
      </c>
      <c r="B613" s="52" t="s">
        <v>694</v>
      </c>
      <c r="C613" s="52"/>
      <c r="D613" s="33" t="e">
        <f>VLOOKUP(B613,[2]Item!$A$1:$B$2217,2,)</f>
        <v>#N/A</v>
      </c>
      <c r="E613" s="52" t="s">
        <v>595</v>
      </c>
      <c r="F613" s="52" t="s">
        <v>695</v>
      </c>
      <c r="G613" s="34">
        <v>1</v>
      </c>
      <c r="H613" s="35">
        <v>0.25</v>
      </c>
      <c r="I613" s="36">
        <v>42828</v>
      </c>
      <c r="J613" s="46">
        <v>4990000</v>
      </c>
      <c r="K613" s="47">
        <f>'[1]Sep 23'!M640</f>
        <v>4990000</v>
      </c>
      <c r="L613" s="48"/>
      <c r="M613" s="48">
        <f t="shared" si="106"/>
        <v>4990000</v>
      </c>
      <c r="N613" s="49">
        <f>IF(J613=K613,0,J613*H613/12)</f>
        <v>0</v>
      </c>
      <c r="O613" s="48">
        <f t="shared" si="110"/>
        <v>4990000</v>
      </c>
      <c r="P613" s="48">
        <f t="shared" si="111"/>
        <v>0</v>
      </c>
      <c r="Q613" s="8">
        <f t="shared" si="107"/>
        <v>0</v>
      </c>
      <c r="R613" s="50">
        <f t="shared" si="115"/>
        <v>0</v>
      </c>
      <c r="S613" s="50"/>
      <c r="T613" s="9">
        <f t="shared" si="112"/>
        <v>48</v>
      </c>
      <c r="U613" s="9">
        <f t="shared" si="114"/>
        <v>48</v>
      </c>
      <c r="V613">
        <f t="shared" si="113"/>
        <v>0</v>
      </c>
      <c r="W613" s="166">
        <f t="shared" si="108"/>
        <v>103958.33333333333</v>
      </c>
      <c r="Y613" s="167">
        <f t="shared" si="109"/>
        <v>4990000</v>
      </c>
    </row>
    <row r="614" spans="1:25" ht="12" customHeight="1" x14ac:dyDescent="0.25">
      <c r="A614" s="51">
        <v>586</v>
      </c>
      <c r="B614" s="52" t="s">
        <v>696</v>
      </c>
      <c r="C614" s="52"/>
      <c r="D614" s="33" t="e">
        <f>VLOOKUP(B614,[2]Item!$A$1:$B$2217,2,)</f>
        <v>#N/A</v>
      </c>
      <c r="E614" s="52" t="s">
        <v>595</v>
      </c>
      <c r="F614" s="52" t="s">
        <v>695</v>
      </c>
      <c r="G614" s="34">
        <v>1</v>
      </c>
      <c r="H614" s="35">
        <v>0.25</v>
      </c>
      <c r="I614" s="36">
        <v>42828</v>
      </c>
      <c r="J614" s="46">
        <v>2898000</v>
      </c>
      <c r="K614" s="47">
        <f>'[1]Sep 23'!M641</f>
        <v>2898000</v>
      </c>
      <c r="L614" s="48"/>
      <c r="M614" s="48">
        <f t="shared" si="106"/>
        <v>2898000</v>
      </c>
      <c r="N614" s="49">
        <f>IF(J614=K614,0,J614*H614/12)</f>
        <v>0</v>
      </c>
      <c r="O614" s="48">
        <f t="shared" si="110"/>
        <v>2898000</v>
      </c>
      <c r="P614" s="48">
        <f t="shared" si="111"/>
        <v>0</v>
      </c>
      <c r="Q614" s="8">
        <f t="shared" si="107"/>
        <v>0</v>
      </c>
      <c r="R614" s="50">
        <f t="shared" si="115"/>
        <v>0</v>
      </c>
      <c r="S614" s="50"/>
      <c r="T614" s="9">
        <f t="shared" si="112"/>
        <v>48</v>
      </c>
      <c r="U614" s="9">
        <f t="shared" si="114"/>
        <v>48</v>
      </c>
      <c r="V614">
        <f t="shared" si="113"/>
        <v>0</v>
      </c>
      <c r="W614" s="166">
        <f t="shared" si="108"/>
        <v>60375</v>
      </c>
      <c r="Y614" s="167">
        <f t="shared" si="109"/>
        <v>2898000</v>
      </c>
    </row>
    <row r="615" spans="1:25" ht="12" customHeight="1" x14ac:dyDescent="0.25">
      <c r="A615" s="51">
        <v>587</v>
      </c>
      <c r="B615" s="52" t="s">
        <v>697</v>
      </c>
      <c r="C615" s="52"/>
      <c r="D615" s="33" t="e">
        <f>VLOOKUP(B615,[2]Item!$A$1:$B$2217,2,)</f>
        <v>#N/A</v>
      </c>
      <c r="E615" s="52" t="s">
        <v>595</v>
      </c>
      <c r="F615" s="52" t="s">
        <v>170</v>
      </c>
      <c r="G615" s="34">
        <v>1</v>
      </c>
      <c r="H615" s="35">
        <v>0.25</v>
      </c>
      <c r="I615" s="36">
        <v>42851</v>
      </c>
      <c r="J615" s="46">
        <v>1600000</v>
      </c>
      <c r="K615" s="47">
        <f>'[1]Sep 23'!M642</f>
        <v>1599999.9999999993</v>
      </c>
      <c r="L615" s="48"/>
      <c r="M615" s="48">
        <f t="shared" si="106"/>
        <v>1600000</v>
      </c>
      <c r="N615" s="49">
        <f>IF(J615=K615,0,J615*H615/12)</f>
        <v>0</v>
      </c>
      <c r="O615" s="48">
        <f t="shared" si="110"/>
        <v>1599999.9999999993</v>
      </c>
      <c r="P615" s="48">
        <f t="shared" si="111"/>
        <v>0</v>
      </c>
      <c r="Q615" s="8">
        <f t="shared" si="107"/>
        <v>0</v>
      </c>
      <c r="R615" s="50">
        <f t="shared" si="115"/>
        <v>0</v>
      </c>
      <c r="S615" s="50"/>
      <c r="T615" s="9">
        <f t="shared" si="112"/>
        <v>48</v>
      </c>
      <c r="U615" s="9">
        <f t="shared" si="114"/>
        <v>48</v>
      </c>
      <c r="V615">
        <f t="shared" si="113"/>
        <v>0</v>
      </c>
      <c r="W615" s="166">
        <f t="shared" si="108"/>
        <v>33333.333333333336</v>
      </c>
      <c r="Y615" s="167">
        <f t="shared" si="109"/>
        <v>1600000</v>
      </c>
    </row>
    <row r="616" spans="1:25" ht="12" customHeight="1" x14ac:dyDescent="0.25">
      <c r="A616" s="51">
        <v>588</v>
      </c>
      <c r="B616" s="52" t="s">
        <v>698</v>
      </c>
      <c r="C616" s="52"/>
      <c r="D616" s="33" t="e">
        <f>VLOOKUP(B616,[2]Item!$A$1:$B$2217,2,)</f>
        <v>#N/A</v>
      </c>
      <c r="E616" s="52" t="s">
        <v>595</v>
      </c>
      <c r="F616" s="52" t="s">
        <v>170</v>
      </c>
      <c r="G616" s="34">
        <v>2</v>
      </c>
      <c r="H616" s="35">
        <v>0.25</v>
      </c>
      <c r="I616" s="36">
        <v>42965</v>
      </c>
      <c r="J616" s="46">
        <v>8598000</v>
      </c>
      <c r="K616" s="47">
        <f>'[1]Sep 23'!M643</f>
        <v>8598000</v>
      </c>
      <c r="L616" s="48"/>
      <c r="M616" s="48">
        <f t="shared" si="106"/>
        <v>8598000</v>
      </c>
      <c r="N616" s="49">
        <f>IF(J616=K616,0,J616*H616/12)</f>
        <v>0</v>
      </c>
      <c r="O616" s="48">
        <f t="shared" si="110"/>
        <v>8598000</v>
      </c>
      <c r="P616" s="48">
        <f t="shared" si="111"/>
        <v>0</v>
      </c>
      <c r="Q616" s="8">
        <f t="shared" si="107"/>
        <v>0</v>
      </c>
      <c r="R616" s="50">
        <f t="shared" si="115"/>
        <v>0</v>
      </c>
      <c r="S616" s="50"/>
      <c r="T616" s="9">
        <f t="shared" si="112"/>
        <v>48</v>
      </c>
      <c r="U616" s="9">
        <f t="shared" si="114"/>
        <v>48</v>
      </c>
      <c r="V616">
        <f t="shared" si="113"/>
        <v>0</v>
      </c>
      <c r="W616" s="166">
        <f t="shared" si="108"/>
        <v>179125</v>
      </c>
      <c r="Y616" s="167">
        <f t="shared" si="109"/>
        <v>8598000</v>
      </c>
    </row>
    <row r="617" spans="1:25" ht="12" customHeight="1" x14ac:dyDescent="0.25">
      <c r="A617" s="51">
        <v>589</v>
      </c>
      <c r="B617" s="52" t="s">
        <v>699</v>
      </c>
      <c r="C617" s="52"/>
      <c r="D617" s="33" t="e">
        <f>VLOOKUP(B617,[2]Item!$A$1:$B$2217,2,)</f>
        <v>#N/A</v>
      </c>
      <c r="E617" s="52" t="s">
        <v>595</v>
      </c>
      <c r="F617" s="52" t="s">
        <v>677</v>
      </c>
      <c r="G617" s="34">
        <v>1</v>
      </c>
      <c r="H617" s="35">
        <v>0.25</v>
      </c>
      <c r="I617" s="36">
        <v>42978</v>
      </c>
      <c r="J617" s="46">
        <v>875000</v>
      </c>
      <c r="K617" s="47">
        <f>'[1]Sep 23'!M644</f>
        <v>874999.99999999942</v>
      </c>
      <c r="L617" s="48"/>
      <c r="M617" s="48">
        <f t="shared" si="106"/>
        <v>875000</v>
      </c>
      <c r="N617" s="49"/>
      <c r="O617" s="48">
        <f t="shared" si="110"/>
        <v>874999.99999999942</v>
      </c>
      <c r="P617" s="48">
        <f t="shared" si="111"/>
        <v>0</v>
      </c>
      <c r="Q617" s="8">
        <f t="shared" si="107"/>
        <v>0</v>
      </c>
      <c r="R617" s="50">
        <f t="shared" si="115"/>
        <v>0</v>
      </c>
      <c r="S617" s="50"/>
      <c r="T617" s="9">
        <f t="shared" si="112"/>
        <v>48</v>
      </c>
      <c r="U617" s="9">
        <f t="shared" si="114"/>
        <v>48</v>
      </c>
      <c r="V617">
        <f t="shared" si="113"/>
        <v>0</v>
      </c>
      <c r="W617" s="166">
        <f t="shared" si="108"/>
        <v>18229.166666666668</v>
      </c>
      <c r="Y617" s="167">
        <f t="shared" si="109"/>
        <v>875000</v>
      </c>
    </row>
    <row r="618" spans="1:25" ht="12" customHeight="1" x14ac:dyDescent="0.25">
      <c r="A618" s="51">
        <v>590</v>
      </c>
      <c r="B618" s="52" t="s">
        <v>700</v>
      </c>
      <c r="C618" s="52"/>
      <c r="D618" s="33" t="e">
        <f>VLOOKUP(B618,[2]Item!$A$1:$B$2217,2,)</f>
        <v>#N/A</v>
      </c>
      <c r="E618" s="52" t="s">
        <v>595</v>
      </c>
      <c r="F618" s="52" t="s">
        <v>610</v>
      </c>
      <c r="G618" s="34">
        <v>2</v>
      </c>
      <c r="H618" s="35">
        <v>0.25</v>
      </c>
      <c r="I618" s="36">
        <v>42956</v>
      </c>
      <c r="J618" s="46">
        <v>2040000</v>
      </c>
      <c r="K618" s="47">
        <f>'[1]Sep 23'!M645</f>
        <v>2040000</v>
      </c>
      <c r="L618" s="48"/>
      <c r="M618" s="48">
        <f t="shared" si="106"/>
        <v>2040000</v>
      </c>
      <c r="N618" s="49">
        <f t="shared" ref="N618:N639" si="116">IF(J618=K618,0,J618*H618/12)</f>
        <v>0</v>
      </c>
      <c r="O618" s="48">
        <f t="shared" si="110"/>
        <v>2040000</v>
      </c>
      <c r="P618" s="48">
        <f t="shared" si="111"/>
        <v>0</v>
      </c>
      <c r="Q618" s="8">
        <f t="shared" si="107"/>
        <v>0</v>
      </c>
      <c r="R618" s="50">
        <f t="shared" si="115"/>
        <v>0</v>
      </c>
      <c r="S618" s="50"/>
      <c r="T618" s="9">
        <f t="shared" si="112"/>
        <v>48</v>
      </c>
      <c r="U618" s="9">
        <f t="shared" si="114"/>
        <v>48</v>
      </c>
      <c r="V618">
        <f t="shared" si="113"/>
        <v>0</v>
      </c>
      <c r="W618" s="166">
        <f t="shared" si="108"/>
        <v>42500</v>
      </c>
      <c r="Y618" s="167">
        <f t="shared" si="109"/>
        <v>2040000</v>
      </c>
    </row>
    <row r="619" spans="1:25" ht="12" customHeight="1" x14ac:dyDescent="0.25">
      <c r="A619" s="51">
        <v>591</v>
      </c>
      <c r="B619" s="52" t="s">
        <v>701</v>
      </c>
      <c r="C619" s="52"/>
      <c r="D619" s="33" t="e">
        <f>VLOOKUP(B619,[2]Item!$A$1:$B$2217,2,)</f>
        <v>#N/A</v>
      </c>
      <c r="E619" s="52" t="s">
        <v>595</v>
      </c>
      <c r="F619" s="52" t="s">
        <v>610</v>
      </c>
      <c r="G619" s="34">
        <v>2</v>
      </c>
      <c r="H619" s="35">
        <v>0.25</v>
      </c>
      <c r="I619" s="36">
        <v>42956</v>
      </c>
      <c r="J619" s="46">
        <v>1750000</v>
      </c>
      <c r="K619" s="47">
        <f>'[1]Sep 23'!M646</f>
        <v>1749999.9999999988</v>
      </c>
      <c r="L619" s="48"/>
      <c r="M619" s="48">
        <f t="shared" si="106"/>
        <v>1750000</v>
      </c>
      <c r="N619" s="49">
        <f t="shared" si="116"/>
        <v>0</v>
      </c>
      <c r="O619" s="48">
        <f t="shared" si="110"/>
        <v>1749999.9999999988</v>
      </c>
      <c r="P619" s="48">
        <f t="shared" si="111"/>
        <v>0</v>
      </c>
      <c r="Q619" s="8">
        <f t="shared" si="107"/>
        <v>0</v>
      </c>
      <c r="R619" s="50">
        <f t="shared" si="115"/>
        <v>0</v>
      </c>
      <c r="S619" s="50"/>
      <c r="T619" s="9">
        <f t="shared" si="112"/>
        <v>48</v>
      </c>
      <c r="U619" s="9">
        <f t="shared" si="114"/>
        <v>48</v>
      </c>
      <c r="V619">
        <f t="shared" si="113"/>
        <v>0</v>
      </c>
      <c r="W619" s="166">
        <f t="shared" si="108"/>
        <v>36458.333333333336</v>
      </c>
      <c r="Y619" s="167">
        <f t="shared" si="109"/>
        <v>1750000</v>
      </c>
    </row>
    <row r="620" spans="1:25" ht="12" customHeight="1" x14ac:dyDescent="0.25">
      <c r="A620" s="51">
        <v>592</v>
      </c>
      <c r="B620" s="52" t="s">
        <v>702</v>
      </c>
      <c r="C620" s="52"/>
      <c r="D620" s="33" t="e">
        <f>VLOOKUP(B620,[2]Item!$A$1:$B$2217,2,)</f>
        <v>#N/A</v>
      </c>
      <c r="E620" s="52" t="s">
        <v>595</v>
      </c>
      <c r="F620" s="52" t="s">
        <v>610</v>
      </c>
      <c r="G620" s="34">
        <v>4</v>
      </c>
      <c r="H620" s="35">
        <v>0.25</v>
      </c>
      <c r="I620" s="36">
        <v>42956</v>
      </c>
      <c r="J620" s="46">
        <v>1460000</v>
      </c>
      <c r="K620" s="47">
        <f>'[1]Sep 23'!M647</f>
        <v>1460000.0000000005</v>
      </c>
      <c r="L620" s="48"/>
      <c r="M620" s="48">
        <f t="shared" si="106"/>
        <v>1460000</v>
      </c>
      <c r="N620" s="49">
        <f t="shared" si="116"/>
        <v>0</v>
      </c>
      <c r="O620" s="48">
        <f t="shared" si="110"/>
        <v>1460000.0000000005</v>
      </c>
      <c r="P620" s="48">
        <f t="shared" si="111"/>
        <v>0</v>
      </c>
      <c r="Q620" s="8">
        <f t="shared" si="107"/>
        <v>0</v>
      </c>
      <c r="R620" s="50">
        <f t="shared" si="115"/>
        <v>0</v>
      </c>
      <c r="S620" s="50"/>
      <c r="T620" s="9">
        <f t="shared" si="112"/>
        <v>48</v>
      </c>
      <c r="U620" s="9">
        <f t="shared" si="114"/>
        <v>48</v>
      </c>
      <c r="V620">
        <f t="shared" si="113"/>
        <v>0</v>
      </c>
      <c r="W620" s="166">
        <f t="shared" si="108"/>
        <v>30416.666666666668</v>
      </c>
      <c r="Y620" s="167">
        <f t="shared" si="109"/>
        <v>1460000</v>
      </c>
    </row>
    <row r="621" spans="1:25" ht="12" customHeight="1" x14ac:dyDescent="0.25">
      <c r="A621" s="51">
        <v>593</v>
      </c>
      <c r="B621" s="52" t="s">
        <v>703</v>
      </c>
      <c r="C621" s="52"/>
      <c r="D621" s="33" t="e">
        <f>VLOOKUP(B621,[2]Item!$A$1:$B$2217,2,)</f>
        <v>#N/A</v>
      </c>
      <c r="E621" s="52" t="s">
        <v>595</v>
      </c>
      <c r="F621" s="52" t="s">
        <v>610</v>
      </c>
      <c r="G621" s="34">
        <v>6</v>
      </c>
      <c r="H621" s="35">
        <v>0.25</v>
      </c>
      <c r="I621" s="36">
        <v>42956</v>
      </c>
      <c r="J621" s="46">
        <v>5100000</v>
      </c>
      <c r="K621" s="47">
        <f>'[1]Sep 23'!M648</f>
        <v>5100000</v>
      </c>
      <c r="L621" s="48"/>
      <c r="M621" s="48">
        <f t="shared" si="106"/>
        <v>5100000</v>
      </c>
      <c r="N621" s="49">
        <f t="shared" si="116"/>
        <v>0</v>
      </c>
      <c r="O621" s="48">
        <f t="shared" si="110"/>
        <v>5100000</v>
      </c>
      <c r="P621" s="48">
        <f t="shared" si="111"/>
        <v>0</v>
      </c>
      <c r="Q621" s="8">
        <f t="shared" si="107"/>
        <v>0</v>
      </c>
      <c r="R621" s="50">
        <f t="shared" si="115"/>
        <v>0</v>
      </c>
      <c r="S621" s="50"/>
      <c r="T621" s="9">
        <f t="shared" si="112"/>
        <v>48</v>
      </c>
      <c r="U621" s="9">
        <f t="shared" si="114"/>
        <v>48</v>
      </c>
      <c r="V621">
        <f t="shared" si="113"/>
        <v>0</v>
      </c>
      <c r="W621" s="166">
        <f t="shared" si="108"/>
        <v>106250</v>
      </c>
      <c r="Y621" s="167">
        <f t="shared" si="109"/>
        <v>5100000</v>
      </c>
    </row>
    <row r="622" spans="1:25" ht="12" customHeight="1" x14ac:dyDescent="0.25">
      <c r="A622" s="51">
        <v>594</v>
      </c>
      <c r="B622" s="52" t="s">
        <v>704</v>
      </c>
      <c r="C622" s="52"/>
      <c r="D622" s="33" t="e">
        <f>VLOOKUP(B622,[2]Item!$A$1:$B$2217,2,)</f>
        <v>#N/A</v>
      </c>
      <c r="E622" s="52" t="s">
        <v>595</v>
      </c>
      <c r="F622" s="52" t="s">
        <v>610</v>
      </c>
      <c r="G622" s="34">
        <v>3</v>
      </c>
      <c r="H622" s="35">
        <v>0.25</v>
      </c>
      <c r="I622" s="36">
        <v>42956</v>
      </c>
      <c r="J622" s="46">
        <v>19950000</v>
      </c>
      <c r="K622" s="47">
        <f>'[1]Sep 23'!M649</f>
        <v>19950000</v>
      </c>
      <c r="L622" s="48"/>
      <c r="M622" s="48">
        <f t="shared" si="106"/>
        <v>19950000</v>
      </c>
      <c r="N622" s="49">
        <f t="shared" si="116"/>
        <v>0</v>
      </c>
      <c r="O622" s="48">
        <f t="shared" si="110"/>
        <v>19950000</v>
      </c>
      <c r="P622" s="48">
        <f t="shared" si="111"/>
        <v>0</v>
      </c>
      <c r="Q622" s="8">
        <f t="shared" si="107"/>
        <v>0</v>
      </c>
      <c r="R622" s="50">
        <f t="shared" si="115"/>
        <v>0</v>
      </c>
      <c r="S622" s="50"/>
      <c r="T622" s="9">
        <f t="shared" si="112"/>
        <v>48</v>
      </c>
      <c r="U622" s="9">
        <f t="shared" si="114"/>
        <v>48</v>
      </c>
      <c r="V622">
        <f t="shared" si="113"/>
        <v>0</v>
      </c>
      <c r="W622" s="166">
        <f t="shared" si="108"/>
        <v>415625</v>
      </c>
      <c r="Y622" s="167">
        <f t="shared" si="109"/>
        <v>19950000</v>
      </c>
    </row>
    <row r="623" spans="1:25" ht="12" customHeight="1" x14ac:dyDescent="0.25">
      <c r="A623" s="51">
        <v>595</v>
      </c>
      <c r="B623" s="52" t="s">
        <v>705</v>
      </c>
      <c r="C623" s="52"/>
      <c r="D623" s="33" t="e">
        <f>VLOOKUP(B623,[2]Item!$A$1:$B$2217,2,)</f>
        <v>#N/A</v>
      </c>
      <c r="E623" s="52" t="s">
        <v>595</v>
      </c>
      <c r="F623" s="52" t="s">
        <v>170</v>
      </c>
      <c r="G623" s="34">
        <v>2</v>
      </c>
      <c r="H623" s="35">
        <v>0.25</v>
      </c>
      <c r="I623" s="36">
        <v>42985</v>
      </c>
      <c r="J623" s="46">
        <v>1500000</v>
      </c>
      <c r="K623" s="47">
        <f>'[1]Sep 23'!M650</f>
        <v>1500000</v>
      </c>
      <c r="L623" s="48"/>
      <c r="M623" s="48">
        <f t="shared" si="106"/>
        <v>1500000</v>
      </c>
      <c r="N623" s="49">
        <f t="shared" si="116"/>
        <v>0</v>
      </c>
      <c r="O623" s="48">
        <f t="shared" si="110"/>
        <v>1500000</v>
      </c>
      <c r="P623" s="48">
        <f t="shared" si="111"/>
        <v>0</v>
      </c>
      <c r="Q623" s="8">
        <f t="shared" si="107"/>
        <v>0</v>
      </c>
      <c r="R623" s="50">
        <f t="shared" si="115"/>
        <v>0</v>
      </c>
      <c r="S623" s="50"/>
      <c r="T623" s="9">
        <f t="shared" si="112"/>
        <v>48</v>
      </c>
      <c r="U623" s="9">
        <f t="shared" si="114"/>
        <v>48</v>
      </c>
      <c r="V623">
        <f t="shared" si="113"/>
        <v>0</v>
      </c>
      <c r="W623" s="166">
        <f t="shared" si="108"/>
        <v>31250</v>
      </c>
      <c r="Y623" s="167">
        <f t="shared" si="109"/>
        <v>1500000</v>
      </c>
    </row>
    <row r="624" spans="1:25" ht="12" customHeight="1" x14ac:dyDescent="0.25">
      <c r="A624" s="51">
        <v>596</v>
      </c>
      <c r="B624" s="52" t="s">
        <v>706</v>
      </c>
      <c r="C624" s="52"/>
      <c r="D624" s="33" t="e">
        <f>VLOOKUP(B624,[2]Item!$A$1:$B$2217,2,)</f>
        <v>#N/A</v>
      </c>
      <c r="E624" s="52" t="s">
        <v>595</v>
      </c>
      <c r="F624" s="52" t="s">
        <v>679</v>
      </c>
      <c r="G624" s="34">
        <v>12</v>
      </c>
      <c r="H624" s="35">
        <v>0.25</v>
      </c>
      <c r="I624" s="36">
        <v>42985</v>
      </c>
      <c r="J624" s="46">
        <v>2760000</v>
      </c>
      <c r="K624" s="47">
        <f>'[1]Sep 23'!M651</f>
        <v>2760000</v>
      </c>
      <c r="L624" s="48"/>
      <c r="M624" s="48">
        <f t="shared" si="106"/>
        <v>2760000</v>
      </c>
      <c r="N624" s="49">
        <f t="shared" si="116"/>
        <v>0</v>
      </c>
      <c r="O624" s="48">
        <f t="shared" si="110"/>
        <v>2760000</v>
      </c>
      <c r="P624" s="48">
        <f t="shared" si="111"/>
        <v>0</v>
      </c>
      <c r="Q624" s="8">
        <f t="shared" si="107"/>
        <v>0</v>
      </c>
      <c r="R624" s="50">
        <f t="shared" si="115"/>
        <v>0</v>
      </c>
      <c r="S624" s="50"/>
      <c r="T624" s="9">
        <f t="shared" si="112"/>
        <v>48</v>
      </c>
      <c r="U624" s="9">
        <f t="shared" si="114"/>
        <v>48</v>
      </c>
      <c r="V624">
        <f t="shared" si="113"/>
        <v>0</v>
      </c>
      <c r="W624" s="166">
        <f t="shared" si="108"/>
        <v>57500</v>
      </c>
      <c r="Y624" s="167">
        <f t="shared" si="109"/>
        <v>2760000</v>
      </c>
    </row>
    <row r="625" spans="1:25" ht="12" customHeight="1" x14ac:dyDescent="0.25">
      <c r="A625" s="51">
        <v>597</v>
      </c>
      <c r="B625" s="52" t="s">
        <v>707</v>
      </c>
      <c r="C625" s="52"/>
      <c r="D625" s="33" t="e">
        <f>VLOOKUP(B625,[2]Item!$A$1:$B$2217,2,)</f>
        <v>#N/A</v>
      </c>
      <c r="E625" s="52" t="s">
        <v>595</v>
      </c>
      <c r="F625" s="52" t="s">
        <v>679</v>
      </c>
      <c r="G625" s="34">
        <v>1</v>
      </c>
      <c r="H625" s="35">
        <v>0.25</v>
      </c>
      <c r="I625" s="36">
        <v>43031</v>
      </c>
      <c r="J625" s="46">
        <v>3400000</v>
      </c>
      <c r="K625" s="47">
        <f>'[1]Sep 23'!M652</f>
        <v>3400000.0000000019</v>
      </c>
      <c r="L625" s="48"/>
      <c r="M625" s="48">
        <f t="shared" si="106"/>
        <v>3400000</v>
      </c>
      <c r="N625" s="49">
        <f t="shared" si="116"/>
        <v>0</v>
      </c>
      <c r="O625" s="48">
        <f t="shared" si="110"/>
        <v>3400000.0000000019</v>
      </c>
      <c r="P625" s="48">
        <f t="shared" si="111"/>
        <v>0</v>
      </c>
      <c r="Q625" s="8">
        <f t="shared" si="107"/>
        <v>0</v>
      </c>
      <c r="R625" s="50">
        <f t="shared" si="115"/>
        <v>0</v>
      </c>
      <c r="S625" s="50"/>
      <c r="T625" s="9">
        <f t="shared" si="112"/>
        <v>48</v>
      </c>
      <c r="U625" s="9">
        <f t="shared" si="114"/>
        <v>48</v>
      </c>
      <c r="V625">
        <f t="shared" si="113"/>
        <v>0</v>
      </c>
      <c r="W625" s="166">
        <f t="shared" si="108"/>
        <v>70833.333333333328</v>
      </c>
      <c r="Y625" s="167">
        <f t="shared" si="109"/>
        <v>3400000</v>
      </c>
    </row>
    <row r="626" spans="1:25" ht="12" customHeight="1" x14ac:dyDescent="0.25">
      <c r="A626" s="51">
        <v>598</v>
      </c>
      <c r="B626" s="52" t="s">
        <v>708</v>
      </c>
      <c r="C626" s="52"/>
      <c r="D626" s="33" t="e">
        <f>VLOOKUP(B626,[2]Item!$A$1:$B$2217,2,)</f>
        <v>#N/A</v>
      </c>
      <c r="E626" s="52" t="s">
        <v>595</v>
      </c>
      <c r="F626" s="52" t="s">
        <v>277</v>
      </c>
      <c r="G626" s="34">
        <v>1</v>
      </c>
      <c r="H626" s="35">
        <v>0.25</v>
      </c>
      <c r="I626" s="36">
        <v>43043</v>
      </c>
      <c r="J626" s="46">
        <v>2048000</v>
      </c>
      <c r="K626" s="47">
        <f>'[1]Sep 23'!M653</f>
        <v>2048000.0000000014</v>
      </c>
      <c r="L626" s="48"/>
      <c r="M626" s="48">
        <f t="shared" si="106"/>
        <v>2048000</v>
      </c>
      <c r="N626" s="49">
        <f t="shared" si="116"/>
        <v>0</v>
      </c>
      <c r="O626" s="48">
        <f t="shared" si="110"/>
        <v>2048000.0000000014</v>
      </c>
      <c r="P626" s="48">
        <f t="shared" si="111"/>
        <v>0</v>
      </c>
      <c r="Q626" s="8">
        <f t="shared" si="107"/>
        <v>0</v>
      </c>
      <c r="R626" s="50">
        <f t="shared" si="115"/>
        <v>0</v>
      </c>
      <c r="S626" s="50"/>
      <c r="T626" s="9">
        <f t="shared" si="112"/>
        <v>48</v>
      </c>
      <c r="U626" s="9">
        <f t="shared" si="114"/>
        <v>48</v>
      </c>
      <c r="V626">
        <f t="shared" si="113"/>
        <v>0</v>
      </c>
      <c r="W626" s="166">
        <f t="shared" si="108"/>
        <v>42666.666666666664</v>
      </c>
      <c r="Y626" s="167">
        <f t="shared" si="109"/>
        <v>2048000</v>
      </c>
    </row>
    <row r="627" spans="1:25" ht="12" customHeight="1" x14ac:dyDescent="0.25">
      <c r="A627" s="51">
        <v>599</v>
      </c>
      <c r="B627" s="52" t="s">
        <v>709</v>
      </c>
      <c r="C627" s="52"/>
      <c r="D627" s="33" t="e">
        <f>VLOOKUP(B627,[2]Item!$A$1:$B$2217,2,)</f>
        <v>#N/A</v>
      </c>
      <c r="E627" s="52" t="s">
        <v>595</v>
      </c>
      <c r="F627" s="52" t="s">
        <v>610</v>
      </c>
      <c r="G627" s="34">
        <v>1</v>
      </c>
      <c r="H627" s="35">
        <v>0.25</v>
      </c>
      <c r="I627" s="36">
        <v>43043</v>
      </c>
      <c r="J627" s="46">
        <v>3066100</v>
      </c>
      <c r="K627" s="47">
        <f>'[1]Sep 23'!M654</f>
        <v>3066100.0000000014</v>
      </c>
      <c r="L627" s="48"/>
      <c r="M627" s="48">
        <f t="shared" si="106"/>
        <v>3066100</v>
      </c>
      <c r="N627" s="49">
        <f t="shared" si="116"/>
        <v>0</v>
      </c>
      <c r="O627" s="48">
        <f t="shared" si="110"/>
        <v>3066100.0000000014</v>
      </c>
      <c r="P627" s="48">
        <f t="shared" si="111"/>
        <v>0</v>
      </c>
      <c r="Q627" s="8">
        <f t="shared" si="107"/>
        <v>0</v>
      </c>
      <c r="R627" s="50">
        <f t="shared" si="115"/>
        <v>0</v>
      </c>
      <c r="S627" s="50"/>
      <c r="T627" s="9">
        <f t="shared" si="112"/>
        <v>48</v>
      </c>
      <c r="U627" s="9">
        <f t="shared" si="114"/>
        <v>48</v>
      </c>
      <c r="V627">
        <f t="shared" si="113"/>
        <v>0</v>
      </c>
      <c r="W627" s="166">
        <f t="shared" si="108"/>
        <v>63877.083333333336</v>
      </c>
      <c r="Y627" s="167">
        <f t="shared" si="109"/>
        <v>3066100</v>
      </c>
    </row>
    <row r="628" spans="1:25" ht="12" customHeight="1" x14ac:dyDescent="0.25">
      <c r="A628" s="51">
        <v>600</v>
      </c>
      <c r="B628" s="52" t="s">
        <v>709</v>
      </c>
      <c r="C628" s="52"/>
      <c r="D628" s="33" t="e">
        <f>VLOOKUP(B628,[2]Item!$A$1:$B$2217,2,)</f>
        <v>#N/A</v>
      </c>
      <c r="E628" s="52" t="s">
        <v>595</v>
      </c>
      <c r="F628" s="52" t="s">
        <v>610</v>
      </c>
      <c r="G628" s="34">
        <v>1</v>
      </c>
      <c r="H628" s="35">
        <v>0.25</v>
      </c>
      <c r="I628" s="36">
        <v>43043</v>
      </c>
      <c r="J628" s="46">
        <v>3066100</v>
      </c>
      <c r="K628" s="47">
        <f>'[1]Sep 23'!M655</f>
        <v>3066100.0000000014</v>
      </c>
      <c r="L628" s="48"/>
      <c r="M628" s="48">
        <f t="shared" si="106"/>
        <v>3066100</v>
      </c>
      <c r="N628" s="49">
        <f t="shared" si="116"/>
        <v>0</v>
      </c>
      <c r="O628" s="48">
        <f t="shared" si="110"/>
        <v>3066100.0000000014</v>
      </c>
      <c r="P628" s="48">
        <f t="shared" si="111"/>
        <v>0</v>
      </c>
      <c r="Q628" s="8">
        <f t="shared" si="107"/>
        <v>0</v>
      </c>
      <c r="R628" s="50">
        <f t="shared" si="115"/>
        <v>0</v>
      </c>
      <c r="S628" s="50"/>
      <c r="T628" s="9">
        <f t="shared" si="112"/>
        <v>48</v>
      </c>
      <c r="U628" s="9">
        <f t="shared" si="114"/>
        <v>48</v>
      </c>
      <c r="V628">
        <f t="shared" si="113"/>
        <v>0</v>
      </c>
      <c r="W628" s="166">
        <f t="shared" si="108"/>
        <v>63877.083333333336</v>
      </c>
      <c r="Y628" s="167">
        <f t="shared" si="109"/>
        <v>3066100</v>
      </c>
    </row>
    <row r="629" spans="1:25" ht="12" customHeight="1" x14ac:dyDescent="0.25">
      <c r="A629" s="51">
        <v>601</v>
      </c>
      <c r="B629" s="52" t="s">
        <v>710</v>
      </c>
      <c r="C629" s="52"/>
      <c r="D629" s="33" t="e">
        <f>VLOOKUP(B629,[2]Item!$A$1:$B$2217,2,)</f>
        <v>#N/A</v>
      </c>
      <c r="E629" s="52" t="s">
        <v>595</v>
      </c>
      <c r="F629" s="52" t="s">
        <v>170</v>
      </c>
      <c r="G629" s="34">
        <v>1</v>
      </c>
      <c r="H629" s="35">
        <v>0.25</v>
      </c>
      <c r="I629" s="36">
        <v>43043</v>
      </c>
      <c r="J629" s="46">
        <v>799000</v>
      </c>
      <c r="K629" s="47">
        <f>'[1]Sep 23'!M656</f>
        <v>799000.00000000035</v>
      </c>
      <c r="L629" s="48"/>
      <c r="M629" s="48">
        <f t="shared" si="106"/>
        <v>799000</v>
      </c>
      <c r="N629" s="49">
        <f t="shared" si="116"/>
        <v>0</v>
      </c>
      <c r="O629" s="48">
        <f t="shared" si="110"/>
        <v>799000.00000000035</v>
      </c>
      <c r="P629" s="48">
        <f t="shared" si="111"/>
        <v>0</v>
      </c>
      <c r="Q629" s="8">
        <f t="shared" si="107"/>
        <v>0</v>
      </c>
      <c r="R629" s="50">
        <f t="shared" si="115"/>
        <v>0</v>
      </c>
      <c r="S629" s="50"/>
      <c r="T629" s="9">
        <f t="shared" si="112"/>
        <v>48</v>
      </c>
      <c r="U629" s="9">
        <f t="shared" si="114"/>
        <v>48</v>
      </c>
      <c r="V629">
        <f t="shared" si="113"/>
        <v>0</v>
      </c>
      <c r="W629" s="166">
        <f t="shared" si="108"/>
        <v>16645.833333333332</v>
      </c>
      <c r="Y629" s="167">
        <f t="shared" si="109"/>
        <v>799000</v>
      </c>
    </row>
    <row r="630" spans="1:25" ht="12" customHeight="1" x14ac:dyDescent="0.25">
      <c r="A630" s="51">
        <v>602</v>
      </c>
      <c r="B630" s="52" t="s">
        <v>711</v>
      </c>
      <c r="C630" s="52"/>
      <c r="D630" s="33" t="e">
        <f>VLOOKUP(B630,[2]Item!$A$1:$B$2217,2,)</f>
        <v>#N/A</v>
      </c>
      <c r="E630" s="52" t="s">
        <v>595</v>
      </c>
      <c r="F630" s="52" t="s">
        <v>170</v>
      </c>
      <c r="G630" s="34">
        <v>1</v>
      </c>
      <c r="H630" s="35">
        <v>0.25</v>
      </c>
      <c r="I630" s="36">
        <v>43047</v>
      </c>
      <c r="J630" s="46">
        <v>1850000</v>
      </c>
      <c r="K630" s="47">
        <f>'[1]Sep 23'!M657</f>
        <v>1850000.0000000012</v>
      </c>
      <c r="L630" s="48"/>
      <c r="M630" s="48">
        <f t="shared" si="106"/>
        <v>1850000</v>
      </c>
      <c r="N630" s="49">
        <f t="shared" si="116"/>
        <v>0</v>
      </c>
      <c r="O630" s="48">
        <f t="shared" si="110"/>
        <v>1850000.0000000012</v>
      </c>
      <c r="P630" s="48">
        <f t="shared" si="111"/>
        <v>0</v>
      </c>
      <c r="Q630" s="8">
        <f t="shared" si="107"/>
        <v>0</v>
      </c>
      <c r="R630" s="50">
        <f t="shared" si="115"/>
        <v>0</v>
      </c>
      <c r="S630" s="50"/>
      <c r="T630" s="9">
        <f t="shared" si="112"/>
        <v>48</v>
      </c>
      <c r="U630" s="9">
        <f t="shared" si="114"/>
        <v>48</v>
      </c>
      <c r="V630">
        <f t="shared" si="113"/>
        <v>0</v>
      </c>
      <c r="W630" s="166">
        <f t="shared" si="108"/>
        <v>38541.666666666664</v>
      </c>
      <c r="Y630" s="167">
        <f t="shared" si="109"/>
        <v>1850000</v>
      </c>
    </row>
    <row r="631" spans="1:25" ht="12" customHeight="1" x14ac:dyDescent="0.25">
      <c r="A631" s="51">
        <v>603</v>
      </c>
      <c r="B631" s="52" t="s">
        <v>712</v>
      </c>
      <c r="C631" s="52"/>
      <c r="D631" s="33" t="e">
        <f>VLOOKUP(B631,[2]Item!$A$1:$B$2217,2,)</f>
        <v>#N/A</v>
      </c>
      <c r="E631" s="52" t="s">
        <v>595</v>
      </c>
      <c r="F631" s="52" t="s">
        <v>170</v>
      </c>
      <c r="G631" s="34">
        <v>3</v>
      </c>
      <c r="H631" s="35">
        <v>0.25</v>
      </c>
      <c r="I631" s="36">
        <v>43048</v>
      </c>
      <c r="J631" s="46">
        <v>4560000</v>
      </c>
      <c r="K631" s="47">
        <f>'[1]Sep 23'!M658</f>
        <v>4560000</v>
      </c>
      <c r="L631" s="48"/>
      <c r="M631" s="48">
        <f t="shared" si="106"/>
        <v>4560000</v>
      </c>
      <c r="N631" s="49">
        <f t="shared" si="116"/>
        <v>0</v>
      </c>
      <c r="O631" s="48">
        <f t="shared" si="110"/>
        <v>4560000</v>
      </c>
      <c r="P631" s="48">
        <f t="shared" si="111"/>
        <v>0</v>
      </c>
      <c r="Q631" s="8">
        <f t="shared" si="107"/>
        <v>0</v>
      </c>
      <c r="R631" s="50">
        <f t="shared" si="115"/>
        <v>0</v>
      </c>
      <c r="S631" s="50"/>
      <c r="T631" s="9">
        <f t="shared" si="112"/>
        <v>48</v>
      </c>
      <c r="U631" s="9">
        <f t="shared" si="114"/>
        <v>48</v>
      </c>
      <c r="V631">
        <f t="shared" si="113"/>
        <v>0</v>
      </c>
      <c r="W631" s="166">
        <f t="shared" si="108"/>
        <v>95000</v>
      </c>
      <c r="Y631" s="167">
        <f t="shared" si="109"/>
        <v>4560000</v>
      </c>
    </row>
    <row r="632" spans="1:25" ht="12" customHeight="1" x14ac:dyDescent="0.25">
      <c r="A632" s="51">
        <v>604</v>
      </c>
      <c r="B632" s="52" t="s">
        <v>713</v>
      </c>
      <c r="C632" s="52"/>
      <c r="D632" s="33" t="e">
        <f>VLOOKUP(B632,[2]Item!$A$1:$B$2217,2,)</f>
        <v>#N/A</v>
      </c>
      <c r="E632" s="52" t="s">
        <v>595</v>
      </c>
      <c r="F632" s="52" t="s">
        <v>170</v>
      </c>
      <c r="G632" s="34">
        <v>3</v>
      </c>
      <c r="H632" s="35">
        <v>0.25</v>
      </c>
      <c r="I632" s="36">
        <v>43053</v>
      </c>
      <c r="J632" s="46">
        <v>2397000</v>
      </c>
      <c r="K632" s="47">
        <f>'[1]Sep 23'!M659</f>
        <v>2397000</v>
      </c>
      <c r="L632" s="48"/>
      <c r="M632" s="48">
        <f t="shared" si="106"/>
        <v>2397000</v>
      </c>
      <c r="N632" s="49">
        <f t="shared" si="116"/>
        <v>0</v>
      </c>
      <c r="O632" s="48">
        <f t="shared" si="110"/>
        <v>2397000</v>
      </c>
      <c r="P632" s="48">
        <f t="shared" si="111"/>
        <v>0</v>
      </c>
      <c r="Q632" s="8">
        <f t="shared" si="107"/>
        <v>0</v>
      </c>
      <c r="R632" s="50">
        <f t="shared" si="115"/>
        <v>0</v>
      </c>
      <c r="S632" s="50"/>
      <c r="T632" s="9">
        <f t="shared" si="112"/>
        <v>48</v>
      </c>
      <c r="U632" s="9">
        <f t="shared" si="114"/>
        <v>48</v>
      </c>
      <c r="V632">
        <f t="shared" si="113"/>
        <v>0</v>
      </c>
      <c r="W632" s="166">
        <f t="shared" si="108"/>
        <v>49937.5</v>
      </c>
      <c r="Y632" s="167">
        <f t="shared" si="109"/>
        <v>2397000</v>
      </c>
    </row>
    <row r="633" spans="1:25" ht="12" customHeight="1" x14ac:dyDescent="0.25">
      <c r="A633" s="51">
        <v>605</v>
      </c>
      <c r="B633" s="52" t="s">
        <v>714</v>
      </c>
      <c r="C633" s="52"/>
      <c r="D633" s="33" t="e">
        <f>VLOOKUP(B633,[2]Item!$A$1:$B$2217,2,)</f>
        <v>#N/A</v>
      </c>
      <c r="E633" s="52" t="s">
        <v>595</v>
      </c>
      <c r="F633" s="52" t="s">
        <v>181</v>
      </c>
      <c r="G633" s="34">
        <v>16</v>
      </c>
      <c r="H633" s="35">
        <v>0.25</v>
      </c>
      <c r="I633" s="36">
        <v>43055</v>
      </c>
      <c r="J633" s="46">
        <v>4240000</v>
      </c>
      <c r="K633" s="47">
        <f>'[1]Sep 23'!M660</f>
        <v>4240000.0000000028</v>
      </c>
      <c r="L633" s="48"/>
      <c r="M633" s="48">
        <f t="shared" si="106"/>
        <v>4240000</v>
      </c>
      <c r="N633" s="49">
        <f t="shared" si="116"/>
        <v>0</v>
      </c>
      <c r="O633" s="48">
        <f t="shared" si="110"/>
        <v>4240000.0000000028</v>
      </c>
      <c r="P633" s="48">
        <f t="shared" si="111"/>
        <v>0</v>
      </c>
      <c r="Q633" s="8">
        <f t="shared" si="107"/>
        <v>0</v>
      </c>
      <c r="R633" s="50">
        <f t="shared" si="115"/>
        <v>0</v>
      </c>
      <c r="S633" s="50"/>
      <c r="T633" s="9">
        <f t="shared" si="112"/>
        <v>48</v>
      </c>
      <c r="U633" s="9">
        <f t="shared" si="114"/>
        <v>48</v>
      </c>
      <c r="V633">
        <f t="shared" si="113"/>
        <v>0</v>
      </c>
      <c r="W633" s="166">
        <f t="shared" si="108"/>
        <v>88333.333333333328</v>
      </c>
      <c r="Y633" s="167">
        <f t="shared" si="109"/>
        <v>4240000</v>
      </c>
    </row>
    <row r="634" spans="1:25" ht="12" customHeight="1" x14ac:dyDescent="0.25">
      <c r="A634" s="51">
        <v>606</v>
      </c>
      <c r="B634" s="52" t="s">
        <v>715</v>
      </c>
      <c r="C634" s="52"/>
      <c r="D634" s="33" t="e">
        <f>VLOOKUP(B634,[2]Item!$A$1:$B$2217,2,)</f>
        <v>#N/A</v>
      </c>
      <c r="E634" s="52" t="s">
        <v>595</v>
      </c>
      <c r="F634" s="52" t="s">
        <v>170</v>
      </c>
      <c r="G634" s="34">
        <v>1</v>
      </c>
      <c r="H634" s="35">
        <v>0.25</v>
      </c>
      <c r="I634" s="36">
        <v>43057</v>
      </c>
      <c r="J634" s="46">
        <v>5250000</v>
      </c>
      <c r="K634" s="47">
        <f>'[1]Sep 23'!M661</f>
        <v>5250000</v>
      </c>
      <c r="L634" s="48"/>
      <c r="M634" s="48">
        <f t="shared" si="106"/>
        <v>5250000</v>
      </c>
      <c r="N634" s="49">
        <f t="shared" si="116"/>
        <v>0</v>
      </c>
      <c r="O634" s="48">
        <f t="shared" si="110"/>
        <v>5250000</v>
      </c>
      <c r="P634" s="48">
        <f t="shared" si="111"/>
        <v>0</v>
      </c>
      <c r="Q634" s="8">
        <f t="shared" si="107"/>
        <v>0</v>
      </c>
      <c r="R634" s="50">
        <f t="shared" si="115"/>
        <v>0</v>
      </c>
      <c r="S634" s="50"/>
      <c r="T634" s="9">
        <f t="shared" si="112"/>
        <v>48</v>
      </c>
      <c r="U634" s="9">
        <f t="shared" si="114"/>
        <v>48</v>
      </c>
      <c r="V634">
        <f t="shared" si="113"/>
        <v>0</v>
      </c>
      <c r="W634" s="166">
        <f t="shared" si="108"/>
        <v>109375</v>
      </c>
      <c r="Y634" s="167">
        <f t="shared" si="109"/>
        <v>5250000</v>
      </c>
    </row>
    <row r="635" spans="1:25" ht="12" customHeight="1" x14ac:dyDescent="0.25">
      <c r="A635" s="51">
        <v>607</v>
      </c>
      <c r="B635" s="52" t="s">
        <v>716</v>
      </c>
      <c r="C635" s="52"/>
      <c r="D635" s="33" t="e">
        <f>VLOOKUP(B635,[2]Item!$A$1:$B$2217,2,)</f>
        <v>#N/A</v>
      </c>
      <c r="E635" s="52" t="s">
        <v>595</v>
      </c>
      <c r="F635" s="52" t="s">
        <v>170</v>
      </c>
      <c r="G635" s="34">
        <v>2</v>
      </c>
      <c r="H635" s="35">
        <v>0.25</v>
      </c>
      <c r="I635" s="36">
        <v>43053</v>
      </c>
      <c r="J635" s="46">
        <v>6801300</v>
      </c>
      <c r="K635" s="47">
        <f>'[1]Sep 23'!M662</f>
        <v>6801300</v>
      </c>
      <c r="L635" s="48"/>
      <c r="M635" s="48">
        <f t="shared" si="106"/>
        <v>6801300</v>
      </c>
      <c r="N635" s="49">
        <f t="shared" si="116"/>
        <v>0</v>
      </c>
      <c r="O635" s="48">
        <f t="shared" si="110"/>
        <v>6801300</v>
      </c>
      <c r="P635" s="48">
        <f t="shared" si="111"/>
        <v>0</v>
      </c>
      <c r="Q635" s="8">
        <f t="shared" si="107"/>
        <v>0</v>
      </c>
      <c r="R635" s="50">
        <f t="shared" si="115"/>
        <v>0</v>
      </c>
      <c r="S635" s="50"/>
      <c r="T635" s="9">
        <f t="shared" si="112"/>
        <v>48</v>
      </c>
      <c r="U635" s="9">
        <f t="shared" si="114"/>
        <v>48</v>
      </c>
      <c r="V635">
        <f t="shared" si="113"/>
        <v>0</v>
      </c>
      <c r="W635" s="166">
        <f t="shared" si="108"/>
        <v>141693.75</v>
      </c>
      <c r="Y635" s="167">
        <f t="shared" si="109"/>
        <v>6801300</v>
      </c>
    </row>
    <row r="636" spans="1:25" ht="12" customHeight="1" x14ac:dyDescent="0.25">
      <c r="A636" s="51">
        <v>608</v>
      </c>
      <c r="B636" s="52" t="s">
        <v>717</v>
      </c>
      <c r="C636" s="52"/>
      <c r="D636" s="33" t="e">
        <f>VLOOKUP(B636,[2]Item!$A$1:$B$2217,2,)</f>
        <v>#N/A</v>
      </c>
      <c r="E636" s="52" t="s">
        <v>595</v>
      </c>
      <c r="F636" s="52" t="s">
        <v>170</v>
      </c>
      <c r="G636" s="34">
        <v>1</v>
      </c>
      <c r="H636" s="35">
        <v>0.25</v>
      </c>
      <c r="I636" s="36">
        <v>43059</v>
      </c>
      <c r="J636" s="46">
        <v>2400000</v>
      </c>
      <c r="K636" s="47">
        <f>'[1]Sep 23'!M663</f>
        <v>2400000</v>
      </c>
      <c r="L636" s="48"/>
      <c r="M636" s="48">
        <f t="shared" si="106"/>
        <v>2400000</v>
      </c>
      <c r="N636" s="49">
        <f t="shared" si="116"/>
        <v>0</v>
      </c>
      <c r="O636" s="48">
        <f t="shared" si="110"/>
        <v>2400000</v>
      </c>
      <c r="P636" s="48">
        <f t="shared" si="111"/>
        <v>0</v>
      </c>
      <c r="Q636" s="8">
        <f t="shared" si="107"/>
        <v>0</v>
      </c>
      <c r="R636" s="50">
        <f t="shared" si="115"/>
        <v>0</v>
      </c>
      <c r="S636" s="50"/>
      <c r="T636" s="9">
        <f t="shared" si="112"/>
        <v>48</v>
      </c>
      <c r="U636" s="9">
        <f t="shared" si="114"/>
        <v>48</v>
      </c>
      <c r="V636">
        <f t="shared" si="113"/>
        <v>0</v>
      </c>
      <c r="W636" s="166">
        <f t="shared" si="108"/>
        <v>50000</v>
      </c>
      <c r="Y636" s="167">
        <f t="shared" si="109"/>
        <v>2400000</v>
      </c>
    </row>
    <row r="637" spans="1:25" ht="12" customHeight="1" x14ac:dyDescent="0.25">
      <c r="A637" s="51">
        <v>609</v>
      </c>
      <c r="B637" s="52" t="s">
        <v>718</v>
      </c>
      <c r="C637" s="52"/>
      <c r="D637" s="33" t="e">
        <f>VLOOKUP(B637,[2]Item!$A$1:$B$2217,2,)</f>
        <v>#N/A</v>
      </c>
      <c r="E637" s="52" t="s">
        <v>595</v>
      </c>
      <c r="F637" s="52" t="s">
        <v>719</v>
      </c>
      <c r="G637" s="34">
        <v>2</v>
      </c>
      <c r="H637" s="35">
        <v>0.25</v>
      </c>
      <c r="I637" s="36">
        <v>43069</v>
      </c>
      <c r="J637" s="46">
        <v>3500000</v>
      </c>
      <c r="K637" s="47">
        <f>'[1]Sep 23'!M664</f>
        <v>3499999.9999999977</v>
      </c>
      <c r="L637" s="48"/>
      <c r="M637" s="48">
        <f t="shared" si="106"/>
        <v>3500000</v>
      </c>
      <c r="N637" s="49">
        <f t="shared" si="116"/>
        <v>0</v>
      </c>
      <c r="O637" s="48">
        <f t="shared" si="110"/>
        <v>3499999.9999999977</v>
      </c>
      <c r="P637" s="48">
        <f t="shared" si="111"/>
        <v>0</v>
      </c>
      <c r="Q637" s="8">
        <f t="shared" si="107"/>
        <v>0</v>
      </c>
      <c r="R637" s="50">
        <f t="shared" si="115"/>
        <v>0</v>
      </c>
      <c r="S637" s="50"/>
      <c r="T637" s="9">
        <f t="shared" si="112"/>
        <v>48</v>
      </c>
      <c r="U637" s="9">
        <f t="shared" si="114"/>
        <v>48</v>
      </c>
      <c r="V637">
        <f t="shared" si="113"/>
        <v>0</v>
      </c>
      <c r="W637" s="166">
        <f t="shared" si="108"/>
        <v>72916.666666666672</v>
      </c>
      <c r="Y637" s="167">
        <f t="shared" si="109"/>
        <v>3500000</v>
      </c>
    </row>
    <row r="638" spans="1:25" ht="12" customHeight="1" x14ac:dyDescent="0.25">
      <c r="A638" s="51">
        <v>610</v>
      </c>
      <c r="B638" s="52" t="s">
        <v>720</v>
      </c>
      <c r="C638" s="52"/>
      <c r="D638" s="33" t="e">
        <f>VLOOKUP(B638,[2]Item!$A$1:$B$2217,2,)</f>
        <v>#N/A</v>
      </c>
      <c r="E638" s="52" t="s">
        <v>595</v>
      </c>
      <c r="F638" s="52" t="s">
        <v>170</v>
      </c>
      <c r="G638" s="34">
        <v>1</v>
      </c>
      <c r="H638" s="35">
        <v>0.25</v>
      </c>
      <c r="I638" s="36">
        <v>43076</v>
      </c>
      <c r="J638" s="46">
        <v>1825000</v>
      </c>
      <c r="K638" s="47">
        <f>'[1]Sep 23'!M665</f>
        <v>1824999.9999999988</v>
      </c>
      <c r="L638" s="48"/>
      <c r="M638" s="48">
        <f t="shared" si="106"/>
        <v>1825000</v>
      </c>
      <c r="N638" s="49">
        <f t="shared" si="116"/>
        <v>0</v>
      </c>
      <c r="O638" s="48">
        <f t="shared" si="110"/>
        <v>1824999.9999999988</v>
      </c>
      <c r="P638" s="48">
        <f t="shared" si="111"/>
        <v>0</v>
      </c>
      <c r="Q638" s="8">
        <f t="shared" si="107"/>
        <v>0</v>
      </c>
      <c r="R638" s="50">
        <f t="shared" si="115"/>
        <v>0</v>
      </c>
      <c r="S638" s="50"/>
      <c r="T638" s="9">
        <f t="shared" si="112"/>
        <v>48</v>
      </c>
      <c r="U638" s="9">
        <f t="shared" si="114"/>
        <v>48</v>
      </c>
      <c r="V638">
        <f t="shared" si="113"/>
        <v>0</v>
      </c>
      <c r="W638" s="166">
        <f t="shared" si="108"/>
        <v>38020.833333333336</v>
      </c>
      <c r="Y638" s="167">
        <f t="shared" si="109"/>
        <v>1825000</v>
      </c>
    </row>
    <row r="639" spans="1:25" ht="12" customHeight="1" x14ac:dyDescent="0.25">
      <c r="A639" s="51">
        <v>611</v>
      </c>
      <c r="B639" s="52" t="s">
        <v>721</v>
      </c>
      <c r="C639" s="52"/>
      <c r="D639" s="33" t="e">
        <f>VLOOKUP(B639,[2]Item!$A$1:$B$2217,2,)</f>
        <v>#N/A</v>
      </c>
      <c r="E639" s="52" t="s">
        <v>595</v>
      </c>
      <c r="F639" s="52" t="s">
        <v>170</v>
      </c>
      <c r="G639" s="34">
        <v>1</v>
      </c>
      <c r="H639" s="35">
        <v>0.25</v>
      </c>
      <c r="I639" s="36">
        <v>43076</v>
      </c>
      <c r="J639" s="46">
        <v>2600000</v>
      </c>
      <c r="K639" s="47">
        <f>'[1]Sep 23'!M666</f>
        <v>2599999.9999999995</v>
      </c>
      <c r="L639" s="48"/>
      <c r="M639" s="48">
        <f t="shared" si="106"/>
        <v>2600000</v>
      </c>
      <c r="N639" s="49">
        <f t="shared" si="116"/>
        <v>0</v>
      </c>
      <c r="O639" s="48">
        <f t="shared" si="110"/>
        <v>2599999.9999999995</v>
      </c>
      <c r="P639" s="48">
        <f t="shared" si="111"/>
        <v>0</v>
      </c>
      <c r="Q639" s="8">
        <f t="shared" si="107"/>
        <v>0</v>
      </c>
      <c r="R639" s="50">
        <f t="shared" si="115"/>
        <v>0</v>
      </c>
      <c r="S639" s="50"/>
      <c r="T639" s="9">
        <f t="shared" si="112"/>
        <v>48</v>
      </c>
      <c r="U639" s="9">
        <f t="shared" si="114"/>
        <v>48</v>
      </c>
      <c r="V639">
        <f t="shared" si="113"/>
        <v>0</v>
      </c>
      <c r="W639" s="166">
        <f t="shared" si="108"/>
        <v>54166.666666666664</v>
      </c>
      <c r="Y639" s="167">
        <f t="shared" si="109"/>
        <v>2600000</v>
      </c>
    </row>
    <row r="640" spans="1:25" ht="12" customHeight="1" x14ac:dyDescent="0.25">
      <c r="A640" s="51">
        <v>612</v>
      </c>
      <c r="B640" s="52" t="s">
        <v>722</v>
      </c>
      <c r="C640" s="52"/>
      <c r="D640" s="33" t="e">
        <f>VLOOKUP(B640,[2]Item!$A$1:$B$2217,2,)</f>
        <v>#N/A</v>
      </c>
      <c r="E640" s="52" t="s">
        <v>595</v>
      </c>
      <c r="F640" s="52" t="s">
        <v>170</v>
      </c>
      <c r="G640" s="34">
        <v>1</v>
      </c>
      <c r="H640" s="35">
        <v>0.25</v>
      </c>
      <c r="I640" s="36">
        <v>43078</v>
      </c>
      <c r="J640" s="46">
        <v>8510000</v>
      </c>
      <c r="K640" s="47">
        <f>'[1]Sep 23'!M667</f>
        <v>8510000.0000000056</v>
      </c>
      <c r="L640" s="48"/>
      <c r="M640" s="48">
        <f t="shared" si="106"/>
        <v>8510000</v>
      </c>
      <c r="N640" s="49">
        <v>0</v>
      </c>
      <c r="O640" s="48">
        <f t="shared" si="110"/>
        <v>8510000.0000000056</v>
      </c>
      <c r="P640" s="48">
        <f t="shared" si="111"/>
        <v>0</v>
      </c>
      <c r="Q640" s="8">
        <f t="shared" si="107"/>
        <v>0</v>
      </c>
      <c r="R640" s="50">
        <f t="shared" si="115"/>
        <v>0</v>
      </c>
      <c r="S640" s="50"/>
      <c r="T640" s="9">
        <f t="shared" si="112"/>
        <v>48</v>
      </c>
      <c r="U640" s="9">
        <f t="shared" si="114"/>
        <v>48</v>
      </c>
      <c r="V640">
        <f t="shared" si="113"/>
        <v>0</v>
      </c>
      <c r="W640" s="166">
        <f t="shared" si="108"/>
        <v>177291.66666666666</v>
      </c>
      <c r="Y640" s="167">
        <f t="shared" si="109"/>
        <v>8510000</v>
      </c>
    </row>
    <row r="641" spans="1:25" ht="12" customHeight="1" x14ac:dyDescent="0.25">
      <c r="A641" s="51">
        <v>613</v>
      </c>
      <c r="B641" s="52" t="s">
        <v>723</v>
      </c>
      <c r="C641" s="52"/>
      <c r="D641" s="33" t="e">
        <f>VLOOKUP(B641,[2]Item!$A$1:$B$2217,2,)</f>
        <v>#N/A</v>
      </c>
      <c r="E641" s="52" t="s">
        <v>595</v>
      </c>
      <c r="F641" s="52" t="s">
        <v>170</v>
      </c>
      <c r="G641" s="34">
        <v>1</v>
      </c>
      <c r="H641" s="35">
        <v>0.25</v>
      </c>
      <c r="I641" s="36">
        <v>43078</v>
      </c>
      <c r="J641" s="46">
        <v>1070000</v>
      </c>
      <c r="K641" s="47">
        <f>'[1]Sep 23'!M668</f>
        <v>1069999.9999999993</v>
      </c>
      <c r="L641" s="48"/>
      <c r="M641" s="48">
        <f t="shared" si="106"/>
        <v>1070000</v>
      </c>
      <c r="N641" s="49">
        <f t="shared" ref="N641:N690" si="117">IF(J641=K641,0,J641*H641/12)</f>
        <v>0</v>
      </c>
      <c r="O641" s="48">
        <f t="shared" si="110"/>
        <v>1069999.9999999993</v>
      </c>
      <c r="P641" s="48">
        <f t="shared" si="111"/>
        <v>0</v>
      </c>
      <c r="Q641" s="8">
        <f t="shared" si="107"/>
        <v>0</v>
      </c>
      <c r="R641" s="50">
        <f t="shared" si="115"/>
        <v>0</v>
      </c>
      <c r="S641" s="50"/>
      <c r="T641" s="9">
        <f t="shared" si="112"/>
        <v>48</v>
      </c>
      <c r="U641" s="9">
        <f t="shared" si="114"/>
        <v>48</v>
      </c>
      <c r="V641">
        <f t="shared" si="113"/>
        <v>0</v>
      </c>
      <c r="W641" s="166">
        <f t="shared" si="108"/>
        <v>22291.666666666668</v>
      </c>
      <c r="Y641" s="167">
        <f t="shared" si="109"/>
        <v>1070000</v>
      </c>
    </row>
    <row r="642" spans="1:25" ht="12" customHeight="1" x14ac:dyDescent="0.25">
      <c r="A642" s="51">
        <v>614</v>
      </c>
      <c r="B642" s="52" t="s">
        <v>724</v>
      </c>
      <c r="C642" s="52"/>
      <c r="D642" s="33" t="e">
        <f>VLOOKUP(B642,[2]Item!$A$1:$B$2217,2,)</f>
        <v>#N/A</v>
      </c>
      <c r="E642" s="52" t="s">
        <v>595</v>
      </c>
      <c r="F642" s="52" t="s">
        <v>170</v>
      </c>
      <c r="G642" s="34">
        <v>1</v>
      </c>
      <c r="H642" s="35">
        <v>0.25</v>
      </c>
      <c r="I642" s="36">
        <v>43078</v>
      </c>
      <c r="J642" s="46">
        <v>41150000</v>
      </c>
      <c r="K642" s="47">
        <f>'[1]Sep 23'!M669</f>
        <v>41150000</v>
      </c>
      <c r="L642" s="48"/>
      <c r="M642" s="48">
        <f t="shared" si="106"/>
        <v>41150000</v>
      </c>
      <c r="N642" s="49">
        <f t="shared" si="117"/>
        <v>0</v>
      </c>
      <c r="O642" s="48">
        <f t="shared" si="110"/>
        <v>41150000</v>
      </c>
      <c r="P642" s="48">
        <f t="shared" si="111"/>
        <v>0</v>
      </c>
      <c r="Q642" s="8">
        <f t="shared" si="107"/>
        <v>0</v>
      </c>
      <c r="R642" s="50">
        <f t="shared" si="115"/>
        <v>0</v>
      </c>
      <c r="S642" s="50"/>
      <c r="T642" s="9">
        <f t="shared" si="112"/>
        <v>48</v>
      </c>
      <c r="U642" s="9">
        <f t="shared" si="114"/>
        <v>48</v>
      </c>
      <c r="V642">
        <f t="shared" si="113"/>
        <v>0</v>
      </c>
      <c r="W642" s="166">
        <f t="shared" si="108"/>
        <v>857291.66666666663</v>
      </c>
      <c r="Y642" s="167">
        <f t="shared" si="109"/>
        <v>41150000</v>
      </c>
    </row>
    <row r="643" spans="1:25" ht="12" customHeight="1" x14ac:dyDescent="0.25">
      <c r="A643" s="51">
        <v>615</v>
      </c>
      <c r="B643" s="52" t="s">
        <v>725</v>
      </c>
      <c r="C643" s="52"/>
      <c r="D643" s="33" t="e">
        <f>VLOOKUP(B643,[2]Item!$A$1:$B$2217,2,)</f>
        <v>#N/A</v>
      </c>
      <c r="E643" s="52" t="s">
        <v>595</v>
      </c>
      <c r="F643" s="52" t="s">
        <v>170</v>
      </c>
      <c r="G643" s="34">
        <v>1</v>
      </c>
      <c r="H643" s="35">
        <v>0.25</v>
      </c>
      <c r="I643" s="36">
        <v>43078</v>
      </c>
      <c r="J643" s="46">
        <v>9385000</v>
      </c>
      <c r="K643" s="47">
        <f>'[1]Sep 23'!M670</f>
        <v>9384999.9999999981</v>
      </c>
      <c r="L643" s="48"/>
      <c r="M643" s="48">
        <f t="shared" si="106"/>
        <v>9385000</v>
      </c>
      <c r="N643" s="49">
        <f t="shared" si="117"/>
        <v>0</v>
      </c>
      <c r="O643" s="48">
        <f t="shared" si="110"/>
        <v>9384999.9999999981</v>
      </c>
      <c r="P643" s="48">
        <f t="shared" si="111"/>
        <v>0</v>
      </c>
      <c r="Q643" s="8">
        <f t="shared" si="107"/>
        <v>0</v>
      </c>
      <c r="R643" s="50">
        <f t="shared" si="115"/>
        <v>0</v>
      </c>
      <c r="S643" s="50"/>
      <c r="T643" s="9">
        <f t="shared" si="112"/>
        <v>48</v>
      </c>
      <c r="U643" s="9">
        <f t="shared" si="114"/>
        <v>48</v>
      </c>
      <c r="V643">
        <f t="shared" si="113"/>
        <v>0</v>
      </c>
      <c r="W643" s="166">
        <f t="shared" si="108"/>
        <v>195520.83333333334</v>
      </c>
      <c r="Y643" s="167">
        <f t="shared" si="109"/>
        <v>9385000</v>
      </c>
    </row>
    <row r="644" spans="1:25" ht="12" customHeight="1" x14ac:dyDescent="0.25">
      <c r="A644" s="51">
        <v>616</v>
      </c>
      <c r="B644" s="55" t="s">
        <v>726</v>
      </c>
      <c r="C644" s="55"/>
      <c r="D644" s="33" t="e">
        <f>VLOOKUP(B644,[2]Item!$A$1:$B$2217,2,)</f>
        <v>#N/A</v>
      </c>
      <c r="E644" s="55" t="s">
        <v>595</v>
      </c>
      <c r="F644" s="55" t="s">
        <v>170</v>
      </c>
      <c r="G644" s="34">
        <v>1</v>
      </c>
      <c r="H644" s="35">
        <v>0.25</v>
      </c>
      <c r="I644" s="36">
        <v>43130</v>
      </c>
      <c r="J644" s="46">
        <v>1022000</v>
      </c>
      <c r="K644" s="47">
        <f>'[1]Sep 23'!M671</f>
        <v>1021999.9999999993</v>
      </c>
      <c r="L644" s="48"/>
      <c r="M644" s="48">
        <f t="shared" si="106"/>
        <v>1022000</v>
      </c>
      <c r="N644" s="49">
        <f t="shared" si="117"/>
        <v>0</v>
      </c>
      <c r="O644" s="48">
        <f t="shared" si="110"/>
        <v>1021999.9999999993</v>
      </c>
      <c r="P644" s="48">
        <f t="shared" si="111"/>
        <v>0</v>
      </c>
      <c r="Q644" s="8">
        <f t="shared" si="107"/>
        <v>0</v>
      </c>
      <c r="R644" s="50">
        <f t="shared" si="115"/>
        <v>0</v>
      </c>
      <c r="S644" s="50"/>
      <c r="T644" s="9">
        <f t="shared" si="112"/>
        <v>48</v>
      </c>
      <c r="U644" s="9">
        <f t="shared" si="114"/>
        <v>48</v>
      </c>
      <c r="V644">
        <f t="shared" si="113"/>
        <v>0</v>
      </c>
      <c r="W644" s="166">
        <f t="shared" si="108"/>
        <v>21291.666666666668</v>
      </c>
      <c r="Y644" s="167">
        <f t="shared" si="109"/>
        <v>1022000</v>
      </c>
    </row>
    <row r="645" spans="1:25" ht="12" customHeight="1" x14ac:dyDescent="0.25">
      <c r="A645" s="51">
        <v>617</v>
      </c>
      <c r="B645" s="55" t="s">
        <v>727</v>
      </c>
      <c r="C645" s="55"/>
      <c r="D645" s="33" t="e">
        <f>VLOOKUP(B645,[2]Item!$A$1:$B$2217,2,)</f>
        <v>#N/A</v>
      </c>
      <c r="E645" s="55" t="s">
        <v>595</v>
      </c>
      <c r="F645" s="55" t="s">
        <v>170</v>
      </c>
      <c r="G645" s="34">
        <v>11</v>
      </c>
      <c r="H645" s="35">
        <v>0.25</v>
      </c>
      <c r="I645" s="36">
        <v>43130</v>
      </c>
      <c r="J645" s="46">
        <v>7430000</v>
      </c>
      <c r="K645" s="47">
        <f>'[1]Sep 23'!M672</f>
        <v>7430000.0000000047</v>
      </c>
      <c r="L645" s="48"/>
      <c r="M645" s="48">
        <f t="shared" si="106"/>
        <v>7430000</v>
      </c>
      <c r="N645" s="49">
        <f t="shared" si="117"/>
        <v>0</v>
      </c>
      <c r="O645" s="48">
        <f t="shared" si="110"/>
        <v>7430000.0000000047</v>
      </c>
      <c r="P645" s="48">
        <f t="shared" si="111"/>
        <v>0</v>
      </c>
      <c r="Q645" s="8">
        <f t="shared" si="107"/>
        <v>0</v>
      </c>
      <c r="R645" s="50">
        <f t="shared" si="115"/>
        <v>0</v>
      </c>
      <c r="S645" s="50"/>
      <c r="T645" s="9">
        <f t="shared" si="112"/>
        <v>48</v>
      </c>
      <c r="U645" s="9">
        <f t="shared" si="114"/>
        <v>48</v>
      </c>
      <c r="V645">
        <f t="shared" si="113"/>
        <v>0</v>
      </c>
      <c r="W645" s="166">
        <f t="shared" si="108"/>
        <v>154791.66666666666</v>
      </c>
      <c r="Y645" s="167">
        <f t="shared" si="109"/>
        <v>7430000</v>
      </c>
    </row>
    <row r="646" spans="1:25" ht="12" customHeight="1" x14ac:dyDescent="0.25">
      <c r="A646" s="51">
        <v>618</v>
      </c>
      <c r="B646" s="55" t="s">
        <v>728</v>
      </c>
      <c r="C646" s="55"/>
      <c r="D646" s="33" t="e">
        <f>VLOOKUP(B646,[2]Item!$A$1:$B$2217,2,)</f>
        <v>#N/A</v>
      </c>
      <c r="E646" s="55" t="s">
        <v>595</v>
      </c>
      <c r="F646" s="55" t="s">
        <v>170</v>
      </c>
      <c r="G646" s="34">
        <v>1</v>
      </c>
      <c r="H646" s="35">
        <v>0.25</v>
      </c>
      <c r="I646" s="36">
        <v>43130</v>
      </c>
      <c r="J646" s="46">
        <v>1150000</v>
      </c>
      <c r="K646" s="47">
        <f>'[1]Sep 23'!M673</f>
        <v>1150000.0000000002</v>
      </c>
      <c r="L646" s="48"/>
      <c r="M646" s="48">
        <f t="shared" si="106"/>
        <v>1150000</v>
      </c>
      <c r="N646" s="49">
        <f t="shared" si="117"/>
        <v>0</v>
      </c>
      <c r="O646" s="48">
        <f t="shared" si="110"/>
        <v>1150000.0000000002</v>
      </c>
      <c r="P646" s="48">
        <f t="shared" si="111"/>
        <v>0</v>
      </c>
      <c r="Q646" s="8">
        <f t="shared" si="107"/>
        <v>0</v>
      </c>
      <c r="R646" s="50">
        <f t="shared" si="115"/>
        <v>0</v>
      </c>
      <c r="S646" s="50"/>
      <c r="T646" s="9">
        <f t="shared" si="112"/>
        <v>48</v>
      </c>
      <c r="U646" s="9">
        <f t="shared" si="114"/>
        <v>48</v>
      </c>
      <c r="V646">
        <f t="shared" si="113"/>
        <v>0</v>
      </c>
      <c r="W646" s="166">
        <f t="shared" si="108"/>
        <v>23958.333333333332</v>
      </c>
      <c r="Y646" s="167">
        <f t="shared" si="109"/>
        <v>1150000</v>
      </c>
    </row>
    <row r="647" spans="1:25" ht="12" customHeight="1" x14ac:dyDescent="0.25">
      <c r="A647" s="51">
        <v>619</v>
      </c>
      <c r="B647" s="55" t="s">
        <v>729</v>
      </c>
      <c r="C647" s="55"/>
      <c r="D647" s="33" t="e">
        <f>VLOOKUP(B647,[2]Item!$A$1:$B$2217,2,)</f>
        <v>#N/A</v>
      </c>
      <c r="E647" s="55" t="s">
        <v>595</v>
      </c>
      <c r="F647" s="55" t="s">
        <v>730</v>
      </c>
      <c r="G647" s="34">
        <v>8</v>
      </c>
      <c r="H647" s="35">
        <v>0.25</v>
      </c>
      <c r="I647" s="36">
        <v>43130</v>
      </c>
      <c r="J647" s="46">
        <v>5592000</v>
      </c>
      <c r="K647" s="47">
        <f>'[1]Sep 23'!M674</f>
        <v>5592000</v>
      </c>
      <c r="L647" s="48"/>
      <c r="M647" s="48">
        <f t="shared" ref="M647:M710" si="118">J647+L647</f>
        <v>5592000</v>
      </c>
      <c r="N647" s="49">
        <f t="shared" si="117"/>
        <v>0</v>
      </c>
      <c r="O647" s="48">
        <f t="shared" si="110"/>
        <v>5592000</v>
      </c>
      <c r="P647" s="48">
        <f t="shared" si="111"/>
        <v>0</v>
      </c>
      <c r="Q647" s="8">
        <f t="shared" ref="Q647:Q710" si="119">M647-O647</f>
        <v>0</v>
      </c>
      <c r="R647" s="50">
        <f t="shared" si="115"/>
        <v>0</v>
      </c>
      <c r="S647" s="50"/>
      <c r="T647" s="9">
        <f t="shared" si="112"/>
        <v>48</v>
      </c>
      <c r="U647" s="9">
        <f t="shared" si="114"/>
        <v>48</v>
      </c>
      <c r="V647">
        <f t="shared" si="113"/>
        <v>0</v>
      </c>
      <c r="W647" s="166">
        <f t="shared" ref="W647:W710" si="120">M647/T647</f>
        <v>116500</v>
      </c>
      <c r="Y647" s="167">
        <f t="shared" ref="Y647:Y710" si="121">U647*W647</f>
        <v>5592000</v>
      </c>
    </row>
    <row r="648" spans="1:25" ht="12" customHeight="1" x14ac:dyDescent="0.25">
      <c r="A648" s="51">
        <v>620</v>
      </c>
      <c r="B648" s="55" t="s">
        <v>731</v>
      </c>
      <c r="C648" s="55"/>
      <c r="D648" s="33" t="e">
        <f>VLOOKUP(B648,[2]Item!$A$1:$B$2217,2,)</f>
        <v>#N/A</v>
      </c>
      <c r="E648" s="55" t="s">
        <v>595</v>
      </c>
      <c r="F648" s="55" t="s">
        <v>732</v>
      </c>
      <c r="G648" s="34">
        <v>2</v>
      </c>
      <c r="H648" s="35">
        <v>0.25</v>
      </c>
      <c r="I648" s="36">
        <v>43109</v>
      </c>
      <c r="J648" s="46">
        <v>13050000</v>
      </c>
      <c r="K648" s="47">
        <f>'[1]Sep 23'!M675</f>
        <v>13050000</v>
      </c>
      <c r="L648" s="48"/>
      <c r="M648" s="48">
        <f t="shared" si="118"/>
        <v>13050000</v>
      </c>
      <c r="N648" s="49">
        <f t="shared" si="117"/>
        <v>0</v>
      </c>
      <c r="O648" s="48">
        <f t="shared" si="110"/>
        <v>13050000</v>
      </c>
      <c r="P648" s="48">
        <f t="shared" si="111"/>
        <v>0</v>
      </c>
      <c r="Q648" s="8">
        <f t="shared" si="119"/>
        <v>0</v>
      </c>
      <c r="R648" s="50">
        <f t="shared" si="115"/>
        <v>0</v>
      </c>
      <c r="S648" s="50"/>
      <c r="T648" s="9">
        <f t="shared" si="112"/>
        <v>48</v>
      </c>
      <c r="U648" s="9">
        <f t="shared" si="114"/>
        <v>48</v>
      </c>
      <c r="V648">
        <f t="shared" si="113"/>
        <v>0</v>
      </c>
      <c r="W648" s="166">
        <f t="shared" si="120"/>
        <v>271875</v>
      </c>
      <c r="Y648" s="167">
        <f t="shared" si="121"/>
        <v>13050000</v>
      </c>
    </row>
    <row r="649" spans="1:25" ht="12" customHeight="1" x14ac:dyDescent="0.25">
      <c r="A649" s="51">
        <v>621</v>
      </c>
      <c r="B649" s="55" t="s">
        <v>733</v>
      </c>
      <c r="C649" s="55"/>
      <c r="D649" s="33" t="e">
        <f>VLOOKUP(B649,[2]Item!$A$1:$B$2217,2,)</f>
        <v>#N/A</v>
      </c>
      <c r="E649" s="55" t="s">
        <v>595</v>
      </c>
      <c r="F649" s="55" t="s">
        <v>170</v>
      </c>
      <c r="G649" s="34">
        <v>20</v>
      </c>
      <c r="H649" s="35">
        <v>0.25</v>
      </c>
      <c r="I649" s="36">
        <v>43109</v>
      </c>
      <c r="J649" s="46">
        <v>3000000</v>
      </c>
      <c r="K649" s="47">
        <f>'[1]Sep 23'!M676</f>
        <v>3000000</v>
      </c>
      <c r="L649" s="48"/>
      <c r="M649" s="48">
        <f t="shared" si="118"/>
        <v>3000000</v>
      </c>
      <c r="N649" s="49">
        <f t="shared" si="117"/>
        <v>0</v>
      </c>
      <c r="O649" s="48">
        <f t="shared" ref="O649:O712" si="122">K649+N649</f>
        <v>3000000</v>
      </c>
      <c r="P649" s="48">
        <f t="shared" ref="P649:P666" si="123">J649-O649</f>
        <v>0</v>
      </c>
      <c r="Q649" s="8">
        <f t="shared" si="119"/>
        <v>0</v>
      </c>
      <c r="R649" s="50">
        <f t="shared" si="115"/>
        <v>0</v>
      </c>
      <c r="S649" s="50"/>
      <c r="T649" s="9">
        <f t="shared" ref="T649:T712" si="124">IF(H649=0,"",IF(H649="","",12*(100%/H649)))</f>
        <v>48</v>
      </c>
      <c r="U649" s="9">
        <f t="shared" si="114"/>
        <v>48</v>
      </c>
      <c r="V649">
        <f t="shared" ref="V649:V712" si="125">IFERROR(IF(T649-U649&gt;0,T649-U649,0),"")</f>
        <v>0</v>
      </c>
      <c r="W649" s="166">
        <f t="shared" si="120"/>
        <v>62500</v>
      </c>
      <c r="Y649" s="167">
        <f t="shared" si="121"/>
        <v>3000000</v>
      </c>
    </row>
    <row r="650" spans="1:25" ht="12" customHeight="1" x14ac:dyDescent="0.25">
      <c r="A650" s="51">
        <v>622</v>
      </c>
      <c r="B650" s="55" t="s">
        <v>734</v>
      </c>
      <c r="C650" s="55"/>
      <c r="D650" s="33" t="e">
        <f>VLOOKUP(B650,[2]Item!$A$1:$B$2217,2,)</f>
        <v>#N/A</v>
      </c>
      <c r="E650" s="55" t="s">
        <v>595</v>
      </c>
      <c r="F650" s="55" t="s">
        <v>321</v>
      </c>
      <c r="G650" s="34">
        <v>3</v>
      </c>
      <c r="H650" s="35">
        <v>0.25</v>
      </c>
      <c r="I650" s="36">
        <v>43131</v>
      </c>
      <c r="J650" s="46">
        <v>18300000</v>
      </c>
      <c r="K650" s="47">
        <f>'[1]Sep 23'!M677</f>
        <v>18300000</v>
      </c>
      <c r="L650" s="48"/>
      <c r="M650" s="48">
        <f t="shared" si="118"/>
        <v>18300000</v>
      </c>
      <c r="N650" s="49">
        <f t="shared" si="117"/>
        <v>0</v>
      </c>
      <c r="O650" s="48">
        <f t="shared" si="122"/>
        <v>18300000</v>
      </c>
      <c r="P650" s="48">
        <f t="shared" si="123"/>
        <v>0</v>
      </c>
      <c r="Q650" s="8">
        <f t="shared" si="119"/>
        <v>0</v>
      </c>
      <c r="R650" s="50">
        <f t="shared" si="115"/>
        <v>0</v>
      </c>
      <c r="S650" s="50"/>
      <c r="T650" s="9">
        <f t="shared" si="124"/>
        <v>48</v>
      </c>
      <c r="U650" s="9">
        <f t="shared" si="114"/>
        <v>48</v>
      </c>
      <c r="V650">
        <f t="shared" si="125"/>
        <v>0</v>
      </c>
      <c r="W650" s="166">
        <f t="shared" si="120"/>
        <v>381250</v>
      </c>
      <c r="Y650" s="167">
        <f t="shared" si="121"/>
        <v>18300000</v>
      </c>
    </row>
    <row r="651" spans="1:25" ht="12" customHeight="1" x14ac:dyDescent="0.25">
      <c r="A651" s="51">
        <v>616</v>
      </c>
      <c r="B651" s="55" t="s">
        <v>735</v>
      </c>
      <c r="C651" s="55"/>
      <c r="D651" s="33" t="e">
        <f>VLOOKUP(B651,[2]Item!$A$1:$B$2217,2,)</f>
        <v>#N/A</v>
      </c>
      <c r="E651" s="55" t="s">
        <v>595</v>
      </c>
      <c r="F651" s="55" t="s">
        <v>170</v>
      </c>
      <c r="G651" s="34">
        <v>2</v>
      </c>
      <c r="H651" s="35">
        <v>0.25</v>
      </c>
      <c r="I651" s="36">
        <v>43129</v>
      </c>
      <c r="J651" s="46">
        <v>1500000</v>
      </c>
      <c r="K651" s="47">
        <f>'[1]Sep 23'!M678</f>
        <v>1500000</v>
      </c>
      <c r="L651" s="48"/>
      <c r="M651" s="48">
        <f t="shared" si="118"/>
        <v>1500000</v>
      </c>
      <c r="N651" s="49">
        <f t="shared" si="117"/>
        <v>0</v>
      </c>
      <c r="O651" s="48">
        <f t="shared" si="122"/>
        <v>1500000</v>
      </c>
      <c r="P651" s="48">
        <f t="shared" si="123"/>
        <v>0</v>
      </c>
      <c r="Q651" s="8">
        <f t="shared" si="119"/>
        <v>0</v>
      </c>
      <c r="R651" s="50">
        <f t="shared" si="115"/>
        <v>0</v>
      </c>
      <c r="S651" s="50"/>
      <c r="T651" s="9">
        <f t="shared" si="124"/>
        <v>48</v>
      </c>
      <c r="U651" s="9">
        <f t="shared" ref="U651:U714" si="126">IF(I651="","",IF(((YEAR($U$2)-YEAR(I651))*12)+MONTH($U$2)-MONTH(I651)+1&gt;T651,T651,((YEAR($U$2)-YEAR(I651))*12)+MONTH($U$2)-MONTH(I651)+1))</f>
        <v>48</v>
      </c>
      <c r="V651">
        <f t="shared" si="125"/>
        <v>0</v>
      </c>
      <c r="W651" s="166">
        <f t="shared" si="120"/>
        <v>31250</v>
      </c>
      <c r="Y651" s="167">
        <f t="shared" si="121"/>
        <v>1500000</v>
      </c>
    </row>
    <row r="652" spans="1:25" ht="12" customHeight="1" x14ac:dyDescent="0.25">
      <c r="A652" s="51">
        <v>617</v>
      </c>
      <c r="B652" s="55" t="s">
        <v>736</v>
      </c>
      <c r="C652" s="55"/>
      <c r="D652" s="33" t="e">
        <f>VLOOKUP(B652,[2]Item!$A$1:$B$2217,2,)</f>
        <v>#N/A</v>
      </c>
      <c r="E652" s="55" t="s">
        <v>595</v>
      </c>
      <c r="F652" s="55" t="s">
        <v>170</v>
      </c>
      <c r="G652" s="34">
        <v>2</v>
      </c>
      <c r="H652" s="35">
        <v>0.25</v>
      </c>
      <c r="I652" s="36">
        <v>43111</v>
      </c>
      <c r="J652" s="46">
        <v>3735000</v>
      </c>
      <c r="K652" s="47">
        <f>'[1]Sep 23'!M679</f>
        <v>3735000</v>
      </c>
      <c r="L652" s="48"/>
      <c r="M652" s="48">
        <f t="shared" si="118"/>
        <v>3735000</v>
      </c>
      <c r="N652" s="49">
        <f t="shared" si="117"/>
        <v>0</v>
      </c>
      <c r="O652" s="48">
        <f t="shared" si="122"/>
        <v>3735000</v>
      </c>
      <c r="P652" s="48">
        <f t="shared" si="123"/>
        <v>0</v>
      </c>
      <c r="Q652" s="8">
        <f t="shared" si="119"/>
        <v>0</v>
      </c>
      <c r="R652" s="50">
        <f t="shared" si="115"/>
        <v>0</v>
      </c>
      <c r="S652" s="50"/>
      <c r="T652" s="9">
        <f t="shared" si="124"/>
        <v>48</v>
      </c>
      <c r="U652" s="9">
        <f t="shared" si="126"/>
        <v>48</v>
      </c>
      <c r="V652">
        <f t="shared" si="125"/>
        <v>0</v>
      </c>
      <c r="W652" s="166">
        <f t="shared" si="120"/>
        <v>77812.5</v>
      </c>
      <c r="Y652" s="167">
        <f t="shared" si="121"/>
        <v>3735000</v>
      </c>
    </row>
    <row r="653" spans="1:25" ht="12" customHeight="1" x14ac:dyDescent="0.25">
      <c r="A653" s="51">
        <v>618</v>
      </c>
      <c r="B653" s="55" t="s">
        <v>737</v>
      </c>
      <c r="C653" s="55"/>
      <c r="D653" s="33" t="e">
        <f>VLOOKUP(B653,[2]Item!$A$1:$B$2217,2,)</f>
        <v>#N/A</v>
      </c>
      <c r="E653" s="55" t="s">
        <v>595</v>
      </c>
      <c r="F653" s="55" t="s">
        <v>170</v>
      </c>
      <c r="G653" s="34">
        <v>2</v>
      </c>
      <c r="H653" s="35">
        <v>0.25</v>
      </c>
      <c r="I653" s="36">
        <v>43111</v>
      </c>
      <c r="J653" s="46">
        <v>11827500</v>
      </c>
      <c r="K653" s="47">
        <f>'[1]Sep 23'!M680</f>
        <v>11827500</v>
      </c>
      <c r="L653" s="48"/>
      <c r="M653" s="48">
        <f t="shared" si="118"/>
        <v>11827500</v>
      </c>
      <c r="N653" s="49">
        <f t="shared" si="117"/>
        <v>0</v>
      </c>
      <c r="O653" s="48">
        <f t="shared" si="122"/>
        <v>11827500</v>
      </c>
      <c r="P653" s="48">
        <f t="shared" si="123"/>
        <v>0</v>
      </c>
      <c r="Q653" s="8">
        <f t="shared" si="119"/>
        <v>0</v>
      </c>
      <c r="R653" s="50">
        <f t="shared" si="115"/>
        <v>0</v>
      </c>
      <c r="S653" s="50"/>
      <c r="T653" s="9">
        <f t="shared" si="124"/>
        <v>48</v>
      </c>
      <c r="U653" s="9">
        <f t="shared" si="126"/>
        <v>48</v>
      </c>
      <c r="V653">
        <f t="shared" si="125"/>
        <v>0</v>
      </c>
      <c r="W653" s="166">
        <f t="shared" si="120"/>
        <v>246406.25</v>
      </c>
      <c r="Y653" s="167">
        <f t="shared" si="121"/>
        <v>11827500</v>
      </c>
    </row>
    <row r="654" spans="1:25" ht="12" customHeight="1" x14ac:dyDescent="0.25">
      <c r="A654" s="51">
        <v>619</v>
      </c>
      <c r="B654" s="55" t="s">
        <v>738</v>
      </c>
      <c r="C654" s="55"/>
      <c r="D654" s="33" t="e">
        <f>VLOOKUP(B654,[2]Item!$A$1:$B$2217,2,)</f>
        <v>#N/A</v>
      </c>
      <c r="E654" s="55" t="s">
        <v>595</v>
      </c>
      <c r="F654" s="55" t="s">
        <v>739</v>
      </c>
      <c r="G654" s="34">
        <v>1</v>
      </c>
      <c r="H654" s="35">
        <v>0.25</v>
      </c>
      <c r="I654" s="36">
        <v>43119</v>
      </c>
      <c r="J654" s="46">
        <v>1825000</v>
      </c>
      <c r="K654" s="47">
        <f>'[1]Sep 23'!M681</f>
        <v>1824999.9999999988</v>
      </c>
      <c r="L654" s="48"/>
      <c r="M654" s="48">
        <f t="shared" si="118"/>
        <v>1825000</v>
      </c>
      <c r="N654" s="49">
        <f t="shared" si="117"/>
        <v>0</v>
      </c>
      <c r="O654" s="48">
        <f t="shared" si="122"/>
        <v>1824999.9999999988</v>
      </c>
      <c r="P654" s="48">
        <f t="shared" si="123"/>
        <v>0</v>
      </c>
      <c r="Q654" s="8">
        <f t="shared" si="119"/>
        <v>0</v>
      </c>
      <c r="R654" s="50">
        <f t="shared" si="115"/>
        <v>0</v>
      </c>
      <c r="S654" s="50"/>
      <c r="T654" s="9">
        <f t="shared" si="124"/>
        <v>48</v>
      </c>
      <c r="U654" s="9">
        <f t="shared" si="126"/>
        <v>48</v>
      </c>
      <c r="V654">
        <f t="shared" si="125"/>
        <v>0</v>
      </c>
      <c r="W654" s="166">
        <f t="shared" si="120"/>
        <v>38020.833333333336</v>
      </c>
      <c r="Y654" s="167">
        <f t="shared" si="121"/>
        <v>1825000</v>
      </c>
    </row>
    <row r="655" spans="1:25" ht="12" customHeight="1" x14ac:dyDescent="0.25">
      <c r="A655" s="51">
        <v>620</v>
      </c>
      <c r="B655" s="55" t="s">
        <v>740</v>
      </c>
      <c r="C655" s="55"/>
      <c r="D655" s="33" t="e">
        <f>VLOOKUP(B655,[2]Item!$A$1:$B$2217,2,)</f>
        <v>#N/A</v>
      </c>
      <c r="E655" s="55" t="s">
        <v>595</v>
      </c>
      <c r="F655" s="55" t="s">
        <v>181</v>
      </c>
      <c r="G655" s="34">
        <v>1</v>
      </c>
      <c r="H655" s="35">
        <v>0.25</v>
      </c>
      <c r="I655" s="36">
        <v>43138</v>
      </c>
      <c r="J655" s="46">
        <v>3408500</v>
      </c>
      <c r="K655" s="47">
        <f>'[1]Sep 23'!M682</f>
        <v>3408499.9999999981</v>
      </c>
      <c r="L655" s="48"/>
      <c r="M655" s="48">
        <f t="shared" si="118"/>
        <v>3408500</v>
      </c>
      <c r="N655" s="49">
        <f t="shared" si="117"/>
        <v>0</v>
      </c>
      <c r="O655" s="48">
        <f t="shared" si="122"/>
        <v>3408499.9999999981</v>
      </c>
      <c r="P655" s="48">
        <f t="shared" si="123"/>
        <v>0</v>
      </c>
      <c r="Q655" s="8">
        <f t="shared" si="119"/>
        <v>0</v>
      </c>
      <c r="R655" s="50">
        <f t="shared" si="115"/>
        <v>0</v>
      </c>
      <c r="S655" s="50"/>
      <c r="T655" s="9">
        <f t="shared" si="124"/>
        <v>48</v>
      </c>
      <c r="U655" s="9">
        <f t="shared" si="126"/>
        <v>48</v>
      </c>
      <c r="V655">
        <f t="shared" si="125"/>
        <v>0</v>
      </c>
      <c r="W655" s="166">
        <f t="shared" si="120"/>
        <v>71010.416666666672</v>
      </c>
      <c r="Y655" s="167">
        <f t="shared" si="121"/>
        <v>3408500</v>
      </c>
    </row>
    <row r="656" spans="1:25" ht="12" customHeight="1" x14ac:dyDescent="0.25">
      <c r="A656" s="51">
        <v>621</v>
      </c>
      <c r="B656" s="52" t="s">
        <v>741</v>
      </c>
      <c r="C656" s="52"/>
      <c r="D656" s="33" t="e">
        <f>VLOOKUP(B656,[2]Item!$A$1:$B$2217,2,)</f>
        <v>#N/A</v>
      </c>
      <c r="E656" s="52" t="s">
        <v>595</v>
      </c>
      <c r="F656" s="52" t="s">
        <v>170</v>
      </c>
      <c r="G656" s="34">
        <v>2</v>
      </c>
      <c r="H656" s="35">
        <v>0.25</v>
      </c>
      <c r="I656" s="36">
        <v>43145</v>
      </c>
      <c r="J656" s="46">
        <v>2224600</v>
      </c>
      <c r="K656" s="47">
        <f>'[1]Sep 23'!M683</f>
        <v>2224599.9999999991</v>
      </c>
      <c r="L656" s="48"/>
      <c r="M656" s="48">
        <f t="shared" si="118"/>
        <v>2224600</v>
      </c>
      <c r="N656" s="49">
        <f t="shared" si="117"/>
        <v>0</v>
      </c>
      <c r="O656" s="48">
        <f t="shared" si="122"/>
        <v>2224599.9999999991</v>
      </c>
      <c r="P656" s="48">
        <f t="shared" si="123"/>
        <v>0</v>
      </c>
      <c r="Q656" s="8">
        <f t="shared" si="119"/>
        <v>0</v>
      </c>
      <c r="R656" s="50">
        <f t="shared" si="115"/>
        <v>0</v>
      </c>
      <c r="S656" s="50"/>
      <c r="T656" s="9">
        <f t="shared" si="124"/>
        <v>48</v>
      </c>
      <c r="U656" s="9">
        <f t="shared" si="126"/>
        <v>48</v>
      </c>
      <c r="V656">
        <f t="shared" si="125"/>
        <v>0</v>
      </c>
      <c r="W656" s="166">
        <f t="shared" si="120"/>
        <v>46345.833333333336</v>
      </c>
      <c r="Y656" s="167">
        <f t="shared" si="121"/>
        <v>2224600</v>
      </c>
    </row>
    <row r="657" spans="1:25" ht="12" customHeight="1" x14ac:dyDescent="0.25">
      <c r="A657" s="51">
        <v>622</v>
      </c>
      <c r="B657" s="52" t="s">
        <v>742</v>
      </c>
      <c r="C657" s="52"/>
      <c r="D657" s="33" t="e">
        <f>VLOOKUP(B657,[2]Item!$A$1:$B$2217,2,)</f>
        <v>#N/A</v>
      </c>
      <c r="E657" s="52" t="s">
        <v>595</v>
      </c>
      <c r="F657" s="52" t="s">
        <v>170</v>
      </c>
      <c r="G657" s="34">
        <v>3</v>
      </c>
      <c r="H657" s="35">
        <v>0.25</v>
      </c>
      <c r="I657" s="36">
        <v>43145</v>
      </c>
      <c r="J657" s="46">
        <v>2060000</v>
      </c>
      <c r="K657" s="47">
        <f>'[1]Sep 23'!M684</f>
        <v>2060000.0000000014</v>
      </c>
      <c r="L657" s="48"/>
      <c r="M657" s="48">
        <f t="shared" si="118"/>
        <v>2060000</v>
      </c>
      <c r="N657" s="49">
        <f t="shared" si="117"/>
        <v>0</v>
      </c>
      <c r="O657" s="48">
        <f t="shared" si="122"/>
        <v>2060000.0000000014</v>
      </c>
      <c r="P657" s="48">
        <f t="shared" si="123"/>
        <v>0</v>
      </c>
      <c r="Q657" s="8">
        <f t="shared" si="119"/>
        <v>0</v>
      </c>
      <c r="R657" s="50">
        <f t="shared" si="115"/>
        <v>0</v>
      </c>
      <c r="S657" s="50"/>
      <c r="T657" s="9">
        <f t="shared" si="124"/>
        <v>48</v>
      </c>
      <c r="U657" s="9">
        <f t="shared" si="126"/>
        <v>48</v>
      </c>
      <c r="V657">
        <f t="shared" si="125"/>
        <v>0</v>
      </c>
      <c r="W657" s="166">
        <f t="shared" si="120"/>
        <v>42916.666666666664</v>
      </c>
      <c r="Y657" s="167">
        <f t="shared" si="121"/>
        <v>2060000</v>
      </c>
    </row>
    <row r="658" spans="1:25" ht="12" customHeight="1" x14ac:dyDescent="0.25">
      <c r="A658" s="51">
        <v>623</v>
      </c>
      <c r="B658" s="52" t="s">
        <v>743</v>
      </c>
      <c r="C658" s="52"/>
      <c r="D658" s="33" t="e">
        <f>VLOOKUP(B658,[2]Item!$A$1:$B$2217,2,)</f>
        <v>#N/A</v>
      </c>
      <c r="E658" s="52" t="s">
        <v>595</v>
      </c>
      <c r="F658" s="52" t="s">
        <v>170</v>
      </c>
      <c r="G658" s="34">
        <v>14</v>
      </c>
      <c r="H658" s="35">
        <v>0.25</v>
      </c>
      <c r="I658" s="36">
        <v>43136</v>
      </c>
      <c r="J658" s="46">
        <f>105000+2050000+1800000</f>
        <v>3955000</v>
      </c>
      <c r="K658" s="47">
        <f>'[1]Sep 23'!M685</f>
        <v>3955000.0000000028</v>
      </c>
      <c r="L658" s="48"/>
      <c r="M658" s="48">
        <f t="shared" si="118"/>
        <v>3955000</v>
      </c>
      <c r="N658" s="49">
        <f t="shared" si="117"/>
        <v>0</v>
      </c>
      <c r="O658" s="48">
        <f t="shared" si="122"/>
        <v>3955000.0000000028</v>
      </c>
      <c r="P658" s="48">
        <f t="shared" si="123"/>
        <v>0</v>
      </c>
      <c r="Q658" s="8">
        <f t="shared" si="119"/>
        <v>0</v>
      </c>
      <c r="R658" s="50">
        <f t="shared" si="115"/>
        <v>0</v>
      </c>
      <c r="S658" s="50"/>
      <c r="T658" s="9">
        <f t="shared" si="124"/>
        <v>48</v>
      </c>
      <c r="U658" s="9">
        <f t="shared" si="126"/>
        <v>48</v>
      </c>
      <c r="V658">
        <f t="shared" si="125"/>
        <v>0</v>
      </c>
      <c r="W658" s="166">
        <f t="shared" si="120"/>
        <v>82395.833333333328</v>
      </c>
      <c r="Y658" s="167">
        <f t="shared" si="121"/>
        <v>3955000</v>
      </c>
    </row>
    <row r="659" spans="1:25" ht="12" customHeight="1" x14ac:dyDescent="0.25">
      <c r="A659" s="51">
        <v>624</v>
      </c>
      <c r="B659" s="52" t="s">
        <v>744</v>
      </c>
      <c r="C659" s="52"/>
      <c r="D659" s="33" t="e">
        <f>VLOOKUP(B659,[2]Item!$A$1:$B$2217,2,)</f>
        <v>#N/A</v>
      </c>
      <c r="E659" s="52" t="s">
        <v>595</v>
      </c>
      <c r="F659" s="52" t="s">
        <v>170</v>
      </c>
      <c r="G659" s="34">
        <v>55</v>
      </c>
      <c r="H659" s="35">
        <v>0.25</v>
      </c>
      <c r="I659" s="36">
        <v>43153</v>
      </c>
      <c r="J659" s="46">
        <v>33384000</v>
      </c>
      <c r="K659" s="47">
        <f>'[1]Sep 23'!M686</f>
        <v>33384000</v>
      </c>
      <c r="L659" s="48"/>
      <c r="M659" s="48">
        <f t="shared" si="118"/>
        <v>33384000</v>
      </c>
      <c r="N659" s="49">
        <f t="shared" si="117"/>
        <v>0</v>
      </c>
      <c r="O659" s="48">
        <f t="shared" si="122"/>
        <v>33384000</v>
      </c>
      <c r="P659" s="48">
        <f t="shared" si="123"/>
        <v>0</v>
      </c>
      <c r="Q659" s="8">
        <f t="shared" si="119"/>
        <v>0</v>
      </c>
      <c r="R659" s="50">
        <f t="shared" si="115"/>
        <v>0</v>
      </c>
      <c r="S659" s="50"/>
      <c r="T659" s="9">
        <f t="shared" si="124"/>
        <v>48</v>
      </c>
      <c r="U659" s="9">
        <f t="shared" si="126"/>
        <v>48</v>
      </c>
      <c r="V659">
        <f t="shared" si="125"/>
        <v>0</v>
      </c>
      <c r="W659" s="166">
        <f t="shared" si="120"/>
        <v>695500</v>
      </c>
      <c r="Y659" s="167">
        <f t="shared" si="121"/>
        <v>33384000</v>
      </c>
    </row>
    <row r="660" spans="1:25" ht="12" customHeight="1" x14ac:dyDescent="0.25">
      <c r="A660" s="51">
        <v>625</v>
      </c>
      <c r="B660" s="52" t="s">
        <v>745</v>
      </c>
      <c r="C660" s="52"/>
      <c r="D660" s="33" t="e">
        <f>VLOOKUP(B660,[2]Item!$A$1:$B$2217,2,)</f>
        <v>#N/A</v>
      </c>
      <c r="E660" s="52" t="s">
        <v>595</v>
      </c>
      <c r="F660" s="52" t="s">
        <v>170</v>
      </c>
      <c r="G660" s="34">
        <v>2</v>
      </c>
      <c r="H660" s="35">
        <v>0.25</v>
      </c>
      <c r="I660" s="36">
        <v>43132</v>
      </c>
      <c r="J660" s="46">
        <v>1500000</v>
      </c>
      <c r="K660" s="47">
        <f>'[1]Sep 23'!M687</f>
        <v>1500000</v>
      </c>
      <c r="L660" s="48"/>
      <c r="M660" s="48">
        <f t="shared" si="118"/>
        <v>1500000</v>
      </c>
      <c r="N660" s="49">
        <f t="shared" si="117"/>
        <v>0</v>
      </c>
      <c r="O660" s="48">
        <f t="shared" si="122"/>
        <v>1500000</v>
      </c>
      <c r="P660" s="48">
        <f t="shared" si="123"/>
        <v>0</v>
      </c>
      <c r="Q660" s="8">
        <f t="shared" si="119"/>
        <v>0</v>
      </c>
      <c r="R660" s="50">
        <f t="shared" si="115"/>
        <v>0</v>
      </c>
      <c r="S660" s="50"/>
      <c r="T660" s="9">
        <f t="shared" si="124"/>
        <v>48</v>
      </c>
      <c r="U660" s="9">
        <f t="shared" si="126"/>
        <v>48</v>
      </c>
      <c r="V660">
        <f t="shared" si="125"/>
        <v>0</v>
      </c>
      <c r="W660" s="166">
        <f t="shared" si="120"/>
        <v>31250</v>
      </c>
      <c r="Y660" s="167">
        <f t="shared" si="121"/>
        <v>1500000</v>
      </c>
    </row>
    <row r="661" spans="1:25" ht="12" customHeight="1" x14ac:dyDescent="0.25">
      <c r="A661" s="51">
        <v>626</v>
      </c>
      <c r="B661" s="111" t="s">
        <v>746</v>
      </c>
      <c r="C661" s="111"/>
      <c r="D661" s="33" t="e">
        <f>VLOOKUP(B661,[2]Item!$A$1:$B$2217,2,)</f>
        <v>#N/A</v>
      </c>
      <c r="E661" s="111" t="s">
        <v>595</v>
      </c>
      <c r="F661" s="111" t="s">
        <v>170</v>
      </c>
      <c r="G661" s="34">
        <v>1</v>
      </c>
      <c r="H661" s="35">
        <v>0.25</v>
      </c>
      <c r="I661" s="112">
        <v>43179</v>
      </c>
      <c r="J661" s="113">
        <v>1150000</v>
      </c>
      <c r="K661" s="47">
        <f>'[1]Sep 23'!M688</f>
        <v>1150000.0000000002</v>
      </c>
      <c r="L661" s="48"/>
      <c r="M661" s="48">
        <f t="shared" si="118"/>
        <v>1150000</v>
      </c>
      <c r="N661" s="49">
        <f t="shared" si="117"/>
        <v>0</v>
      </c>
      <c r="O661" s="48">
        <f t="shared" si="122"/>
        <v>1150000.0000000002</v>
      </c>
      <c r="P661" s="48">
        <f t="shared" si="123"/>
        <v>0</v>
      </c>
      <c r="Q661" s="8">
        <f t="shared" si="119"/>
        <v>0</v>
      </c>
      <c r="R661" s="50">
        <f t="shared" ref="R661:R724" si="127">P661-Q661</f>
        <v>0</v>
      </c>
      <c r="S661" s="50"/>
      <c r="T661" s="9">
        <f t="shared" si="124"/>
        <v>48</v>
      </c>
      <c r="U661" s="9">
        <f t="shared" si="126"/>
        <v>48</v>
      </c>
      <c r="V661">
        <f t="shared" si="125"/>
        <v>0</v>
      </c>
      <c r="W661" s="166">
        <f t="shared" si="120"/>
        <v>23958.333333333332</v>
      </c>
      <c r="Y661" s="167">
        <f t="shared" si="121"/>
        <v>1150000</v>
      </c>
    </row>
    <row r="662" spans="1:25" ht="12" customHeight="1" x14ac:dyDescent="0.25">
      <c r="A662" s="51">
        <v>633</v>
      </c>
      <c r="B662" s="114" t="s">
        <v>747</v>
      </c>
      <c r="C662" s="111"/>
      <c r="D662" s="33" t="e">
        <f>VLOOKUP(B662,[2]Item!$A$1:$B$2217,2,)</f>
        <v>#N/A</v>
      </c>
      <c r="E662" s="111" t="s">
        <v>595</v>
      </c>
      <c r="F662" s="111" t="s">
        <v>170</v>
      </c>
      <c r="G662" s="34">
        <v>1</v>
      </c>
      <c r="H662" s="35">
        <v>0.25</v>
      </c>
      <c r="I662" s="112">
        <v>43174</v>
      </c>
      <c r="J662" s="113">
        <v>1249000</v>
      </c>
      <c r="K662" s="47">
        <f>'[1]Sep 23'!M689</f>
        <v>1249000</v>
      </c>
      <c r="L662" s="48"/>
      <c r="M662" s="48">
        <f t="shared" si="118"/>
        <v>1249000</v>
      </c>
      <c r="N662" s="49">
        <f t="shared" si="117"/>
        <v>0</v>
      </c>
      <c r="O662" s="48">
        <f t="shared" si="122"/>
        <v>1249000</v>
      </c>
      <c r="P662" s="48">
        <f t="shared" si="123"/>
        <v>0</v>
      </c>
      <c r="Q662" s="8">
        <f t="shared" si="119"/>
        <v>0</v>
      </c>
      <c r="R662" s="50">
        <f t="shared" si="127"/>
        <v>0</v>
      </c>
      <c r="S662" s="50"/>
      <c r="T662" s="9">
        <f t="shared" si="124"/>
        <v>48</v>
      </c>
      <c r="U662" s="9">
        <f t="shared" si="126"/>
        <v>48</v>
      </c>
      <c r="V662">
        <f t="shared" si="125"/>
        <v>0</v>
      </c>
      <c r="W662" s="166">
        <f t="shared" si="120"/>
        <v>26020.833333333332</v>
      </c>
      <c r="Y662" s="167">
        <f t="shared" si="121"/>
        <v>1249000</v>
      </c>
    </row>
    <row r="663" spans="1:25" ht="12" customHeight="1" x14ac:dyDescent="0.25">
      <c r="A663" s="51">
        <v>634</v>
      </c>
      <c r="B663" s="114" t="s">
        <v>748</v>
      </c>
      <c r="C663" s="111"/>
      <c r="D663" s="33" t="e">
        <f>VLOOKUP(B663,[2]Item!$A$1:$B$2217,2,)</f>
        <v>#N/A</v>
      </c>
      <c r="E663" s="111" t="s">
        <v>595</v>
      </c>
      <c r="F663" s="111" t="s">
        <v>170</v>
      </c>
      <c r="G663" s="34">
        <v>1</v>
      </c>
      <c r="H663" s="35">
        <v>0.25</v>
      </c>
      <c r="I663" s="112">
        <v>43175</v>
      </c>
      <c r="J663" s="113">
        <v>2099000</v>
      </c>
      <c r="K663" s="47">
        <f>'[1]Sep 23'!M690</f>
        <v>2099000.0000000014</v>
      </c>
      <c r="L663" s="48"/>
      <c r="M663" s="48">
        <f t="shared" si="118"/>
        <v>2099000</v>
      </c>
      <c r="N663" s="49">
        <f t="shared" si="117"/>
        <v>0</v>
      </c>
      <c r="O663" s="48">
        <f t="shared" si="122"/>
        <v>2099000.0000000014</v>
      </c>
      <c r="P663" s="48">
        <f t="shared" si="123"/>
        <v>0</v>
      </c>
      <c r="Q663" s="8">
        <f t="shared" si="119"/>
        <v>0</v>
      </c>
      <c r="R663" s="50">
        <f t="shared" si="127"/>
        <v>0</v>
      </c>
      <c r="S663" s="50"/>
      <c r="T663" s="9">
        <f t="shared" si="124"/>
        <v>48</v>
      </c>
      <c r="U663" s="9">
        <f t="shared" si="126"/>
        <v>48</v>
      </c>
      <c r="V663">
        <f t="shared" si="125"/>
        <v>0</v>
      </c>
      <c r="W663" s="166">
        <f t="shared" si="120"/>
        <v>43729.166666666664</v>
      </c>
      <c r="Y663" s="167">
        <f t="shared" si="121"/>
        <v>2099000</v>
      </c>
    </row>
    <row r="664" spans="1:25" ht="12" customHeight="1" x14ac:dyDescent="0.25">
      <c r="A664" s="51">
        <v>635</v>
      </c>
      <c r="B664" s="114" t="s">
        <v>749</v>
      </c>
      <c r="C664" s="111"/>
      <c r="D664" s="33" t="e">
        <f>VLOOKUP(B664,[2]Item!$A$1:$B$2217,2,)</f>
        <v>#N/A</v>
      </c>
      <c r="E664" s="111" t="s">
        <v>595</v>
      </c>
      <c r="F664" s="111" t="s">
        <v>170</v>
      </c>
      <c r="G664" s="34">
        <v>4</v>
      </c>
      <c r="H664" s="35">
        <v>0.25</v>
      </c>
      <c r="I664" s="112">
        <v>43178</v>
      </c>
      <c r="J664" s="113">
        <v>2396000</v>
      </c>
      <c r="K664" s="47">
        <f>'[1]Sep 23'!M691</f>
        <v>2396000.0000000005</v>
      </c>
      <c r="L664" s="48"/>
      <c r="M664" s="48">
        <f t="shared" si="118"/>
        <v>2396000</v>
      </c>
      <c r="N664" s="49">
        <f t="shared" si="117"/>
        <v>0</v>
      </c>
      <c r="O664" s="48">
        <f t="shared" si="122"/>
        <v>2396000.0000000005</v>
      </c>
      <c r="P664" s="48">
        <f t="shared" si="123"/>
        <v>0</v>
      </c>
      <c r="Q664" s="8">
        <f t="shared" si="119"/>
        <v>0</v>
      </c>
      <c r="R664" s="50">
        <f t="shared" si="127"/>
        <v>0</v>
      </c>
      <c r="S664" s="50"/>
      <c r="T664" s="9">
        <f t="shared" si="124"/>
        <v>48</v>
      </c>
      <c r="U664" s="9">
        <f t="shared" si="126"/>
        <v>48</v>
      </c>
      <c r="V664">
        <f t="shared" si="125"/>
        <v>0</v>
      </c>
      <c r="W664" s="166">
        <f t="shared" si="120"/>
        <v>49916.666666666664</v>
      </c>
      <c r="Y664" s="167">
        <f t="shared" si="121"/>
        <v>2396000</v>
      </c>
    </row>
    <row r="665" spans="1:25" ht="12" customHeight="1" x14ac:dyDescent="0.25">
      <c r="A665" s="51">
        <v>636</v>
      </c>
      <c r="B665" s="114" t="s">
        <v>750</v>
      </c>
      <c r="C665" s="111"/>
      <c r="D665" s="33" t="e">
        <f>VLOOKUP(B665,[2]Item!$A$1:$B$2217,2,)</f>
        <v>#N/A</v>
      </c>
      <c r="E665" s="111" t="s">
        <v>595</v>
      </c>
      <c r="F665" s="111" t="s">
        <v>184</v>
      </c>
      <c r="G665" s="34">
        <v>1</v>
      </c>
      <c r="H665" s="35">
        <v>0.25</v>
      </c>
      <c r="I665" s="112">
        <v>43182</v>
      </c>
      <c r="J665" s="113">
        <v>10300000</v>
      </c>
      <c r="K665" s="47">
        <f>'[1]Sep 23'!M692</f>
        <v>10300000</v>
      </c>
      <c r="L665" s="48"/>
      <c r="M665" s="48">
        <f t="shared" si="118"/>
        <v>10300000</v>
      </c>
      <c r="N665" s="49">
        <f t="shared" si="117"/>
        <v>0</v>
      </c>
      <c r="O665" s="48">
        <f t="shared" si="122"/>
        <v>10300000</v>
      </c>
      <c r="P665" s="48">
        <f t="shared" si="123"/>
        <v>0</v>
      </c>
      <c r="Q665" s="8">
        <f t="shared" si="119"/>
        <v>0</v>
      </c>
      <c r="R665" s="50">
        <f t="shared" si="127"/>
        <v>0</v>
      </c>
      <c r="S665" s="50"/>
      <c r="T665" s="9">
        <f t="shared" si="124"/>
        <v>48</v>
      </c>
      <c r="U665" s="9">
        <f t="shared" si="126"/>
        <v>48</v>
      </c>
      <c r="V665">
        <f t="shared" si="125"/>
        <v>0</v>
      </c>
      <c r="W665" s="166">
        <f t="shared" si="120"/>
        <v>214583.33333333334</v>
      </c>
      <c r="Y665" s="167">
        <f t="shared" si="121"/>
        <v>10300000</v>
      </c>
    </row>
    <row r="666" spans="1:25" ht="12" customHeight="1" x14ac:dyDescent="0.25">
      <c r="A666" s="51">
        <v>637</v>
      </c>
      <c r="B666" s="114" t="s">
        <v>751</v>
      </c>
      <c r="C666" s="111"/>
      <c r="D666" s="33" t="e">
        <f>VLOOKUP(B666,[2]Item!$A$1:$B$2217,2,)</f>
        <v>#N/A</v>
      </c>
      <c r="E666" s="111" t="s">
        <v>595</v>
      </c>
      <c r="F666" s="111" t="s">
        <v>170</v>
      </c>
      <c r="G666" s="34">
        <v>5</v>
      </c>
      <c r="H666" s="35">
        <v>0.25</v>
      </c>
      <c r="I666" s="112">
        <v>43185</v>
      </c>
      <c r="J666" s="113">
        <v>3495000</v>
      </c>
      <c r="K666" s="47">
        <f>'[1]Sep 23'!M693</f>
        <v>3495000</v>
      </c>
      <c r="L666" s="48"/>
      <c r="M666" s="48">
        <f t="shared" si="118"/>
        <v>3495000</v>
      </c>
      <c r="N666" s="49">
        <f t="shared" si="117"/>
        <v>0</v>
      </c>
      <c r="O666" s="48">
        <f t="shared" si="122"/>
        <v>3495000</v>
      </c>
      <c r="P666" s="48">
        <f t="shared" si="123"/>
        <v>0</v>
      </c>
      <c r="Q666" s="8">
        <f t="shared" si="119"/>
        <v>0</v>
      </c>
      <c r="R666" s="50">
        <f t="shared" si="127"/>
        <v>0</v>
      </c>
      <c r="S666" s="50"/>
      <c r="T666" s="9">
        <f t="shared" si="124"/>
        <v>48</v>
      </c>
      <c r="U666" s="9">
        <f t="shared" si="126"/>
        <v>48</v>
      </c>
      <c r="V666">
        <f t="shared" si="125"/>
        <v>0</v>
      </c>
      <c r="W666" s="166">
        <f t="shared" si="120"/>
        <v>72812.5</v>
      </c>
      <c r="Y666" s="167">
        <f t="shared" si="121"/>
        <v>3495000</v>
      </c>
    </row>
    <row r="667" spans="1:25" ht="12" customHeight="1" x14ac:dyDescent="0.25">
      <c r="A667" s="51">
        <v>638</v>
      </c>
      <c r="B667" s="114" t="s">
        <v>752</v>
      </c>
      <c r="C667" s="111"/>
      <c r="D667" s="33" t="e">
        <f>VLOOKUP(B667,[2]Item!$A$1:$B$2217,2,)</f>
        <v>#N/A</v>
      </c>
      <c r="E667" s="111" t="s">
        <v>595</v>
      </c>
      <c r="F667" s="111" t="s">
        <v>679</v>
      </c>
      <c r="G667" s="34">
        <v>26</v>
      </c>
      <c r="H667" s="35">
        <v>0.25</v>
      </c>
      <c r="I667" s="36">
        <v>43206</v>
      </c>
      <c r="J667" s="46">
        <v>7800000</v>
      </c>
      <c r="K667" s="47">
        <f>'[1]Sep 23'!M694</f>
        <v>7800000</v>
      </c>
      <c r="L667" s="48"/>
      <c r="M667" s="48">
        <f t="shared" si="118"/>
        <v>7800000</v>
      </c>
      <c r="N667" s="49">
        <f t="shared" si="117"/>
        <v>0</v>
      </c>
      <c r="O667" s="48">
        <f t="shared" si="122"/>
        <v>7800000</v>
      </c>
      <c r="P667" s="48">
        <f t="shared" ref="P667:P681" si="128">M667-O667</f>
        <v>0</v>
      </c>
      <c r="Q667" s="8">
        <f t="shared" si="119"/>
        <v>0</v>
      </c>
      <c r="R667" s="50">
        <f t="shared" si="127"/>
        <v>0</v>
      </c>
      <c r="S667" s="50"/>
      <c r="T667" s="9">
        <f t="shared" si="124"/>
        <v>48</v>
      </c>
      <c r="U667" s="9">
        <f t="shared" si="126"/>
        <v>48</v>
      </c>
      <c r="V667">
        <f t="shared" si="125"/>
        <v>0</v>
      </c>
      <c r="W667" s="166">
        <f t="shared" si="120"/>
        <v>162500</v>
      </c>
      <c r="Y667" s="167">
        <f t="shared" si="121"/>
        <v>7800000</v>
      </c>
    </row>
    <row r="668" spans="1:25" ht="12" customHeight="1" x14ac:dyDescent="0.25">
      <c r="A668" s="51">
        <v>639</v>
      </c>
      <c r="B668" s="114" t="s">
        <v>753</v>
      </c>
      <c r="C668" s="111"/>
      <c r="D668" s="33" t="e">
        <f>VLOOKUP(B668,[2]Item!$A$1:$B$2217,2,)</f>
        <v>#N/A</v>
      </c>
      <c r="E668" s="111" t="s">
        <v>595</v>
      </c>
      <c r="F668" s="111" t="s">
        <v>677</v>
      </c>
      <c r="G668" s="34">
        <v>1</v>
      </c>
      <c r="H668" s="35">
        <v>0.25</v>
      </c>
      <c r="I668" s="36">
        <v>43364</v>
      </c>
      <c r="J668" s="46">
        <v>1815000</v>
      </c>
      <c r="K668" s="47">
        <f>'[1]Sep 23'!M695</f>
        <v>1815000</v>
      </c>
      <c r="L668" s="48"/>
      <c r="M668" s="48">
        <f t="shared" si="118"/>
        <v>1815000</v>
      </c>
      <c r="N668" s="49">
        <f t="shared" si="117"/>
        <v>0</v>
      </c>
      <c r="O668" s="48">
        <f t="shared" si="122"/>
        <v>1815000</v>
      </c>
      <c r="P668" s="48">
        <f t="shared" si="128"/>
        <v>0</v>
      </c>
      <c r="Q668" s="8">
        <f t="shared" si="119"/>
        <v>0</v>
      </c>
      <c r="R668" s="50">
        <f t="shared" si="127"/>
        <v>0</v>
      </c>
      <c r="S668" s="50"/>
      <c r="T668" s="9">
        <f t="shared" si="124"/>
        <v>48</v>
      </c>
      <c r="U668" s="9">
        <f t="shared" si="126"/>
        <v>48</v>
      </c>
      <c r="V668">
        <f t="shared" si="125"/>
        <v>0</v>
      </c>
      <c r="W668" s="166">
        <f t="shared" si="120"/>
        <v>37812.5</v>
      </c>
      <c r="Y668" s="167">
        <f t="shared" si="121"/>
        <v>1815000</v>
      </c>
    </row>
    <row r="669" spans="1:25" ht="12" customHeight="1" x14ac:dyDescent="0.25">
      <c r="A669" s="51">
        <v>640</v>
      </c>
      <c r="B669" s="114" t="s">
        <v>754</v>
      </c>
      <c r="C669" s="111"/>
      <c r="D669" s="33" t="e">
        <f>VLOOKUP(B669,[2]Item!$A$1:$B$2217,2,)</f>
        <v>#N/A</v>
      </c>
      <c r="E669" s="111" t="s">
        <v>595</v>
      </c>
      <c r="F669" s="111" t="s">
        <v>755</v>
      </c>
      <c r="G669" s="34">
        <v>1</v>
      </c>
      <c r="H669" s="35">
        <v>0.25</v>
      </c>
      <c r="I669" s="36">
        <v>43364</v>
      </c>
      <c r="J669" s="46">
        <v>1450000</v>
      </c>
      <c r="K669" s="47">
        <f>'[1]Sep 23'!M696</f>
        <v>1449999.9999999995</v>
      </c>
      <c r="L669" s="48"/>
      <c r="M669" s="48">
        <f t="shared" si="118"/>
        <v>1450000</v>
      </c>
      <c r="N669" s="49">
        <f t="shared" si="117"/>
        <v>0</v>
      </c>
      <c r="O669" s="48">
        <f t="shared" si="122"/>
        <v>1449999.9999999995</v>
      </c>
      <c r="P669" s="48">
        <f t="shared" si="128"/>
        <v>0</v>
      </c>
      <c r="Q669" s="8">
        <f t="shared" si="119"/>
        <v>0</v>
      </c>
      <c r="R669" s="50">
        <f t="shared" si="127"/>
        <v>0</v>
      </c>
      <c r="S669" s="50"/>
      <c r="T669" s="9">
        <f t="shared" si="124"/>
        <v>48</v>
      </c>
      <c r="U669" s="9">
        <f t="shared" si="126"/>
        <v>48</v>
      </c>
      <c r="V669">
        <f t="shared" si="125"/>
        <v>0</v>
      </c>
      <c r="W669" s="166">
        <f t="shared" si="120"/>
        <v>30208.333333333332</v>
      </c>
      <c r="Y669" s="167">
        <f t="shared" si="121"/>
        <v>1450000</v>
      </c>
    </row>
    <row r="670" spans="1:25" ht="12" customHeight="1" x14ac:dyDescent="0.25">
      <c r="A670" s="51">
        <v>641</v>
      </c>
      <c r="B670" s="114" t="s">
        <v>756</v>
      </c>
      <c r="C670" s="111"/>
      <c r="D670" s="33" t="e">
        <f>VLOOKUP(B670,[2]Item!$A$1:$B$2217,2,)</f>
        <v>#N/A</v>
      </c>
      <c r="E670" s="111" t="s">
        <v>595</v>
      </c>
      <c r="F670" s="111" t="s">
        <v>677</v>
      </c>
      <c r="G670" s="34">
        <v>2</v>
      </c>
      <c r="H670" s="35">
        <v>0.25</v>
      </c>
      <c r="I670" s="36">
        <v>43364</v>
      </c>
      <c r="J670" s="46">
        <v>4800000</v>
      </c>
      <c r="K670" s="47">
        <f>'[1]Sep 23'!M697</f>
        <v>4800000</v>
      </c>
      <c r="L670" s="48"/>
      <c r="M670" s="48">
        <f t="shared" si="118"/>
        <v>4800000</v>
      </c>
      <c r="N670" s="49">
        <f t="shared" si="117"/>
        <v>0</v>
      </c>
      <c r="O670" s="48">
        <f t="shared" si="122"/>
        <v>4800000</v>
      </c>
      <c r="P670" s="48">
        <f t="shared" si="128"/>
        <v>0</v>
      </c>
      <c r="Q670" s="8">
        <f t="shared" si="119"/>
        <v>0</v>
      </c>
      <c r="R670" s="50">
        <f t="shared" si="127"/>
        <v>0</v>
      </c>
      <c r="S670" s="50"/>
      <c r="T670" s="9">
        <f t="shared" si="124"/>
        <v>48</v>
      </c>
      <c r="U670" s="9">
        <f t="shared" si="126"/>
        <v>48</v>
      </c>
      <c r="V670">
        <f t="shared" si="125"/>
        <v>0</v>
      </c>
      <c r="W670" s="166">
        <f t="shared" si="120"/>
        <v>100000</v>
      </c>
      <c r="Y670" s="167">
        <f t="shared" si="121"/>
        <v>4800000</v>
      </c>
    </row>
    <row r="671" spans="1:25" ht="12" customHeight="1" x14ac:dyDescent="0.25">
      <c r="A671" s="51">
        <v>642</v>
      </c>
      <c r="B671" s="114" t="s">
        <v>757</v>
      </c>
      <c r="C671" s="111"/>
      <c r="D671" s="33" t="e">
        <f>VLOOKUP(B671,[2]Item!$A$1:$B$2217,2,)</f>
        <v>#N/A</v>
      </c>
      <c r="E671" s="111" t="s">
        <v>595</v>
      </c>
      <c r="F671" s="111" t="s">
        <v>170</v>
      </c>
      <c r="G671" s="34">
        <v>1</v>
      </c>
      <c r="H671" s="35">
        <v>0.25</v>
      </c>
      <c r="I671" s="36">
        <v>43369</v>
      </c>
      <c r="J671" s="46">
        <v>4200000</v>
      </c>
      <c r="K671" s="47">
        <f>'[1]Sep 23'!M698</f>
        <v>4200000</v>
      </c>
      <c r="L671" s="48"/>
      <c r="M671" s="48">
        <f t="shared" si="118"/>
        <v>4200000</v>
      </c>
      <c r="N671" s="49">
        <f t="shared" si="117"/>
        <v>0</v>
      </c>
      <c r="O671" s="48">
        <f t="shared" si="122"/>
        <v>4200000</v>
      </c>
      <c r="P671" s="48">
        <f t="shared" si="128"/>
        <v>0</v>
      </c>
      <c r="Q671" s="8">
        <f t="shared" si="119"/>
        <v>0</v>
      </c>
      <c r="R671" s="50">
        <f t="shared" si="127"/>
        <v>0</v>
      </c>
      <c r="S671" s="50"/>
      <c r="T671" s="9">
        <f t="shared" si="124"/>
        <v>48</v>
      </c>
      <c r="U671" s="9">
        <f t="shared" si="126"/>
        <v>48</v>
      </c>
      <c r="V671">
        <f t="shared" si="125"/>
        <v>0</v>
      </c>
      <c r="W671" s="166">
        <f t="shared" si="120"/>
        <v>87500</v>
      </c>
      <c r="Y671" s="167">
        <f t="shared" si="121"/>
        <v>4200000</v>
      </c>
    </row>
    <row r="672" spans="1:25" ht="12" customHeight="1" x14ac:dyDescent="0.25">
      <c r="A672" s="51">
        <v>643</v>
      </c>
      <c r="B672" s="114" t="s">
        <v>758</v>
      </c>
      <c r="C672" s="111"/>
      <c r="D672" s="33" t="e">
        <f>VLOOKUP(B672,[2]Item!$A$1:$B$2217,2,)</f>
        <v>#N/A</v>
      </c>
      <c r="E672" s="111" t="s">
        <v>595</v>
      </c>
      <c r="F672" s="111" t="s">
        <v>170</v>
      </c>
      <c r="G672" s="34">
        <v>30</v>
      </c>
      <c r="H672" s="35">
        <v>0.25</v>
      </c>
      <c r="I672" s="36">
        <v>43382</v>
      </c>
      <c r="J672" s="46">
        <v>69000000</v>
      </c>
      <c r="K672" s="47">
        <f>'[1]Sep 23'!M699</f>
        <v>69000000</v>
      </c>
      <c r="L672" s="48"/>
      <c r="M672" s="48">
        <f t="shared" si="118"/>
        <v>69000000</v>
      </c>
      <c r="N672" s="49">
        <f t="shared" si="117"/>
        <v>0</v>
      </c>
      <c r="O672" s="48">
        <f t="shared" si="122"/>
        <v>69000000</v>
      </c>
      <c r="P672" s="48">
        <f t="shared" si="128"/>
        <v>0</v>
      </c>
      <c r="Q672" s="8">
        <f t="shared" si="119"/>
        <v>0</v>
      </c>
      <c r="R672" s="50">
        <f t="shared" si="127"/>
        <v>0</v>
      </c>
      <c r="S672" s="50"/>
      <c r="T672" s="9">
        <f t="shared" si="124"/>
        <v>48</v>
      </c>
      <c r="U672" s="9">
        <f t="shared" si="126"/>
        <v>48</v>
      </c>
      <c r="V672">
        <f t="shared" si="125"/>
        <v>0</v>
      </c>
      <c r="W672" s="166">
        <f t="shared" si="120"/>
        <v>1437500</v>
      </c>
      <c r="Y672" s="167">
        <f t="shared" si="121"/>
        <v>69000000</v>
      </c>
    </row>
    <row r="673" spans="1:25" ht="12" customHeight="1" x14ac:dyDescent="0.25">
      <c r="A673" s="51">
        <v>644</v>
      </c>
      <c r="B673" s="58" t="s">
        <v>759</v>
      </c>
      <c r="C673" s="55"/>
      <c r="D673" s="33" t="e">
        <f>VLOOKUP(B673,[2]Item!$A$1:$B$2217,2,)</f>
        <v>#N/A</v>
      </c>
      <c r="E673" s="55" t="s">
        <v>595</v>
      </c>
      <c r="F673" s="55" t="s">
        <v>170</v>
      </c>
      <c r="G673" s="34">
        <v>12</v>
      </c>
      <c r="H673" s="35">
        <v>0.25</v>
      </c>
      <c r="I673" s="36">
        <v>43375</v>
      </c>
      <c r="J673" s="46">
        <v>28800000</v>
      </c>
      <c r="K673" s="47">
        <f>'[1]Sep 23'!M700</f>
        <v>28800000</v>
      </c>
      <c r="L673" s="48"/>
      <c r="M673" s="48">
        <f t="shared" si="118"/>
        <v>28800000</v>
      </c>
      <c r="N673" s="49">
        <f t="shared" si="117"/>
        <v>0</v>
      </c>
      <c r="O673" s="48">
        <f t="shared" si="122"/>
        <v>28800000</v>
      </c>
      <c r="P673" s="48">
        <f t="shared" si="128"/>
        <v>0</v>
      </c>
      <c r="Q673" s="8">
        <f t="shared" si="119"/>
        <v>0</v>
      </c>
      <c r="R673" s="50">
        <f t="shared" si="127"/>
        <v>0</v>
      </c>
      <c r="S673" s="50"/>
      <c r="T673" s="9">
        <f t="shared" si="124"/>
        <v>48</v>
      </c>
      <c r="U673" s="9">
        <f t="shared" si="126"/>
        <v>48</v>
      </c>
      <c r="V673">
        <f t="shared" si="125"/>
        <v>0</v>
      </c>
      <c r="W673" s="166">
        <f t="shared" si="120"/>
        <v>600000</v>
      </c>
      <c r="Y673" s="167">
        <f t="shared" si="121"/>
        <v>28800000</v>
      </c>
    </row>
    <row r="674" spans="1:25" ht="12" customHeight="1" x14ac:dyDescent="0.25">
      <c r="A674" s="51">
        <v>645</v>
      </c>
      <c r="B674" s="58" t="s">
        <v>760</v>
      </c>
      <c r="C674" s="55"/>
      <c r="D674" s="33" t="e">
        <f>VLOOKUP(B674,[2]Item!$A$1:$B$2217,2,)</f>
        <v>#N/A</v>
      </c>
      <c r="E674" s="55" t="s">
        <v>595</v>
      </c>
      <c r="F674" s="55" t="s">
        <v>761</v>
      </c>
      <c r="G674" s="34">
        <v>2</v>
      </c>
      <c r="H674" s="35">
        <v>0.25</v>
      </c>
      <c r="I674" s="36">
        <v>43375</v>
      </c>
      <c r="J674" s="46">
        <v>3650000</v>
      </c>
      <c r="K674" s="47">
        <f>'[1]Sep 23'!M701</f>
        <v>3649999.9999999977</v>
      </c>
      <c r="L674" s="48"/>
      <c r="M674" s="48">
        <f t="shared" si="118"/>
        <v>3650000</v>
      </c>
      <c r="N674" s="49">
        <f t="shared" si="117"/>
        <v>0</v>
      </c>
      <c r="O674" s="48">
        <f t="shared" si="122"/>
        <v>3649999.9999999977</v>
      </c>
      <c r="P674" s="48">
        <f t="shared" si="128"/>
        <v>0</v>
      </c>
      <c r="Q674" s="8">
        <f t="shared" si="119"/>
        <v>0</v>
      </c>
      <c r="R674" s="50">
        <f t="shared" si="127"/>
        <v>0</v>
      </c>
      <c r="S674" s="50"/>
      <c r="T674" s="9">
        <f t="shared" si="124"/>
        <v>48</v>
      </c>
      <c r="U674" s="9">
        <f t="shared" si="126"/>
        <v>48</v>
      </c>
      <c r="V674">
        <f t="shared" si="125"/>
        <v>0</v>
      </c>
      <c r="W674" s="166">
        <f t="shared" si="120"/>
        <v>76041.666666666672</v>
      </c>
      <c r="Y674" s="167">
        <f t="shared" si="121"/>
        <v>3650000</v>
      </c>
    </row>
    <row r="675" spans="1:25" ht="12" customHeight="1" x14ac:dyDescent="0.25">
      <c r="A675" s="51">
        <v>646</v>
      </c>
      <c r="B675" s="58" t="s">
        <v>762</v>
      </c>
      <c r="C675" s="55"/>
      <c r="D675" s="33" t="e">
        <f>VLOOKUP(B675,[2]Item!$A$1:$B$2217,2,)</f>
        <v>#N/A</v>
      </c>
      <c r="E675" s="55" t="s">
        <v>595</v>
      </c>
      <c r="F675" s="55" t="s">
        <v>170</v>
      </c>
      <c r="G675" s="34">
        <v>2</v>
      </c>
      <c r="H675" s="35">
        <v>0.25</v>
      </c>
      <c r="I675" s="36">
        <v>43400</v>
      </c>
      <c r="J675" s="46">
        <v>4800000</v>
      </c>
      <c r="K675" s="47">
        <f>'[1]Sep 23'!M702</f>
        <v>4800000</v>
      </c>
      <c r="L675" s="48"/>
      <c r="M675" s="48">
        <f t="shared" si="118"/>
        <v>4800000</v>
      </c>
      <c r="N675" s="49">
        <f t="shared" si="117"/>
        <v>0</v>
      </c>
      <c r="O675" s="48">
        <f t="shared" si="122"/>
        <v>4800000</v>
      </c>
      <c r="P675" s="48">
        <f t="shared" si="128"/>
        <v>0</v>
      </c>
      <c r="Q675" s="8">
        <f t="shared" si="119"/>
        <v>0</v>
      </c>
      <c r="R675" s="50">
        <f t="shared" si="127"/>
        <v>0</v>
      </c>
      <c r="S675" s="50"/>
      <c r="T675" s="9">
        <f t="shared" si="124"/>
        <v>48</v>
      </c>
      <c r="U675" s="9">
        <f t="shared" si="126"/>
        <v>48</v>
      </c>
      <c r="V675">
        <f t="shared" si="125"/>
        <v>0</v>
      </c>
      <c r="W675" s="166">
        <f t="shared" si="120"/>
        <v>100000</v>
      </c>
      <c r="Y675" s="167">
        <f t="shared" si="121"/>
        <v>4800000</v>
      </c>
    </row>
    <row r="676" spans="1:25" ht="12" customHeight="1" x14ac:dyDescent="0.25">
      <c r="A676" s="51">
        <v>647</v>
      </c>
      <c r="B676" s="58" t="s">
        <v>411</v>
      </c>
      <c r="C676" s="55"/>
      <c r="D676" s="33" t="e">
        <f>VLOOKUP(B676,[2]Item!$A$1:$B$2217,2,)</f>
        <v>#N/A</v>
      </c>
      <c r="E676" s="55" t="s">
        <v>595</v>
      </c>
      <c r="F676" s="55" t="s">
        <v>763</v>
      </c>
      <c r="G676" s="34">
        <v>1</v>
      </c>
      <c r="H676" s="35">
        <v>0.25</v>
      </c>
      <c r="I676" s="36">
        <v>43400</v>
      </c>
      <c r="J676" s="46">
        <v>1825000</v>
      </c>
      <c r="K676" s="47">
        <f>'[1]Sep 23'!M703</f>
        <v>1824999.9999999988</v>
      </c>
      <c r="L676" s="48"/>
      <c r="M676" s="48">
        <f t="shared" si="118"/>
        <v>1825000</v>
      </c>
      <c r="N676" s="49">
        <f t="shared" si="117"/>
        <v>0</v>
      </c>
      <c r="O676" s="48">
        <f t="shared" si="122"/>
        <v>1824999.9999999988</v>
      </c>
      <c r="P676" s="48">
        <f t="shared" si="128"/>
        <v>0</v>
      </c>
      <c r="Q676" s="8">
        <f t="shared" si="119"/>
        <v>0</v>
      </c>
      <c r="R676" s="50">
        <f t="shared" si="127"/>
        <v>0</v>
      </c>
      <c r="S676" s="50"/>
      <c r="T676" s="9">
        <f t="shared" si="124"/>
        <v>48</v>
      </c>
      <c r="U676" s="9">
        <f t="shared" si="126"/>
        <v>48</v>
      </c>
      <c r="V676">
        <f t="shared" si="125"/>
        <v>0</v>
      </c>
      <c r="W676" s="166">
        <f t="shared" si="120"/>
        <v>38020.833333333336</v>
      </c>
      <c r="Y676" s="167">
        <f t="shared" si="121"/>
        <v>1825000</v>
      </c>
    </row>
    <row r="677" spans="1:25" ht="12" customHeight="1" x14ac:dyDescent="0.25">
      <c r="A677" s="51">
        <v>648</v>
      </c>
      <c r="B677" s="111" t="s">
        <v>764</v>
      </c>
      <c r="C677" s="111"/>
      <c r="D677" s="33" t="e">
        <f>VLOOKUP(B677,[2]Item!$A$1:$B$2217,2,)</f>
        <v>#N/A</v>
      </c>
      <c r="E677" s="111" t="s">
        <v>595</v>
      </c>
      <c r="F677" s="111" t="s">
        <v>306</v>
      </c>
      <c r="G677" s="34">
        <v>2</v>
      </c>
      <c r="H677" s="35">
        <v>0.25</v>
      </c>
      <c r="I677" s="36">
        <v>43375</v>
      </c>
      <c r="J677" s="46">
        <v>4800000</v>
      </c>
      <c r="K677" s="47">
        <f>'[1]Sep 23'!M704</f>
        <v>4800000</v>
      </c>
      <c r="L677" s="48"/>
      <c r="M677" s="48">
        <f t="shared" si="118"/>
        <v>4800000</v>
      </c>
      <c r="N677" s="49">
        <f t="shared" si="117"/>
        <v>0</v>
      </c>
      <c r="O677" s="48">
        <f t="shared" si="122"/>
        <v>4800000</v>
      </c>
      <c r="P677" s="48">
        <f t="shared" si="128"/>
        <v>0</v>
      </c>
      <c r="Q677" s="8">
        <f t="shared" si="119"/>
        <v>0</v>
      </c>
      <c r="R677" s="50">
        <f t="shared" si="127"/>
        <v>0</v>
      </c>
      <c r="S677" s="50"/>
      <c r="T677" s="9">
        <f t="shared" si="124"/>
        <v>48</v>
      </c>
      <c r="U677" s="9">
        <f t="shared" si="126"/>
        <v>48</v>
      </c>
      <c r="V677">
        <f t="shared" si="125"/>
        <v>0</v>
      </c>
      <c r="W677" s="166">
        <f t="shared" si="120"/>
        <v>100000</v>
      </c>
      <c r="Y677" s="167">
        <f t="shared" si="121"/>
        <v>4800000</v>
      </c>
    </row>
    <row r="678" spans="1:25" ht="12" customHeight="1" x14ac:dyDescent="0.25">
      <c r="A678" s="51">
        <v>649</v>
      </c>
      <c r="B678" s="111" t="s">
        <v>765</v>
      </c>
      <c r="C678" s="111"/>
      <c r="D678" s="33" t="e">
        <f>VLOOKUP(B678,[2]Item!$A$1:$B$2217,2,)</f>
        <v>#N/A</v>
      </c>
      <c r="E678" s="111" t="s">
        <v>595</v>
      </c>
      <c r="F678" s="111" t="s">
        <v>170</v>
      </c>
      <c r="G678" s="34">
        <v>4</v>
      </c>
      <c r="H678" s="35">
        <v>0.25</v>
      </c>
      <c r="I678" s="36">
        <v>43390</v>
      </c>
      <c r="J678" s="46">
        <v>7280000</v>
      </c>
      <c r="K678" s="47">
        <f>'[1]Sep 23'!M705</f>
        <v>7280000.0000000047</v>
      </c>
      <c r="L678" s="48"/>
      <c r="M678" s="48">
        <f t="shared" si="118"/>
        <v>7280000</v>
      </c>
      <c r="N678" s="49">
        <f t="shared" si="117"/>
        <v>0</v>
      </c>
      <c r="O678" s="48">
        <f t="shared" si="122"/>
        <v>7280000.0000000047</v>
      </c>
      <c r="P678" s="48">
        <f t="shared" si="128"/>
        <v>0</v>
      </c>
      <c r="Q678" s="8">
        <f t="shared" si="119"/>
        <v>0</v>
      </c>
      <c r="R678" s="50">
        <f t="shared" si="127"/>
        <v>0</v>
      </c>
      <c r="S678" s="50"/>
      <c r="T678" s="9">
        <f t="shared" si="124"/>
        <v>48</v>
      </c>
      <c r="U678" s="9">
        <f t="shared" si="126"/>
        <v>48</v>
      </c>
      <c r="V678">
        <f t="shared" si="125"/>
        <v>0</v>
      </c>
      <c r="W678" s="166">
        <f t="shared" si="120"/>
        <v>151666.66666666666</v>
      </c>
      <c r="Y678" s="167">
        <f t="shared" si="121"/>
        <v>7280000</v>
      </c>
    </row>
    <row r="679" spans="1:25" ht="12" customHeight="1" x14ac:dyDescent="0.25">
      <c r="A679" s="51">
        <v>650</v>
      </c>
      <c r="B679" s="111" t="s">
        <v>766</v>
      </c>
      <c r="C679" s="111"/>
      <c r="D679" s="33" t="e">
        <f>VLOOKUP(B679,[2]Item!$A$1:$B$2217,2,)</f>
        <v>#N/A</v>
      </c>
      <c r="E679" s="111" t="s">
        <v>595</v>
      </c>
      <c r="F679" s="111" t="s">
        <v>184</v>
      </c>
      <c r="G679" s="34">
        <v>1</v>
      </c>
      <c r="H679" s="35">
        <v>0.25</v>
      </c>
      <c r="I679" s="36">
        <v>43390</v>
      </c>
      <c r="J679" s="46">
        <v>4364000</v>
      </c>
      <c r="K679" s="47">
        <f>'[1]Sep 23'!M706</f>
        <v>4363999.9999999972</v>
      </c>
      <c r="L679" s="48"/>
      <c r="M679" s="48">
        <f t="shared" si="118"/>
        <v>4364000</v>
      </c>
      <c r="N679" s="49">
        <f t="shared" si="117"/>
        <v>0</v>
      </c>
      <c r="O679" s="48">
        <f t="shared" si="122"/>
        <v>4363999.9999999972</v>
      </c>
      <c r="P679" s="48">
        <f t="shared" si="128"/>
        <v>0</v>
      </c>
      <c r="Q679" s="8">
        <f t="shared" si="119"/>
        <v>0</v>
      </c>
      <c r="R679" s="50">
        <f t="shared" si="127"/>
        <v>0</v>
      </c>
      <c r="S679" s="50"/>
      <c r="T679" s="9">
        <f t="shared" si="124"/>
        <v>48</v>
      </c>
      <c r="U679" s="9">
        <f t="shared" si="126"/>
        <v>48</v>
      </c>
      <c r="V679">
        <f t="shared" si="125"/>
        <v>0</v>
      </c>
      <c r="W679" s="166">
        <f t="shared" si="120"/>
        <v>90916.666666666672</v>
      </c>
      <c r="Y679" s="167">
        <f t="shared" si="121"/>
        <v>4364000</v>
      </c>
    </row>
    <row r="680" spans="1:25" ht="12" customHeight="1" x14ac:dyDescent="0.25">
      <c r="A680" s="51">
        <v>651</v>
      </c>
      <c r="B680" s="111" t="s">
        <v>767</v>
      </c>
      <c r="C680" s="111"/>
      <c r="D680" s="33" t="e">
        <f>VLOOKUP(B680,[2]Item!$A$1:$B$2217,2,)</f>
        <v>#N/A</v>
      </c>
      <c r="E680" s="111" t="s">
        <v>595</v>
      </c>
      <c r="F680" s="111" t="s">
        <v>170</v>
      </c>
      <c r="G680" s="34">
        <v>1</v>
      </c>
      <c r="H680" s="35">
        <v>0.25</v>
      </c>
      <c r="I680" s="36">
        <v>43390</v>
      </c>
      <c r="J680" s="46">
        <f>6159000+169000</f>
        <v>6328000</v>
      </c>
      <c r="K680" s="47">
        <f>'[1]Sep 23'!M707</f>
        <v>6327999.9999999972</v>
      </c>
      <c r="L680" s="48"/>
      <c r="M680" s="48">
        <f t="shared" si="118"/>
        <v>6328000</v>
      </c>
      <c r="N680" s="49">
        <f t="shared" si="117"/>
        <v>0</v>
      </c>
      <c r="O680" s="48">
        <f t="shared" si="122"/>
        <v>6327999.9999999972</v>
      </c>
      <c r="P680" s="48">
        <f t="shared" si="128"/>
        <v>0</v>
      </c>
      <c r="Q680" s="8">
        <f t="shared" si="119"/>
        <v>0</v>
      </c>
      <c r="R680" s="50">
        <f t="shared" si="127"/>
        <v>0</v>
      </c>
      <c r="S680" s="50"/>
      <c r="T680" s="9">
        <f t="shared" si="124"/>
        <v>48</v>
      </c>
      <c r="U680" s="9">
        <f t="shared" si="126"/>
        <v>48</v>
      </c>
      <c r="V680">
        <f t="shared" si="125"/>
        <v>0</v>
      </c>
      <c r="W680" s="166">
        <f t="shared" si="120"/>
        <v>131833.33333333334</v>
      </c>
      <c r="Y680" s="167">
        <f t="shared" si="121"/>
        <v>6328000</v>
      </c>
    </row>
    <row r="681" spans="1:25" ht="12" customHeight="1" x14ac:dyDescent="0.25">
      <c r="A681" s="51">
        <v>652</v>
      </c>
      <c r="B681" s="111" t="s">
        <v>768</v>
      </c>
      <c r="C681" s="111"/>
      <c r="D681" s="33" t="e">
        <f>VLOOKUP(B681,[2]Item!$A$1:$B$2217,2,)</f>
        <v>#N/A</v>
      </c>
      <c r="E681" s="111" t="s">
        <v>595</v>
      </c>
      <c r="F681" s="111" t="s">
        <v>170</v>
      </c>
      <c r="G681" s="34">
        <v>1</v>
      </c>
      <c r="H681" s="35">
        <v>0.25</v>
      </c>
      <c r="I681" s="36">
        <v>43390</v>
      </c>
      <c r="J681" s="46">
        <v>7280000</v>
      </c>
      <c r="K681" s="47">
        <f>'[1]Sep 23'!M708</f>
        <v>7280000.0000000047</v>
      </c>
      <c r="L681" s="48"/>
      <c r="M681" s="48">
        <f t="shared" si="118"/>
        <v>7280000</v>
      </c>
      <c r="N681" s="49">
        <f t="shared" si="117"/>
        <v>0</v>
      </c>
      <c r="O681" s="48">
        <f t="shared" si="122"/>
        <v>7280000.0000000047</v>
      </c>
      <c r="P681" s="48">
        <f t="shared" si="128"/>
        <v>0</v>
      </c>
      <c r="Q681" s="8">
        <f t="shared" si="119"/>
        <v>0</v>
      </c>
      <c r="R681" s="50">
        <f t="shared" si="127"/>
        <v>0</v>
      </c>
      <c r="S681" s="50"/>
      <c r="T681" s="9">
        <f t="shared" si="124"/>
        <v>48</v>
      </c>
      <c r="U681" s="9">
        <f t="shared" si="126"/>
        <v>48</v>
      </c>
      <c r="V681">
        <f t="shared" si="125"/>
        <v>0</v>
      </c>
      <c r="W681" s="166">
        <f t="shared" si="120"/>
        <v>151666.66666666666</v>
      </c>
      <c r="Y681" s="167">
        <f t="shared" si="121"/>
        <v>7280000</v>
      </c>
    </row>
    <row r="682" spans="1:25" ht="12" customHeight="1" x14ac:dyDescent="0.25">
      <c r="A682" s="51">
        <v>653</v>
      </c>
      <c r="B682" s="111" t="s">
        <v>769</v>
      </c>
      <c r="C682" s="111"/>
      <c r="D682" s="33" t="e">
        <f>VLOOKUP(B682,[2]Item!$A$1:$B$2217,2,)</f>
        <v>#N/A</v>
      </c>
      <c r="E682" s="111" t="s">
        <v>595</v>
      </c>
      <c r="F682" s="111" t="s">
        <v>770</v>
      </c>
      <c r="G682" s="34">
        <v>2</v>
      </c>
      <c r="H682" s="35">
        <v>0.25</v>
      </c>
      <c r="I682" s="36">
        <v>43426</v>
      </c>
      <c r="J682" s="46">
        <v>4600000</v>
      </c>
      <c r="K682" s="47">
        <f>'[1]Sep 23'!M709</f>
        <v>4600000.0000000009</v>
      </c>
      <c r="L682" s="48"/>
      <c r="M682" s="48">
        <f t="shared" si="118"/>
        <v>4600000</v>
      </c>
      <c r="N682" s="49">
        <f t="shared" si="117"/>
        <v>0</v>
      </c>
      <c r="O682" s="48">
        <f t="shared" si="122"/>
        <v>4600000.0000000009</v>
      </c>
      <c r="P682" s="48">
        <f>M682-O682</f>
        <v>0</v>
      </c>
      <c r="Q682" s="8">
        <f t="shared" si="119"/>
        <v>0</v>
      </c>
      <c r="R682" s="50">
        <f t="shared" si="127"/>
        <v>0</v>
      </c>
      <c r="S682" s="50"/>
      <c r="T682" s="9">
        <f t="shared" si="124"/>
        <v>48</v>
      </c>
      <c r="U682" s="9">
        <f t="shared" si="126"/>
        <v>48</v>
      </c>
      <c r="V682">
        <f t="shared" si="125"/>
        <v>0</v>
      </c>
      <c r="W682" s="166">
        <f t="shared" si="120"/>
        <v>95833.333333333328</v>
      </c>
      <c r="Y682" s="167">
        <f t="shared" si="121"/>
        <v>4600000</v>
      </c>
    </row>
    <row r="683" spans="1:25" ht="12" customHeight="1" x14ac:dyDescent="0.25">
      <c r="A683" s="51">
        <v>654</v>
      </c>
      <c r="B683" s="111" t="s">
        <v>771</v>
      </c>
      <c r="C683" s="111"/>
      <c r="D683" s="33" t="e">
        <f>VLOOKUP(B683,[2]Item!$A$1:$B$2217,2,)</f>
        <v>#N/A</v>
      </c>
      <c r="E683" s="111" t="s">
        <v>595</v>
      </c>
      <c r="F683" s="111" t="s">
        <v>306</v>
      </c>
      <c r="G683" s="34">
        <v>1</v>
      </c>
      <c r="H683" s="35">
        <v>0.25</v>
      </c>
      <c r="I683" s="36">
        <v>43446</v>
      </c>
      <c r="J683" s="46">
        <v>3455000</v>
      </c>
      <c r="K683" s="47">
        <f>'[1]Sep 23'!M710</f>
        <v>3454999.9999999981</v>
      </c>
      <c r="L683" s="48"/>
      <c r="M683" s="48">
        <f t="shared" si="118"/>
        <v>3455000</v>
      </c>
      <c r="N683" s="49">
        <f t="shared" si="117"/>
        <v>0</v>
      </c>
      <c r="O683" s="48">
        <f t="shared" si="122"/>
        <v>3454999.9999999981</v>
      </c>
      <c r="P683" s="48">
        <f t="shared" ref="P683:P689" si="129">M683-O683</f>
        <v>0</v>
      </c>
      <c r="Q683" s="8">
        <f t="shared" si="119"/>
        <v>0</v>
      </c>
      <c r="R683" s="50">
        <f t="shared" si="127"/>
        <v>0</v>
      </c>
      <c r="S683" s="50"/>
      <c r="T683" s="9">
        <f t="shared" si="124"/>
        <v>48</v>
      </c>
      <c r="U683" s="9">
        <f t="shared" si="126"/>
        <v>48</v>
      </c>
      <c r="V683">
        <f t="shared" si="125"/>
        <v>0</v>
      </c>
      <c r="W683" s="166">
        <f t="shared" si="120"/>
        <v>71979.166666666672</v>
      </c>
      <c r="Y683" s="167">
        <f t="shared" si="121"/>
        <v>3455000</v>
      </c>
    </row>
    <row r="684" spans="1:25" ht="12" customHeight="1" x14ac:dyDescent="0.25">
      <c r="A684" s="51">
        <v>655</v>
      </c>
      <c r="B684" s="111" t="s">
        <v>772</v>
      </c>
      <c r="C684" s="111"/>
      <c r="D684" s="33" t="e">
        <f>VLOOKUP(B684,[2]Item!$A$1:$B$2217,2,)</f>
        <v>#N/A</v>
      </c>
      <c r="E684" s="111" t="s">
        <v>595</v>
      </c>
      <c r="F684" s="111" t="s">
        <v>170</v>
      </c>
      <c r="G684" s="34">
        <v>1</v>
      </c>
      <c r="H684" s="35">
        <v>0.25</v>
      </c>
      <c r="I684" s="36">
        <v>43445</v>
      </c>
      <c r="J684" s="46">
        <v>2652000</v>
      </c>
      <c r="K684" s="47">
        <f>'[1]Sep 23'!M711</f>
        <v>2652000</v>
      </c>
      <c r="L684" s="48"/>
      <c r="M684" s="48">
        <f t="shared" si="118"/>
        <v>2652000</v>
      </c>
      <c r="N684" s="49">
        <f t="shared" si="117"/>
        <v>0</v>
      </c>
      <c r="O684" s="48">
        <f t="shared" si="122"/>
        <v>2652000</v>
      </c>
      <c r="P684" s="48">
        <f t="shared" si="129"/>
        <v>0</v>
      </c>
      <c r="Q684" s="8">
        <f t="shared" si="119"/>
        <v>0</v>
      </c>
      <c r="R684" s="50">
        <f t="shared" si="127"/>
        <v>0</v>
      </c>
      <c r="S684" s="50"/>
      <c r="T684" s="9">
        <f t="shared" si="124"/>
        <v>48</v>
      </c>
      <c r="U684" s="9">
        <f t="shared" si="126"/>
        <v>48</v>
      </c>
      <c r="V684">
        <f t="shared" si="125"/>
        <v>0</v>
      </c>
      <c r="W684" s="166">
        <f t="shared" si="120"/>
        <v>55250</v>
      </c>
      <c r="Y684" s="167">
        <f t="shared" si="121"/>
        <v>2652000</v>
      </c>
    </row>
    <row r="685" spans="1:25" ht="12" customHeight="1" x14ac:dyDescent="0.25">
      <c r="A685" s="51">
        <v>656</v>
      </c>
      <c r="B685" s="111" t="s">
        <v>773</v>
      </c>
      <c r="C685" s="111"/>
      <c r="D685" s="33" t="e">
        <f>VLOOKUP(B685,[2]Item!$A$1:$B$2217,2,)</f>
        <v>#N/A</v>
      </c>
      <c r="E685" s="111" t="s">
        <v>595</v>
      </c>
      <c r="F685" s="111" t="s">
        <v>170</v>
      </c>
      <c r="G685" s="34">
        <v>1</v>
      </c>
      <c r="H685" s="35">
        <v>0.25</v>
      </c>
      <c r="I685" s="36">
        <v>43445</v>
      </c>
      <c r="J685" s="46">
        <v>4420000</v>
      </c>
      <c r="K685" s="47">
        <f>'[1]Sep 23'!M712</f>
        <v>4420000.0000000019</v>
      </c>
      <c r="L685" s="48"/>
      <c r="M685" s="48">
        <f t="shared" si="118"/>
        <v>4420000</v>
      </c>
      <c r="N685" s="49">
        <f t="shared" si="117"/>
        <v>0</v>
      </c>
      <c r="O685" s="48">
        <f t="shared" si="122"/>
        <v>4420000.0000000019</v>
      </c>
      <c r="P685" s="48">
        <f t="shared" si="129"/>
        <v>0</v>
      </c>
      <c r="Q685" s="8">
        <f t="shared" si="119"/>
        <v>0</v>
      </c>
      <c r="R685" s="50">
        <f t="shared" si="127"/>
        <v>0</v>
      </c>
      <c r="S685" s="50"/>
      <c r="T685" s="9">
        <f t="shared" si="124"/>
        <v>48</v>
      </c>
      <c r="U685" s="9">
        <f t="shared" si="126"/>
        <v>48</v>
      </c>
      <c r="V685">
        <f t="shared" si="125"/>
        <v>0</v>
      </c>
      <c r="W685" s="166">
        <f t="shared" si="120"/>
        <v>92083.333333333328</v>
      </c>
      <c r="Y685" s="167">
        <f t="shared" si="121"/>
        <v>4420000</v>
      </c>
    </row>
    <row r="686" spans="1:25" ht="12" customHeight="1" x14ac:dyDescent="0.25">
      <c r="A686" s="51">
        <v>657</v>
      </c>
      <c r="B686" s="111" t="s">
        <v>774</v>
      </c>
      <c r="C686" s="111"/>
      <c r="D686" s="33" t="e">
        <f>VLOOKUP(B686,[2]Item!$A$1:$B$2217,2,)</f>
        <v>#N/A</v>
      </c>
      <c r="E686" s="111" t="s">
        <v>595</v>
      </c>
      <c r="F686" s="111" t="s">
        <v>170</v>
      </c>
      <c r="G686" s="34">
        <v>1</v>
      </c>
      <c r="H686" s="35">
        <v>0.25</v>
      </c>
      <c r="I686" s="36">
        <v>43439</v>
      </c>
      <c r="J686" s="46">
        <v>1800000</v>
      </c>
      <c r="K686" s="47">
        <f>'[1]Sep 23'!M713</f>
        <v>1800000</v>
      </c>
      <c r="L686" s="48"/>
      <c r="M686" s="48">
        <f t="shared" si="118"/>
        <v>1800000</v>
      </c>
      <c r="N686" s="49">
        <f t="shared" si="117"/>
        <v>0</v>
      </c>
      <c r="O686" s="48">
        <f t="shared" si="122"/>
        <v>1800000</v>
      </c>
      <c r="P686" s="48">
        <f t="shared" si="129"/>
        <v>0</v>
      </c>
      <c r="Q686" s="8">
        <f t="shared" si="119"/>
        <v>0</v>
      </c>
      <c r="R686" s="50">
        <f t="shared" si="127"/>
        <v>0</v>
      </c>
      <c r="S686" s="50"/>
      <c r="T686" s="9">
        <f t="shared" si="124"/>
        <v>48</v>
      </c>
      <c r="U686" s="9">
        <f t="shared" si="126"/>
        <v>48</v>
      </c>
      <c r="V686">
        <f t="shared" si="125"/>
        <v>0</v>
      </c>
      <c r="W686" s="166">
        <f t="shared" si="120"/>
        <v>37500</v>
      </c>
      <c r="Y686" s="167">
        <f t="shared" si="121"/>
        <v>1800000</v>
      </c>
    </row>
    <row r="687" spans="1:25" ht="12" customHeight="1" x14ac:dyDescent="0.25">
      <c r="A687" s="51">
        <v>658</v>
      </c>
      <c r="B687" s="111" t="s">
        <v>775</v>
      </c>
      <c r="C687" s="111"/>
      <c r="D687" s="33" t="e">
        <f>VLOOKUP(B687,[2]Item!$A$1:$B$2217,2,)</f>
        <v>#N/A</v>
      </c>
      <c r="E687" s="111" t="s">
        <v>595</v>
      </c>
      <c r="F687" s="111" t="s">
        <v>170</v>
      </c>
      <c r="G687" s="34">
        <v>2</v>
      </c>
      <c r="H687" s="35">
        <v>0.25</v>
      </c>
      <c r="I687" s="36">
        <v>43447</v>
      </c>
      <c r="J687" s="46">
        <v>33000000</v>
      </c>
      <c r="K687" s="47">
        <f>'[1]Sep 23'!M714</f>
        <v>33000000</v>
      </c>
      <c r="L687" s="48"/>
      <c r="M687" s="48">
        <f t="shared" si="118"/>
        <v>33000000</v>
      </c>
      <c r="N687" s="49">
        <f t="shared" si="117"/>
        <v>0</v>
      </c>
      <c r="O687" s="48">
        <f t="shared" si="122"/>
        <v>33000000</v>
      </c>
      <c r="P687" s="48">
        <f t="shared" si="129"/>
        <v>0</v>
      </c>
      <c r="Q687" s="8">
        <f t="shared" si="119"/>
        <v>0</v>
      </c>
      <c r="R687" s="50">
        <f t="shared" si="127"/>
        <v>0</v>
      </c>
      <c r="S687" s="50"/>
      <c r="T687" s="9">
        <f t="shared" si="124"/>
        <v>48</v>
      </c>
      <c r="U687" s="9">
        <f t="shared" si="126"/>
        <v>48</v>
      </c>
      <c r="V687">
        <f t="shared" si="125"/>
        <v>0</v>
      </c>
      <c r="W687" s="166">
        <f t="shared" si="120"/>
        <v>687500</v>
      </c>
      <c r="Y687" s="167">
        <f t="shared" si="121"/>
        <v>33000000</v>
      </c>
    </row>
    <row r="688" spans="1:25" ht="12" customHeight="1" x14ac:dyDescent="0.25">
      <c r="A688" s="51">
        <v>659</v>
      </c>
      <c r="B688" s="111" t="s">
        <v>776</v>
      </c>
      <c r="C688" s="111"/>
      <c r="D688" s="33" t="e">
        <f>VLOOKUP(B688,[2]Item!$A$1:$B$2217,2,)</f>
        <v>#N/A</v>
      </c>
      <c r="E688" s="111" t="s">
        <v>595</v>
      </c>
      <c r="F688" s="111" t="s">
        <v>306</v>
      </c>
      <c r="G688" s="34">
        <v>1</v>
      </c>
      <c r="H688" s="35">
        <v>0.25</v>
      </c>
      <c r="I688" s="36">
        <v>43475</v>
      </c>
      <c r="J688" s="46">
        <v>6840000</v>
      </c>
      <c r="K688" s="47">
        <f>'[1]Sep 23'!M715</f>
        <v>6840000</v>
      </c>
      <c r="L688" s="48"/>
      <c r="M688" s="48">
        <f t="shared" si="118"/>
        <v>6840000</v>
      </c>
      <c r="N688" s="49">
        <f t="shared" si="117"/>
        <v>0</v>
      </c>
      <c r="O688" s="48">
        <f t="shared" si="122"/>
        <v>6840000</v>
      </c>
      <c r="P688" s="48">
        <f t="shared" si="129"/>
        <v>0</v>
      </c>
      <c r="Q688" s="8">
        <f t="shared" si="119"/>
        <v>0</v>
      </c>
      <c r="R688" s="50">
        <f t="shared" si="127"/>
        <v>0</v>
      </c>
      <c r="S688" s="50"/>
      <c r="T688" s="9">
        <f t="shared" si="124"/>
        <v>48</v>
      </c>
      <c r="U688" s="9">
        <f t="shared" si="126"/>
        <v>48</v>
      </c>
      <c r="V688">
        <f t="shared" si="125"/>
        <v>0</v>
      </c>
      <c r="W688" s="166">
        <f t="shared" si="120"/>
        <v>142500</v>
      </c>
      <c r="Y688" s="167">
        <f t="shared" si="121"/>
        <v>6840000</v>
      </c>
    </row>
    <row r="689" spans="1:25" ht="12" customHeight="1" x14ac:dyDescent="0.25">
      <c r="A689" s="51">
        <v>660</v>
      </c>
      <c r="B689" s="111" t="s">
        <v>777</v>
      </c>
      <c r="C689" s="111"/>
      <c r="D689" s="33" t="e">
        <f>VLOOKUP(B689,[2]Item!$A$1:$B$2217,2,)</f>
        <v>#N/A</v>
      </c>
      <c r="E689" s="111" t="s">
        <v>595</v>
      </c>
      <c r="F689" s="111" t="s">
        <v>170</v>
      </c>
      <c r="G689" s="34">
        <v>1</v>
      </c>
      <c r="H689" s="35">
        <v>0.25</v>
      </c>
      <c r="I689" s="36">
        <v>43483</v>
      </c>
      <c r="J689" s="46">
        <v>1838000</v>
      </c>
      <c r="K689" s="47">
        <f>'[1]Sep 23'!M716</f>
        <v>1838000.0000000012</v>
      </c>
      <c r="L689" s="48"/>
      <c r="M689" s="48">
        <f t="shared" si="118"/>
        <v>1838000</v>
      </c>
      <c r="N689" s="49">
        <f t="shared" si="117"/>
        <v>0</v>
      </c>
      <c r="O689" s="48">
        <f t="shared" si="122"/>
        <v>1838000.0000000012</v>
      </c>
      <c r="P689" s="48">
        <f t="shared" si="129"/>
        <v>0</v>
      </c>
      <c r="Q689" s="8">
        <f t="shared" si="119"/>
        <v>0</v>
      </c>
      <c r="R689" s="50">
        <f t="shared" si="127"/>
        <v>0</v>
      </c>
      <c r="S689" s="50"/>
      <c r="T689" s="9">
        <f t="shared" si="124"/>
        <v>48</v>
      </c>
      <c r="U689" s="9">
        <f t="shared" si="126"/>
        <v>48</v>
      </c>
      <c r="V689">
        <f t="shared" si="125"/>
        <v>0</v>
      </c>
      <c r="W689" s="166">
        <f t="shared" si="120"/>
        <v>38291.666666666664</v>
      </c>
      <c r="Y689" s="167">
        <f t="shared" si="121"/>
        <v>1838000</v>
      </c>
    </row>
    <row r="690" spans="1:25" ht="12" customHeight="1" x14ac:dyDescent="0.25">
      <c r="A690" s="51">
        <v>661</v>
      </c>
      <c r="B690" s="58" t="s">
        <v>778</v>
      </c>
      <c r="C690" s="55"/>
      <c r="D690" s="33" t="e">
        <f>VLOOKUP(B690,[2]Item!$A$1:$B$2217,2,)</f>
        <v>#N/A</v>
      </c>
      <c r="E690" s="55" t="s">
        <v>595</v>
      </c>
      <c r="F690" s="55" t="s">
        <v>258</v>
      </c>
      <c r="G690" s="64">
        <v>1</v>
      </c>
      <c r="H690" s="35">
        <v>0.25</v>
      </c>
      <c r="I690" s="36">
        <v>43477</v>
      </c>
      <c r="J690" s="46">
        <v>5650000</v>
      </c>
      <c r="K690" s="47">
        <f>'[1]Sep 23'!M717</f>
        <v>5649999.9999999981</v>
      </c>
      <c r="L690" s="48"/>
      <c r="M690" s="48">
        <f t="shared" si="118"/>
        <v>5650000</v>
      </c>
      <c r="N690" s="49">
        <f t="shared" si="117"/>
        <v>0</v>
      </c>
      <c r="O690" s="48">
        <f t="shared" si="122"/>
        <v>5649999.9999999981</v>
      </c>
      <c r="P690" s="48">
        <f>M690-O690</f>
        <v>0</v>
      </c>
      <c r="Q690" s="8">
        <f t="shared" si="119"/>
        <v>0</v>
      </c>
      <c r="R690" s="50">
        <f t="shared" si="127"/>
        <v>0</v>
      </c>
      <c r="S690" s="50"/>
      <c r="T690" s="9">
        <f t="shared" si="124"/>
        <v>48</v>
      </c>
      <c r="U690" s="9">
        <f t="shared" si="126"/>
        <v>48</v>
      </c>
      <c r="V690">
        <f t="shared" si="125"/>
        <v>0</v>
      </c>
      <c r="W690" s="166">
        <f t="shared" si="120"/>
        <v>117708.33333333333</v>
      </c>
      <c r="Y690" s="167">
        <f t="shared" si="121"/>
        <v>5650000</v>
      </c>
    </row>
    <row r="691" spans="1:25" ht="12" customHeight="1" x14ac:dyDescent="0.25">
      <c r="A691" s="51">
        <v>662</v>
      </c>
      <c r="B691" s="58" t="s">
        <v>779</v>
      </c>
      <c r="C691" s="55"/>
      <c r="D691" s="33" t="e">
        <f>VLOOKUP(B691,[2]Item!$A$1:$B$2217,2,)</f>
        <v>#N/A</v>
      </c>
      <c r="E691" s="55" t="s">
        <v>595</v>
      </c>
      <c r="F691" s="55" t="s">
        <v>306</v>
      </c>
      <c r="G691" s="64">
        <v>1</v>
      </c>
      <c r="H691" s="35">
        <v>0.25</v>
      </c>
      <c r="I691" s="36">
        <v>43477</v>
      </c>
      <c r="J691" s="46">
        <v>905000</v>
      </c>
      <c r="K691" s="47">
        <f>'[1]Sep 23'!M718</f>
        <v>904999.99999999942</v>
      </c>
      <c r="L691" s="48"/>
      <c r="M691" s="48">
        <f t="shared" si="118"/>
        <v>905000</v>
      </c>
      <c r="N691" s="49">
        <v>0</v>
      </c>
      <c r="O691" s="48">
        <f t="shared" si="122"/>
        <v>904999.99999999942</v>
      </c>
      <c r="P691" s="48">
        <f>M691-O691</f>
        <v>0</v>
      </c>
      <c r="Q691" s="8">
        <f t="shared" si="119"/>
        <v>0</v>
      </c>
      <c r="R691" s="50">
        <f t="shared" si="127"/>
        <v>0</v>
      </c>
      <c r="S691" s="50"/>
      <c r="T691" s="9">
        <f t="shared" si="124"/>
        <v>48</v>
      </c>
      <c r="U691" s="9">
        <f t="shared" si="126"/>
        <v>48</v>
      </c>
      <c r="V691">
        <f t="shared" si="125"/>
        <v>0</v>
      </c>
      <c r="W691" s="166">
        <f t="shared" si="120"/>
        <v>18854.166666666668</v>
      </c>
      <c r="Y691" s="167">
        <f t="shared" si="121"/>
        <v>905000</v>
      </c>
    </row>
    <row r="692" spans="1:25" ht="12" customHeight="1" x14ac:dyDescent="0.25">
      <c r="A692" s="51">
        <v>663</v>
      </c>
      <c r="B692" s="58" t="s">
        <v>780</v>
      </c>
      <c r="C692" s="55"/>
      <c r="D692" s="33" t="e">
        <f>VLOOKUP(B692,[2]Item!$A$1:$B$2217,2,)</f>
        <v>#N/A</v>
      </c>
      <c r="E692" s="55" t="s">
        <v>595</v>
      </c>
      <c r="F692" s="55" t="s">
        <v>158</v>
      </c>
      <c r="G692" s="64">
        <v>2</v>
      </c>
      <c r="H692" s="35">
        <v>0.25</v>
      </c>
      <c r="I692" s="36">
        <v>43467</v>
      </c>
      <c r="J692" s="60">
        <f>12400*14065</f>
        <v>174406000</v>
      </c>
      <c r="K692" s="47">
        <f>'[1]Sep 23'!M719</f>
        <v>174406000.00000003</v>
      </c>
      <c r="L692" s="48"/>
      <c r="M692" s="48">
        <f t="shared" si="118"/>
        <v>174406000</v>
      </c>
      <c r="N692" s="49">
        <f t="shared" ref="N692:N755" si="130">IF(J692=K692,0,J692*H692/12)</f>
        <v>0</v>
      </c>
      <c r="O692" s="48">
        <f t="shared" si="122"/>
        <v>174406000.00000003</v>
      </c>
      <c r="P692" s="48">
        <f>M692-O692</f>
        <v>0</v>
      </c>
      <c r="Q692" s="8">
        <f t="shared" si="119"/>
        <v>0</v>
      </c>
      <c r="R692" s="50">
        <f t="shared" si="127"/>
        <v>0</v>
      </c>
      <c r="S692" s="50"/>
      <c r="T692" s="9">
        <f t="shared" si="124"/>
        <v>48</v>
      </c>
      <c r="U692" s="9">
        <f t="shared" si="126"/>
        <v>48</v>
      </c>
      <c r="V692">
        <f t="shared" si="125"/>
        <v>0</v>
      </c>
      <c r="W692" s="166">
        <f t="shared" si="120"/>
        <v>3633458.3333333335</v>
      </c>
      <c r="Y692" s="167">
        <f t="shared" si="121"/>
        <v>174406000</v>
      </c>
    </row>
    <row r="693" spans="1:25" ht="12" customHeight="1" x14ac:dyDescent="0.25">
      <c r="A693" s="51">
        <v>664</v>
      </c>
      <c r="B693" s="58" t="s">
        <v>781</v>
      </c>
      <c r="C693" s="55"/>
      <c r="D693" s="33" t="e">
        <f>VLOOKUP(B693,[2]Item!$A$1:$B$2217,2,)</f>
        <v>#N/A</v>
      </c>
      <c r="E693" s="55" t="s">
        <v>595</v>
      </c>
      <c r="F693" s="55" t="s">
        <v>181</v>
      </c>
      <c r="G693" s="64">
        <v>3</v>
      </c>
      <c r="H693" s="35">
        <v>0.25</v>
      </c>
      <c r="I693" s="61">
        <v>43494</v>
      </c>
      <c r="J693" s="60">
        <f>11550*2085</f>
        <v>24081750</v>
      </c>
      <c r="K693" s="47">
        <f>'[1]Sep 23'!M720</f>
        <v>24081750</v>
      </c>
      <c r="L693" s="48"/>
      <c r="M693" s="48">
        <f t="shared" si="118"/>
        <v>24081750</v>
      </c>
      <c r="N693" s="49">
        <f t="shared" si="130"/>
        <v>0</v>
      </c>
      <c r="O693" s="48">
        <f t="shared" si="122"/>
        <v>24081750</v>
      </c>
      <c r="P693" s="48">
        <f>M693-O693</f>
        <v>0</v>
      </c>
      <c r="Q693" s="8">
        <f t="shared" si="119"/>
        <v>0</v>
      </c>
      <c r="R693" s="50">
        <f t="shared" si="127"/>
        <v>0</v>
      </c>
      <c r="S693" s="50"/>
      <c r="T693" s="9">
        <f t="shared" si="124"/>
        <v>48</v>
      </c>
      <c r="U693" s="9">
        <f t="shared" si="126"/>
        <v>48</v>
      </c>
      <c r="V693">
        <f t="shared" si="125"/>
        <v>0</v>
      </c>
      <c r="W693" s="166">
        <f t="shared" si="120"/>
        <v>501703.125</v>
      </c>
      <c r="Y693" s="167">
        <f t="shared" si="121"/>
        <v>24081750</v>
      </c>
    </row>
    <row r="694" spans="1:25" ht="12" customHeight="1" x14ac:dyDescent="0.25">
      <c r="A694" s="51">
        <v>665</v>
      </c>
      <c r="B694" s="58" t="s">
        <v>782</v>
      </c>
      <c r="C694" s="55"/>
      <c r="D694" s="33" t="e">
        <f>VLOOKUP(B694,[2]Item!$A$1:$B$2217,2,)</f>
        <v>#N/A</v>
      </c>
      <c r="E694" s="55" t="s">
        <v>595</v>
      </c>
      <c r="F694" s="55" t="s">
        <v>181</v>
      </c>
      <c r="G694" s="64">
        <v>5</v>
      </c>
      <c r="H694" s="35">
        <v>0.25</v>
      </c>
      <c r="I694" s="61">
        <v>43494</v>
      </c>
      <c r="J694" s="60">
        <f>19000*2085</f>
        <v>39615000</v>
      </c>
      <c r="K694" s="47">
        <f>'[1]Sep 23'!M721</f>
        <v>39615000</v>
      </c>
      <c r="L694" s="48"/>
      <c r="M694" s="48">
        <f t="shared" si="118"/>
        <v>39615000</v>
      </c>
      <c r="N694" s="49">
        <f t="shared" si="130"/>
        <v>0</v>
      </c>
      <c r="O694" s="48">
        <f t="shared" si="122"/>
        <v>39615000</v>
      </c>
      <c r="P694" s="48">
        <f>M694-O694</f>
        <v>0</v>
      </c>
      <c r="Q694" s="8">
        <f t="shared" si="119"/>
        <v>0</v>
      </c>
      <c r="R694" s="50">
        <f t="shared" si="127"/>
        <v>0</v>
      </c>
      <c r="S694" s="50"/>
      <c r="T694" s="9">
        <f t="shared" si="124"/>
        <v>48</v>
      </c>
      <c r="U694" s="9">
        <f t="shared" si="126"/>
        <v>48</v>
      </c>
      <c r="V694">
        <f t="shared" si="125"/>
        <v>0</v>
      </c>
      <c r="W694" s="166">
        <f t="shared" si="120"/>
        <v>825312.5</v>
      </c>
      <c r="Y694" s="167">
        <f t="shared" si="121"/>
        <v>39615000</v>
      </c>
    </row>
    <row r="695" spans="1:25" ht="12" customHeight="1" x14ac:dyDescent="0.25">
      <c r="A695" s="51">
        <v>666</v>
      </c>
      <c r="B695" s="58" t="s">
        <v>783</v>
      </c>
      <c r="C695" s="55"/>
      <c r="D695" s="33" t="e">
        <f>VLOOKUP(B695,[2]Item!$A$1:$B$2217,2,)</f>
        <v>#N/A</v>
      </c>
      <c r="E695" s="55" t="s">
        <v>595</v>
      </c>
      <c r="F695" s="55" t="s">
        <v>181</v>
      </c>
      <c r="G695" s="64">
        <v>10</v>
      </c>
      <c r="H695" s="35">
        <v>0.25</v>
      </c>
      <c r="I695" s="61">
        <v>43494</v>
      </c>
      <c r="J695" s="60">
        <f>44000*2085</f>
        <v>91740000</v>
      </c>
      <c r="K695" s="47">
        <f>'[1]Sep 23'!M722</f>
        <v>91740000</v>
      </c>
      <c r="L695" s="48"/>
      <c r="M695" s="48">
        <f t="shared" si="118"/>
        <v>91740000</v>
      </c>
      <c r="N695" s="49">
        <f t="shared" si="130"/>
        <v>0</v>
      </c>
      <c r="O695" s="48">
        <f t="shared" si="122"/>
        <v>91740000</v>
      </c>
      <c r="P695" s="48">
        <f t="shared" ref="P695:P751" si="131">M695-O695</f>
        <v>0</v>
      </c>
      <c r="Q695" s="8">
        <f t="shared" si="119"/>
        <v>0</v>
      </c>
      <c r="R695" s="50">
        <f t="shared" si="127"/>
        <v>0</v>
      </c>
      <c r="S695" s="50"/>
      <c r="T695" s="9">
        <f t="shared" si="124"/>
        <v>48</v>
      </c>
      <c r="U695" s="9">
        <f t="shared" si="126"/>
        <v>48</v>
      </c>
      <c r="V695">
        <f t="shared" si="125"/>
        <v>0</v>
      </c>
      <c r="W695" s="166">
        <f t="shared" si="120"/>
        <v>1911250</v>
      </c>
      <c r="Y695" s="167">
        <f t="shared" si="121"/>
        <v>91740000</v>
      </c>
    </row>
    <row r="696" spans="1:25" ht="12" customHeight="1" x14ac:dyDescent="0.25">
      <c r="A696" s="51">
        <v>667</v>
      </c>
      <c r="B696" s="58" t="s">
        <v>784</v>
      </c>
      <c r="C696" s="55"/>
      <c r="D696" s="33" t="e">
        <f>VLOOKUP(B696,[2]Item!$A$1:$B$2217,2,)</f>
        <v>#N/A</v>
      </c>
      <c r="E696" s="55" t="s">
        <v>595</v>
      </c>
      <c r="F696" s="55" t="s">
        <v>679</v>
      </c>
      <c r="G696" s="64">
        <v>1</v>
      </c>
      <c r="H696" s="35">
        <v>0.25</v>
      </c>
      <c r="I696" s="61">
        <v>43524</v>
      </c>
      <c r="J696" s="46">
        <v>900000</v>
      </c>
      <c r="K696" s="47">
        <f>'[1]Sep 23'!M723</f>
        <v>900000</v>
      </c>
      <c r="L696" s="48"/>
      <c r="M696" s="48">
        <f t="shared" si="118"/>
        <v>900000</v>
      </c>
      <c r="N696" s="49">
        <f t="shared" si="130"/>
        <v>0</v>
      </c>
      <c r="O696" s="48">
        <f t="shared" si="122"/>
        <v>900000</v>
      </c>
      <c r="P696" s="48">
        <f t="shared" si="131"/>
        <v>0</v>
      </c>
      <c r="Q696" s="8">
        <f t="shared" si="119"/>
        <v>0</v>
      </c>
      <c r="R696" s="50">
        <f t="shared" si="127"/>
        <v>0</v>
      </c>
      <c r="S696" s="50"/>
      <c r="T696" s="9">
        <f t="shared" si="124"/>
        <v>48</v>
      </c>
      <c r="U696" s="9">
        <f t="shared" si="126"/>
        <v>48</v>
      </c>
      <c r="V696">
        <f t="shared" si="125"/>
        <v>0</v>
      </c>
      <c r="W696" s="166">
        <f t="shared" si="120"/>
        <v>18750</v>
      </c>
      <c r="Y696" s="167">
        <f t="shared" si="121"/>
        <v>900000</v>
      </c>
    </row>
    <row r="697" spans="1:25" ht="12" customHeight="1" x14ac:dyDescent="0.25">
      <c r="A697" s="51">
        <v>668</v>
      </c>
      <c r="B697" s="58" t="s">
        <v>785</v>
      </c>
      <c r="C697" s="55"/>
      <c r="D697" s="33" t="e">
        <f>VLOOKUP(B697,[2]Item!$A$1:$B$2217,2,)</f>
        <v>#N/A</v>
      </c>
      <c r="E697" s="55" t="s">
        <v>595</v>
      </c>
      <c r="F697" s="55" t="s">
        <v>679</v>
      </c>
      <c r="G697" s="64">
        <v>1</v>
      </c>
      <c r="H697" s="35">
        <v>0.25</v>
      </c>
      <c r="I697" s="61">
        <v>43524</v>
      </c>
      <c r="J697" s="46">
        <v>4515000</v>
      </c>
      <c r="K697" s="47">
        <f>'[1]Sep 23'!M724</f>
        <v>4515000</v>
      </c>
      <c r="L697" s="48"/>
      <c r="M697" s="48">
        <f t="shared" si="118"/>
        <v>4515000</v>
      </c>
      <c r="N697" s="49">
        <f t="shared" si="130"/>
        <v>0</v>
      </c>
      <c r="O697" s="48">
        <f t="shared" si="122"/>
        <v>4515000</v>
      </c>
      <c r="P697" s="48">
        <f t="shared" si="131"/>
        <v>0</v>
      </c>
      <c r="Q697" s="8">
        <f t="shared" si="119"/>
        <v>0</v>
      </c>
      <c r="R697" s="50">
        <f t="shared" si="127"/>
        <v>0</v>
      </c>
      <c r="S697" s="50"/>
      <c r="T697" s="9">
        <f t="shared" si="124"/>
        <v>48</v>
      </c>
      <c r="U697" s="9">
        <f t="shared" si="126"/>
        <v>48</v>
      </c>
      <c r="V697">
        <f t="shared" si="125"/>
        <v>0</v>
      </c>
      <c r="W697" s="166">
        <f t="shared" si="120"/>
        <v>94062.5</v>
      </c>
      <c r="Y697" s="167">
        <f t="shared" si="121"/>
        <v>4515000</v>
      </c>
    </row>
    <row r="698" spans="1:25" ht="12" customHeight="1" x14ac:dyDescent="0.25">
      <c r="A698" s="51">
        <v>669</v>
      </c>
      <c r="B698" s="58" t="s">
        <v>786</v>
      </c>
      <c r="C698" s="55"/>
      <c r="D698" s="33" t="e">
        <f>VLOOKUP(B698,[2]Item!$A$1:$B$2217,2,)</f>
        <v>#N/A</v>
      </c>
      <c r="E698" s="55" t="s">
        <v>595</v>
      </c>
      <c r="F698" s="55" t="s">
        <v>679</v>
      </c>
      <c r="G698" s="64">
        <v>1</v>
      </c>
      <c r="H698" s="35">
        <v>0.25</v>
      </c>
      <c r="I698" s="36">
        <v>43507</v>
      </c>
      <c r="J698" s="46">
        <v>1800000</v>
      </c>
      <c r="K698" s="47">
        <f>'[1]Sep 23'!M725</f>
        <v>1800000</v>
      </c>
      <c r="L698" s="48"/>
      <c r="M698" s="48">
        <f t="shared" si="118"/>
        <v>1800000</v>
      </c>
      <c r="N698" s="49">
        <f t="shared" si="130"/>
        <v>0</v>
      </c>
      <c r="O698" s="48">
        <f t="shared" si="122"/>
        <v>1800000</v>
      </c>
      <c r="P698" s="48">
        <f t="shared" si="131"/>
        <v>0</v>
      </c>
      <c r="Q698" s="8">
        <f t="shared" si="119"/>
        <v>0</v>
      </c>
      <c r="R698" s="50">
        <f t="shared" si="127"/>
        <v>0</v>
      </c>
      <c r="S698" s="50"/>
      <c r="T698" s="9">
        <f t="shared" si="124"/>
        <v>48</v>
      </c>
      <c r="U698" s="9">
        <f t="shared" si="126"/>
        <v>48</v>
      </c>
      <c r="V698">
        <f t="shared" si="125"/>
        <v>0</v>
      </c>
      <c r="W698" s="166">
        <f t="shared" si="120"/>
        <v>37500</v>
      </c>
      <c r="Y698" s="167">
        <f t="shared" si="121"/>
        <v>1800000</v>
      </c>
    </row>
    <row r="699" spans="1:25" ht="12" customHeight="1" x14ac:dyDescent="0.25">
      <c r="A699" s="51">
        <v>670</v>
      </c>
      <c r="B699" s="58" t="s">
        <v>787</v>
      </c>
      <c r="C699" s="55"/>
      <c r="D699" s="33" t="e">
        <f>VLOOKUP(B699,[2]Item!$A$1:$B$2217,2,)</f>
        <v>#N/A</v>
      </c>
      <c r="E699" s="55" t="s">
        <v>595</v>
      </c>
      <c r="F699" s="55" t="s">
        <v>170</v>
      </c>
      <c r="G699" s="64">
        <v>4</v>
      </c>
      <c r="H699" s="35">
        <v>0.25</v>
      </c>
      <c r="I699" s="36">
        <v>43507</v>
      </c>
      <c r="J699" s="46">
        <v>9200000</v>
      </c>
      <c r="K699" s="47">
        <f>'[1]Sep 23'!M726</f>
        <v>9200000.0000000019</v>
      </c>
      <c r="L699" s="48"/>
      <c r="M699" s="48">
        <f t="shared" si="118"/>
        <v>9200000</v>
      </c>
      <c r="N699" s="49">
        <f t="shared" si="130"/>
        <v>0</v>
      </c>
      <c r="O699" s="48">
        <f t="shared" si="122"/>
        <v>9200000.0000000019</v>
      </c>
      <c r="P699" s="48">
        <f t="shared" si="131"/>
        <v>0</v>
      </c>
      <c r="Q699" s="8">
        <f t="shared" si="119"/>
        <v>0</v>
      </c>
      <c r="R699" s="50">
        <f t="shared" si="127"/>
        <v>0</v>
      </c>
      <c r="S699" s="50"/>
      <c r="T699" s="9">
        <f t="shared" si="124"/>
        <v>48</v>
      </c>
      <c r="U699" s="9">
        <f t="shared" si="126"/>
        <v>48</v>
      </c>
      <c r="V699">
        <f t="shared" si="125"/>
        <v>0</v>
      </c>
      <c r="W699" s="166">
        <f t="shared" si="120"/>
        <v>191666.66666666666</v>
      </c>
      <c r="Y699" s="167">
        <f t="shared" si="121"/>
        <v>9200000</v>
      </c>
    </row>
    <row r="700" spans="1:25" ht="12" customHeight="1" x14ac:dyDescent="0.25">
      <c r="A700" s="51">
        <v>671</v>
      </c>
      <c r="B700" s="58" t="s">
        <v>788</v>
      </c>
      <c r="C700" s="55"/>
      <c r="D700" s="33" t="e">
        <f>VLOOKUP(B700,[2]Item!$A$1:$B$2217,2,)</f>
        <v>#N/A</v>
      </c>
      <c r="E700" s="55" t="s">
        <v>595</v>
      </c>
      <c r="F700" s="55" t="s">
        <v>677</v>
      </c>
      <c r="G700" s="64">
        <v>2</v>
      </c>
      <c r="H700" s="35">
        <v>0.25</v>
      </c>
      <c r="I700" s="61">
        <v>43552</v>
      </c>
      <c r="J700" s="60">
        <v>4800000</v>
      </c>
      <c r="K700" s="47">
        <f>'[1]Sep 23'!M727</f>
        <v>4800000</v>
      </c>
      <c r="L700" s="48"/>
      <c r="M700" s="48">
        <f t="shared" si="118"/>
        <v>4800000</v>
      </c>
      <c r="N700" s="49">
        <f t="shared" si="130"/>
        <v>0</v>
      </c>
      <c r="O700" s="48">
        <f t="shared" si="122"/>
        <v>4800000</v>
      </c>
      <c r="P700" s="48">
        <f t="shared" si="131"/>
        <v>0</v>
      </c>
      <c r="Q700" s="8">
        <f t="shared" si="119"/>
        <v>0</v>
      </c>
      <c r="R700" s="50">
        <f t="shared" si="127"/>
        <v>0</v>
      </c>
      <c r="S700" s="50"/>
      <c r="T700" s="9">
        <f t="shared" si="124"/>
        <v>48</v>
      </c>
      <c r="U700" s="9">
        <f t="shared" si="126"/>
        <v>48</v>
      </c>
      <c r="V700">
        <f t="shared" si="125"/>
        <v>0</v>
      </c>
      <c r="W700" s="166">
        <f t="shared" si="120"/>
        <v>100000</v>
      </c>
      <c r="Y700" s="167">
        <f t="shared" si="121"/>
        <v>4800000</v>
      </c>
    </row>
    <row r="701" spans="1:25" ht="12" customHeight="1" x14ac:dyDescent="0.25">
      <c r="A701" s="51">
        <v>672</v>
      </c>
      <c r="B701" s="58" t="s">
        <v>789</v>
      </c>
      <c r="C701" s="55"/>
      <c r="D701" s="33" t="e">
        <f>VLOOKUP(B701,[2]Item!$A$1:$B$2217,2,)</f>
        <v>#N/A</v>
      </c>
      <c r="E701" s="55" t="s">
        <v>595</v>
      </c>
      <c r="F701" s="55" t="s">
        <v>198</v>
      </c>
      <c r="G701" s="64">
        <v>1</v>
      </c>
      <c r="H701" s="35">
        <v>0.25</v>
      </c>
      <c r="I701" s="61">
        <v>43552</v>
      </c>
      <c r="J701" s="60">
        <v>2400000</v>
      </c>
      <c r="K701" s="47">
        <f>'[1]Sep 23'!M728</f>
        <v>2400000</v>
      </c>
      <c r="L701" s="48"/>
      <c r="M701" s="48">
        <f t="shared" si="118"/>
        <v>2400000</v>
      </c>
      <c r="N701" s="49">
        <f t="shared" si="130"/>
        <v>0</v>
      </c>
      <c r="O701" s="48">
        <f t="shared" si="122"/>
        <v>2400000</v>
      </c>
      <c r="P701" s="48">
        <f t="shared" si="131"/>
        <v>0</v>
      </c>
      <c r="Q701" s="8">
        <f t="shared" si="119"/>
        <v>0</v>
      </c>
      <c r="R701" s="50">
        <f t="shared" si="127"/>
        <v>0</v>
      </c>
      <c r="S701" s="50"/>
      <c r="T701" s="9">
        <f t="shared" si="124"/>
        <v>48</v>
      </c>
      <c r="U701" s="9">
        <f t="shared" si="126"/>
        <v>48</v>
      </c>
      <c r="V701">
        <f t="shared" si="125"/>
        <v>0</v>
      </c>
      <c r="W701" s="166">
        <f t="shared" si="120"/>
        <v>50000</v>
      </c>
      <c r="Y701" s="167">
        <f t="shared" si="121"/>
        <v>2400000</v>
      </c>
    </row>
    <row r="702" spans="1:25" ht="12" customHeight="1" x14ac:dyDescent="0.25">
      <c r="A702" s="51">
        <v>673</v>
      </c>
      <c r="B702" s="58" t="s">
        <v>790</v>
      </c>
      <c r="C702" s="55"/>
      <c r="D702" s="33" t="e">
        <f>VLOOKUP(B702,[2]Item!$A$1:$B$2217,2,)</f>
        <v>#N/A</v>
      </c>
      <c r="E702" s="55" t="s">
        <v>595</v>
      </c>
      <c r="F702" s="55" t="s">
        <v>164</v>
      </c>
      <c r="G702" s="64">
        <v>1</v>
      </c>
      <c r="H702" s="35">
        <v>0.25</v>
      </c>
      <c r="I702" s="61">
        <v>43552</v>
      </c>
      <c r="J702" s="60">
        <v>2400000</v>
      </c>
      <c r="K702" s="47">
        <f>'[1]Sep 23'!M729</f>
        <v>2400000</v>
      </c>
      <c r="L702" s="48"/>
      <c r="M702" s="48">
        <f t="shared" si="118"/>
        <v>2400000</v>
      </c>
      <c r="N702" s="49">
        <f t="shared" si="130"/>
        <v>0</v>
      </c>
      <c r="O702" s="48">
        <f t="shared" si="122"/>
        <v>2400000</v>
      </c>
      <c r="P702" s="48">
        <f t="shared" si="131"/>
        <v>0</v>
      </c>
      <c r="Q702" s="8">
        <f t="shared" si="119"/>
        <v>0</v>
      </c>
      <c r="R702" s="50">
        <f t="shared" si="127"/>
        <v>0</v>
      </c>
      <c r="S702" s="50"/>
      <c r="T702" s="9">
        <f t="shared" si="124"/>
        <v>48</v>
      </c>
      <c r="U702" s="9">
        <f t="shared" si="126"/>
        <v>48</v>
      </c>
      <c r="V702">
        <f t="shared" si="125"/>
        <v>0</v>
      </c>
      <c r="W702" s="166">
        <f t="shared" si="120"/>
        <v>50000</v>
      </c>
      <c r="Y702" s="167">
        <f t="shared" si="121"/>
        <v>2400000</v>
      </c>
    </row>
    <row r="703" spans="1:25" ht="12" customHeight="1" x14ac:dyDescent="0.25">
      <c r="A703" s="51">
        <v>674</v>
      </c>
      <c r="B703" s="58" t="s">
        <v>791</v>
      </c>
      <c r="C703" s="55"/>
      <c r="D703" s="33" t="e">
        <f>VLOOKUP(B703,[2]Item!$A$1:$B$2217,2,)</f>
        <v>#N/A</v>
      </c>
      <c r="E703" s="55" t="s">
        <v>595</v>
      </c>
      <c r="F703" s="55" t="s">
        <v>170</v>
      </c>
      <c r="G703" s="64">
        <v>30</v>
      </c>
      <c r="H703" s="35">
        <v>0.25</v>
      </c>
      <c r="I703" s="36">
        <v>43545</v>
      </c>
      <c r="J703" s="46">
        <v>18000000</v>
      </c>
      <c r="K703" s="47">
        <f>'[1]Sep 23'!M730</f>
        <v>18000000</v>
      </c>
      <c r="L703" s="48"/>
      <c r="M703" s="48">
        <f t="shared" si="118"/>
        <v>18000000</v>
      </c>
      <c r="N703" s="49">
        <f t="shared" si="130"/>
        <v>0</v>
      </c>
      <c r="O703" s="48">
        <f t="shared" si="122"/>
        <v>18000000</v>
      </c>
      <c r="P703" s="48">
        <f t="shared" si="131"/>
        <v>0</v>
      </c>
      <c r="Q703" s="8">
        <f t="shared" si="119"/>
        <v>0</v>
      </c>
      <c r="R703" s="50">
        <f t="shared" si="127"/>
        <v>0</v>
      </c>
      <c r="S703" s="50"/>
      <c r="T703" s="9">
        <f t="shared" si="124"/>
        <v>48</v>
      </c>
      <c r="U703" s="9">
        <f t="shared" si="126"/>
        <v>48</v>
      </c>
      <c r="V703">
        <f t="shared" si="125"/>
        <v>0</v>
      </c>
      <c r="W703" s="166">
        <f t="shared" si="120"/>
        <v>375000</v>
      </c>
      <c r="Y703" s="167">
        <f t="shared" si="121"/>
        <v>18000000</v>
      </c>
    </row>
    <row r="704" spans="1:25" ht="12" customHeight="1" x14ac:dyDescent="0.25">
      <c r="A704" s="51">
        <v>675</v>
      </c>
      <c r="B704" s="58" t="s">
        <v>792</v>
      </c>
      <c r="C704" s="55"/>
      <c r="D704" s="33" t="e">
        <f>VLOOKUP(B704,[2]Item!$A$1:$B$2217,2,)</f>
        <v>#N/A</v>
      </c>
      <c r="E704" s="55" t="s">
        <v>595</v>
      </c>
      <c r="F704" s="55" t="s">
        <v>306</v>
      </c>
      <c r="G704" s="64">
        <v>2</v>
      </c>
      <c r="H704" s="35">
        <v>0.25</v>
      </c>
      <c r="I704" s="36">
        <v>43552</v>
      </c>
      <c r="J704" s="46">
        <v>5600000</v>
      </c>
      <c r="K704" s="47">
        <f>'[1]Sep 23'!M731</f>
        <v>5600000.0000000019</v>
      </c>
      <c r="L704" s="48"/>
      <c r="M704" s="48">
        <f t="shared" si="118"/>
        <v>5600000</v>
      </c>
      <c r="N704" s="49">
        <f t="shared" si="130"/>
        <v>0</v>
      </c>
      <c r="O704" s="48">
        <f t="shared" si="122"/>
        <v>5600000.0000000019</v>
      </c>
      <c r="P704" s="48">
        <f t="shared" si="131"/>
        <v>0</v>
      </c>
      <c r="Q704" s="8">
        <f t="shared" si="119"/>
        <v>0</v>
      </c>
      <c r="R704" s="50">
        <f t="shared" si="127"/>
        <v>0</v>
      </c>
      <c r="S704" s="50"/>
      <c r="T704" s="9">
        <f t="shared" si="124"/>
        <v>48</v>
      </c>
      <c r="U704" s="9">
        <f t="shared" si="126"/>
        <v>48</v>
      </c>
      <c r="V704">
        <f t="shared" si="125"/>
        <v>0</v>
      </c>
      <c r="W704" s="166">
        <f t="shared" si="120"/>
        <v>116666.66666666667</v>
      </c>
      <c r="Y704" s="167">
        <f t="shared" si="121"/>
        <v>5600000</v>
      </c>
    </row>
    <row r="705" spans="1:25" ht="12" customHeight="1" x14ac:dyDescent="0.25">
      <c r="A705" s="51">
        <v>676</v>
      </c>
      <c r="B705" s="58" t="s">
        <v>793</v>
      </c>
      <c r="C705" s="55"/>
      <c r="D705" s="33" t="e">
        <f>VLOOKUP(B705,[2]Item!$A$1:$B$2217,2,)</f>
        <v>#N/A</v>
      </c>
      <c r="E705" s="55" t="s">
        <v>595</v>
      </c>
      <c r="F705" s="55" t="s">
        <v>794</v>
      </c>
      <c r="G705" s="64">
        <v>2</v>
      </c>
      <c r="H705" s="35">
        <v>0.25</v>
      </c>
      <c r="I705" s="36">
        <v>43552</v>
      </c>
      <c r="J705" s="46">
        <v>1830000</v>
      </c>
      <c r="K705" s="47">
        <f>'[1]Sep 23'!M732</f>
        <v>1830000</v>
      </c>
      <c r="L705" s="48"/>
      <c r="M705" s="48">
        <f t="shared" si="118"/>
        <v>1830000</v>
      </c>
      <c r="N705" s="49">
        <f t="shared" si="130"/>
        <v>0</v>
      </c>
      <c r="O705" s="48">
        <f t="shared" si="122"/>
        <v>1830000</v>
      </c>
      <c r="P705" s="48">
        <f t="shared" si="131"/>
        <v>0</v>
      </c>
      <c r="Q705" s="8">
        <f t="shared" si="119"/>
        <v>0</v>
      </c>
      <c r="R705" s="50">
        <f t="shared" si="127"/>
        <v>0</v>
      </c>
      <c r="S705" s="50"/>
      <c r="T705" s="9">
        <f t="shared" si="124"/>
        <v>48</v>
      </c>
      <c r="U705" s="9">
        <f t="shared" si="126"/>
        <v>48</v>
      </c>
      <c r="V705">
        <f t="shared" si="125"/>
        <v>0</v>
      </c>
      <c r="W705" s="166">
        <f t="shared" si="120"/>
        <v>38125</v>
      </c>
      <c r="Y705" s="167">
        <f t="shared" si="121"/>
        <v>1830000</v>
      </c>
    </row>
    <row r="706" spans="1:25" ht="12" customHeight="1" x14ac:dyDescent="0.25">
      <c r="A706" s="51">
        <v>677</v>
      </c>
      <c r="B706" s="58" t="s">
        <v>795</v>
      </c>
      <c r="C706" s="55"/>
      <c r="D706" s="33" t="e">
        <f>VLOOKUP(B706,[2]Item!$A$1:$B$2217,2,)</f>
        <v>#N/A</v>
      </c>
      <c r="E706" s="55" t="s">
        <v>595</v>
      </c>
      <c r="F706" s="55" t="s">
        <v>306</v>
      </c>
      <c r="G706" s="64">
        <v>1</v>
      </c>
      <c r="H706" s="35">
        <v>0.25</v>
      </c>
      <c r="I706" s="61">
        <v>43563</v>
      </c>
      <c r="J706" s="60">
        <v>2300000</v>
      </c>
      <c r="K706" s="47">
        <f>'[1]Sep 23'!M733</f>
        <v>2300000.0000000005</v>
      </c>
      <c r="L706" s="48"/>
      <c r="M706" s="48">
        <f t="shared" si="118"/>
        <v>2300000</v>
      </c>
      <c r="N706" s="49">
        <f t="shared" si="130"/>
        <v>0</v>
      </c>
      <c r="O706" s="48">
        <f t="shared" si="122"/>
        <v>2300000.0000000005</v>
      </c>
      <c r="P706" s="48">
        <f t="shared" si="131"/>
        <v>0</v>
      </c>
      <c r="Q706" s="8">
        <f t="shared" si="119"/>
        <v>0</v>
      </c>
      <c r="R706" s="50">
        <f t="shared" si="127"/>
        <v>0</v>
      </c>
      <c r="S706" s="50"/>
      <c r="T706" s="9">
        <f t="shared" si="124"/>
        <v>48</v>
      </c>
      <c r="U706" s="9">
        <f t="shared" si="126"/>
        <v>48</v>
      </c>
      <c r="V706">
        <f t="shared" si="125"/>
        <v>0</v>
      </c>
      <c r="W706" s="166">
        <f t="shared" si="120"/>
        <v>47916.666666666664</v>
      </c>
      <c r="Y706" s="167">
        <f t="shared" si="121"/>
        <v>2300000</v>
      </c>
    </row>
    <row r="707" spans="1:25" ht="12" customHeight="1" x14ac:dyDescent="0.25">
      <c r="A707" s="51">
        <v>678</v>
      </c>
      <c r="B707" s="58" t="s">
        <v>796</v>
      </c>
      <c r="C707" s="55"/>
      <c r="D707" s="33" t="e">
        <f>VLOOKUP(B707,[2]Item!$A$1:$B$2217,2,)</f>
        <v>#N/A</v>
      </c>
      <c r="E707" s="55" t="s">
        <v>595</v>
      </c>
      <c r="F707" s="55" t="s">
        <v>679</v>
      </c>
      <c r="G707" s="64">
        <v>1</v>
      </c>
      <c r="H707" s="35">
        <v>0.25</v>
      </c>
      <c r="I707" s="61">
        <v>43563</v>
      </c>
      <c r="J707" s="60">
        <v>2300000</v>
      </c>
      <c r="K707" s="47">
        <f>'[1]Sep 23'!M734</f>
        <v>2300000.0000000005</v>
      </c>
      <c r="L707" s="48"/>
      <c r="M707" s="48">
        <f t="shared" si="118"/>
        <v>2300000</v>
      </c>
      <c r="N707" s="49">
        <f t="shared" si="130"/>
        <v>0</v>
      </c>
      <c r="O707" s="48">
        <f t="shared" si="122"/>
        <v>2300000.0000000005</v>
      </c>
      <c r="P707" s="48">
        <f t="shared" si="131"/>
        <v>0</v>
      </c>
      <c r="Q707" s="8">
        <f t="shared" si="119"/>
        <v>0</v>
      </c>
      <c r="R707" s="50">
        <f t="shared" si="127"/>
        <v>0</v>
      </c>
      <c r="S707" s="50"/>
      <c r="T707" s="9">
        <f t="shared" si="124"/>
        <v>48</v>
      </c>
      <c r="U707" s="9">
        <f t="shared" si="126"/>
        <v>48</v>
      </c>
      <c r="V707">
        <f t="shared" si="125"/>
        <v>0</v>
      </c>
      <c r="W707" s="166">
        <f t="shared" si="120"/>
        <v>47916.666666666664</v>
      </c>
      <c r="Y707" s="167">
        <f t="shared" si="121"/>
        <v>2300000</v>
      </c>
    </row>
    <row r="708" spans="1:25" ht="12" customHeight="1" x14ac:dyDescent="0.25">
      <c r="A708" s="51">
        <v>679</v>
      </c>
      <c r="B708" s="58" t="s">
        <v>797</v>
      </c>
      <c r="C708" s="55"/>
      <c r="D708" s="33" t="e">
        <f>VLOOKUP(B708,[2]Item!$A$1:$B$2217,2,)</f>
        <v>#N/A</v>
      </c>
      <c r="E708" s="55" t="s">
        <v>595</v>
      </c>
      <c r="F708" s="55" t="s">
        <v>798</v>
      </c>
      <c r="G708" s="64">
        <v>1</v>
      </c>
      <c r="H708" s="35">
        <v>0.25</v>
      </c>
      <c r="I708" s="61">
        <v>43563</v>
      </c>
      <c r="J708" s="60">
        <v>2300000</v>
      </c>
      <c r="K708" s="47">
        <f>'[1]Sep 23'!M735</f>
        <v>2300000.0000000005</v>
      </c>
      <c r="L708" s="48"/>
      <c r="M708" s="48">
        <f t="shared" si="118"/>
        <v>2300000</v>
      </c>
      <c r="N708" s="49">
        <f t="shared" si="130"/>
        <v>0</v>
      </c>
      <c r="O708" s="48">
        <f t="shared" si="122"/>
        <v>2300000.0000000005</v>
      </c>
      <c r="P708" s="48">
        <f t="shared" si="131"/>
        <v>0</v>
      </c>
      <c r="Q708" s="8">
        <f t="shared" si="119"/>
        <v>0</v>
      </c>
      <c r="R708" s="50">
        <f t="shared" si="127"/>
        <v>0</v>
      </c>
      <c r="S708" s="50"/>
      <c r="T708" s="9">
        <f t="shared" si="124"/>
        <v>48</v>
      </c>
      <c r="U708" s="9">
        <f t="shared" si="126"/>
        <v>48</v>
      </c>
      <c r="V708">
        <f t="shared" si="125"/>
        <v>0</v>
      </c>
      <c r="W708" s="166">
        <f t="shared" si="120"/>
        <v>47916.666666666664</v>
      </c>
      <c r="Y708" s="167">
        <f t="shared" si="121"/>
        <v>2300000</v>
      </c>
    </row>
    <row r="709" spans="1:25" ht="12" customHeight="1" x14ac:dyDescent="0.25">
      <c r="A709" s="51">
        <v>680</v>
      </c>
      <c r="B709" s="58" t="s">
        <v>799</v>
      </c>
      <c r="C709" s="55"/>
      <c r="D709" s="33" t="e">
        <f>VLOOKUP(B709,[2]Item!$A$1:$B$2217,2,)</f>
        <v>#N/A</v>
      </c>
      <c r="E709" s="55" t="s">
        <v>595</v>
      </c>
      <c r="F709" s="55" t="s">
        <v>198</v>
      </c>
      <c r="G709" s="64">
        <v>1</v>
      </c>
      <c r="H709" s="35">
        <v>0.25</v>
      </c>
      <c r="I709" s="61">
        <v>43563</v>
      </c>
      <c r="J709" s="60">
        <v>2300000</v>
      </c>
      <c r="K709" s="47">
        <f>'[1]Sep 23'!M736</f>
        <v>2300000.0000000005</v>
      </c>
      <c r="L709" s="48"/>
      <c r="M709" s="48">
        <f t="shared" si="118"/>
        <v>2300000</v>
      </c>
      <c r="N709" s="49">
        <f t="shared" si="130"/>
        <v>0</v>
      </c>
      <c r="O709" s="48">
        <f t="shared" si="122"/>
        <v>2300000.0000000005</v>
      </c>
      <c r="P709" s="48">
        <f t="shared" si="131"/>
        <v>0</v>
      </c>
      <c r="Q709" s="8">
        <f t="shared" si="119"/>
        <v>0</v>
      </c>
      <c r="R709" s="50">
        <f t="shared" si="127"/>
        <v>0</v>
      </c>
      <c r="S709" s="50"/>
      <c r="T709" s="9">
        <f t="shared" si="124"/>
        <v>48</v>
      </c>
      <c r="U709" s="9">
        <f t="shared" si="126"/>
        <v>48</v>
      </c>
      <c r="V709">
        <f t="shared" si="125"/>
        <v>0</v>
      </c>
      <c r="W709" s="166">
        <f t="shared" si="120"/>
        <v>47916.666666666664</v>
      </c>
      <c r="Y709" s="167">
        <f t="shared" si="121"/>
        <v>2300000</v>
      </c>
    </row>
    <row r="710" spans="1:25" ht="12" customHeight="1" x14ac:dyDescent="0.25">
      <c r="A710" s="51">
        <v>681</v>
      </c>
      <c r="B710" s="58" t="s">
        <v>800</v>
      </c>
      <c r="C710" s="55"/>
      <c r="D710" s="33" t="e">
        <f>VLOOKUP(B710,[2]Item!$A$1:$B$2217,2,)</f>
        <v>#N/A</v>
      </c>
      <c r="E710" s="55" t="s">
        <v>595</v>
      </c>
      <c r="F710" s="55" t="s">
        <v>679</v>
      </c>
      <c r="G710" s="64">
        <v>1</v>
      </c>
      <c r="H710" s="35">
        <v>0.25</v>
      </c>
      <c r="I710" s="61">
        <v>43578</v>
      </c>
      <c r="J710" s="60">
        <v>1710000</v>
      </c>
      <c r="K710" s="47">
        <f>'[1]Sep 23'!M737</f>
        <v>1710000</v>
      </c>
      <c r="L710" s="48"/>
      <c r="M710" s="48">
        <f t="shared" si="118"/>
        <v>1710000</v>
      </c>
      <c r="N710" s="49">
        <f t="shared" si="130"/>
        <v>0</v>
      </c>
      <c r="O710" s="48">
        <f t="shared" si="122"/>
        <v>1710000</v>
      </c>
      <c r="P710" s="48">
        <f t="shared" si="131"/>
        <v>0</v>
      </c>
      <c r="Q710" s="8">
        <f t="shared" si="119"/>
        <v>0</v>
      </c>
      <c r="R710" s="50">
        <f t="shared" si="127"/>
        <v>0</v>
      </c>
      <c r="S710" s="50"/>
      <c r="T710" s="9">
        <f t="shared" si="124"/>
        <v>48</v>
      </c>
      <c r="U710" s="9">
        <f t="shared" si="126"/>
        <v>48</v>
      </c>
      <c r="V710">
        <f t="shared" si="125"/>
        <v>0</v>
      </c>
      <c r="W710" s="166">
        <f t="shared" si="120"/>
        <v>35625</v>
      </c>
      <c r="Y710" s="167">
        <f t="shared" si="121"/>
        <v>1710000</v>
      </c>
    </row>
    <row r="711" spans="1:25" ht="12" customHeight="1" x14ac:dyDescent="0.25">
      <c r="A711" s="51">
        <v>682</v>
      </c>
      <c r="B711" s="58" t="s">
        <v>801</v>
      </c>
      <c r="C711" s="55"/>
      <c r="D711" s="33" t="e">
        <f>VLOOKUP(B711,[2]Item!$A$1:$B$2217,2,)</f>
        <v>#N/A</v>
      </c>
      <c r="E711" s="55" t="s">
        <v>595</v>
      </c>
      <c r="F711" s="55" t="s">
        <v>677</v>
      </c>
      <c r="G711" s="64">
        <v>1</v>
      </c>
      <c r="H711" s="35">
        <v>0.25</v>
      </c>
      <c r="I711" s="61">
        <v>43578</v>
      </c>
      <c r="J711" s="60">
        <v>1710000</v>
      </c>
      <c r="K711" s="47">
        <f>'[1]Sep 23'!M738</f>
        <v>1710000</v>
      </c>
      <c r="L711" s="48"/>
      <c r="M711" s="48">
        <f t="shared" ref="M711:M774" si="132">J711+L711</f>
        <v>1710000</v>
      </c>
      <c r="N711" s="49">
        <f t="shared" si="130"/>
        <v>0</v>
      </c>
      <c r="O711" s="48">
        <f t="shared" si="122"/>
        <v>1710000</v>
      </c>
      <c r="P711" s="48">
        <f t="shared" si="131"/>
        <v>0</v>
      </c>
      <c r="Q711" s="8">
        <f t="shared" ref="Q711:Q774" si="133">M711-O711</f>
        <v>0</v>
      </c>
      <c r="R711" s="50">
        <f t="shared" si="127"/>
        <v>0</v>
      </c>
      <c r="S711" s="50"/>
      <c r="T711" s="9">
        <f t="shared" si="124"/>
        <v>48</v>
      </c>
      <c r="U711" s="9">
        <f t="shared" si="126"/>
        <v>48</v>
      </c>
      <c r="V711">
        <f t="shared" si="125"/>
        <v>0</v>
      </c>
      <c r="W711" s="166">
        <f t="shared" ref="W711:W774" si="134">M711/T711</f>
        <v>35625</v>
      </c>
      <c r="Y711" s="167">
        <f t="shared" ref="Y711:Y774" si="135">U711*W711</f>
        <v>1710000</v>
      </c>
    </row>
    <row r="712" spans="1:25" ht="12" customHeight="1" x14ac:dyDescent="0.25">
      <c r="A712" s="51">
        <v>683</v>
      </c>
      <c r="B712" s="58" t="s">
        <v>802</v>
      </c>
      <c r="C712" s="55"/>
      <c r="D712" s="33" t="e">
        <f>VLOOKUP(B712,[2]Item!$A$1:$B$2217,2,)</f>
        <v>#N/A</v>
      </c>
      <c r="E712" s="55" t="s">
        <v>595</v>
      </c>
      <c r="F712" s="55" t="s">
        <v>679</v>
      </c>
      <c r="G712" s="64">
        <v>1</v>
      </c>
      <c r="H712" s="35">
        <v>0.25</v>
      </c>
      <c r="I712" s="61">
        <v>43578</v>
      </c>
      <c r="J712" s="60">
        <v>915000</v>
      </c>
      <c r="K712" s="47">
        <f>'[1]Sep 23'!M739</f>
        <v>915000</v>
      </c>
      <c r="L712" s="48"/>
      <c r="M712" s="48">
        <f t="shared" si="132"/>
        <v>915000</v>
      </c>
      <c r="N712" s="49">
        <f t="shared" si="130"/>
        <v>0</v>
      </c>
      <c r="O712" s="48">
        <f t="shared" si="122"/>
        <v>915000</v>
      </c>
      <c r="P712" s="48">
        <f t="shared" si="131"/>
        <v>0</v>
      </c>
      <c r="Q712" s="8">
        <f t="shared" si="133"/>
        <v>0</v>
      </c>
      <c r="R712" s="50">
        <f t="shared" si="127"/>
        <v>0</v>
      </c>
      <c r="S712" s="50"/>
      <c r="T712" s="9">
        <f t="shared" si="124"/>
        <v>48</v>
      </c>
      <c r="U712" s="9">
        <f t="shared" si="126"/>
        <v>48</v>
      </c>
      <c r="V712">
        <f t="shared" si="125"/>
        <v>0</v>
      </c>
      <c r="W712" s="166">
        <f t="shared" si="134"/>
        <v>19062.5</v>
      </c>
      <c r="Y712" s="167">
        <f t="shared" si="135"/>
        <v>915000</v>
      </c>
    </row>
    <row r="713" spans="1:25" ht="12" customHeight="1" x14ac:dyDescent="0.25">
      <c r="A713" s="51">
        <v>684</v>
      </c>
      <c r="B713" s="58" t="s">
        <v>803</v>
      </c>
      <c r="C713" s="55"/>
      <c r="D713" s="33" t="e">
        <f>VLOOKUP(B713,[2]Item!$A$1:$B$2217,2,)</f>
        <v>#N/A</v>
      </c>
      <c r="E713" s="55" t="s">
        <v>595</v>
      </c>
      <c r="F713" s="55" t="s">
        <v>679</v>
      </c>
      <c r="G713" s="64">
        <v>1</v>
      </c>
      <c r="H713" s="35">
        <v>0.25</v>
      </c>
      <c r="I713" s="61">
        <v>43578</v>
      </c>
      <c r="J713" s="60">
        <v>1800000</v>
      </c>
      <c r="K713" s="47">
        <f>'[1]Sep 23'!M740</f>
        <v>1800000</v>
      </c>
      <c r="L713" s="48"/>
      <c r="M713" s="48">
        <f t="shared" si="132"/>
        <v>1800000</v>
      </c>
      <c r="N713" s="49">
        <f t="shared" si="130"/>
        <v>0</v>
      </c>
      <c r="O713" s="48">
        <f t="shared" ref="O713:O776" si="136">K713+N713</f>
        <v>1800000</v>
      </c>
      <c r="P713" s="48">
        <f t="shared" si="131"/>
        <v>0</v>
      </c>
      <c r="Q713" s="8">
        <f t="shared" si="133"/>
        <v>0</v>
      </c>
      <c r="R713" s="50">
        <f t="shared" si="127"/>
        <v>0</v>
      </c>
      <c r="S713" s="50"/>
      <c r="T713" s="9">
        <f t="shared" ref="T713:T776" si="137">IF(H713=0,"",IF(H713="","",12*(100%/H713)))</f>
        <v>48</v>
      </c>
      <c r="U713" s="9">
        <f t="shared" si="126"/>
        <v>48</v>
      </c>
      <c r="V713">
        <f t="shared" ref="V713:V776" si="138">IFERROR(IF(T713-U713&gt;0,T713-U713,0),"")</f>
        <v>0</v>
      </c>
      <c r="W713" s="166">
        <f t="shared" si="134"/>
        <v>37500</v>
      </c>
      <c r="Y713" s="167">
        <f t="shared" si="135"/>
        <v>1800000</v>
      </c>
    </row>
    <row r="714" spans="1:25" ht="12" customHeight="1" x14ac:dyDescent="0.25">
      <c r="A714" s="51">
        <v>685</v>
      </c>
      <c r="B714" s="58" t="s">
        <v>804</v>
      </c>
      <c r="C714" s="55"/>
      <c r="D714" s="33" t="e">
        <f>VLOOKUP(B714,[2]Item!$A$1:$B$2217,2,)</f>
        <v>#N/A</v>
      </c>
      <c r="E714" s="55" t="s">
        <v>595</v>
      </c>
      <c r="F714" s="55" t="s">
        <v>805</v>
      </c>
      <c r="G714" s="64">
        <v>1</v>
      </c>
      <c r="H714" s="35">
        <v>0.25</v>
      </c>
      <c r="I714" s="61">
        <v>43581</v>
      </c>
      <c r="J714" s="60">
        <v>2300000</v>
      </c>
      <c r="K714" s="47">
        <f>'[1]Sep 23'!M741</f>
        <v>2300000.0000000005</v>
      </c>
      <c r="L714" s="48"/>
      <c r="M714" s="48">
        <f t="shared" si="132"/>
        <v>2300000</v>
      </c>
      <c r="N714" s="49">
        <f t="shared" si="130"/>
        <v>0</v>
      </c>
      <c r="O714" s="48">
        <f t="shared" si="136"/>
        <v>2300000.0000000005</v>
      </c>
      <c r="P714" s="48">
        <f t="shared" si="131"/>
        <v>0</v>
      </c>
      <c r="Q714" s="8">
        <f t="shared" si="133"/>
        <v>0</v>
      </c>
      <c r="R714" s="50">
        <f t="shared" si="127"/>
        <v>0</v>
      </c>
      <c r="S714" s="50"/>
      <c r="T714" s="9">
        <f t="shared" si="137"/>
        <v>48</v>
      </c>
      <c r="U714" s="9">
        <f t="shared" si="126"/>
        <v>48</v>
      </c>
      <c r="V714">
        <f t="shared" si="138"/>
        <v>0</v>
      </c>
      <c r="W714" s="166">
        <f t="shared" si="134"/>
        <v>47916.666666666664</v>
      </c>
      <c r="Y714" s="167">
        <f t="shared" si="135"/>
        <v>2300000</v>
      </c>
    </row>
    <row r="715" spans="1:25" ht="12" customHeight="1" x14ac:dyDescent="0.25">
      <c r="A715" s="51">
        <v>686</v>
      </c>
      <c r="B715" s="58" t="s">
        <v>806</v>
      </c>
      <c r="C715" s="55"/>
      <c r="D715" s="33" t="e">
        <f>VLOOKUP(B715,[2]Item!$A$1:$B$2217,2,)</f>
        <v>#N/A</v>
      </c>
      <c r="E715" s="55" t="s">
        <v>595</v>
      </c>
      <c r="F715" s="55" t="s">
        <v>677</v>
      </c>
      <c r="G715" s="64">
        <v>2</v>
      </c>
      <c r="H715" s="35">
        <v>0.25</v>
      </c>
      <c r="I715" s="61">
        <v>43581</v>
      </c>
      <c r="J715" s="60">
        <v>4600000</v>
      </c>
      <c r="K715" s="47">
        <f>'[1]Sep 23'!M742</f>
        <v>4600000.0000000009</v>
      </c>
      <c r="L715" s="48"/>
      <c r="M715" s="48">
        <f t="shared" si="132"/>
        <v>4600000</v>
      </c>
      <c r="N715" s="49">
        <f t="shared" si="130"/>
        <v>0</v>
      </c>
      <c r="O715" s="48">
        <f t="shared" si="136"/>
        <v>4600000.0000000009</v>
      </c>
      <c r="P715" s="48">
        <f t="shared" si="131"/>
        <v>0</v>
      </c>
      <c r="Q715" s="8">
        <f t="shared" si="133"/>
        <v>0</v>
      </c>
      <c r="R715" s="50">
        <f t="shared" si="127"/>
        <v>0</v>
      </c>
      <c r="S715" s="50"/>
      <c r="T715" s="9">
        <f t="shared" si="137"/>
        <v>48</v>
      </c>
      <c r="U715" s="9">
        <f t="shared" ref="U715:U778" si="139">IF(I715="","",IF(((YEAR($U$2)-YEAR(I715))*12)+MONTH($U$2)-MONTH(I715)+1&gt;T715,T715,((YEAR($U$2)-YEAR(I715))*12)+MONTH($U$2)-MONTH(I715)+1))</f>
        <v>48</v>
      </c>
      <c r="V715">
        <f t="shared" si="138"/>
        <v>0</v>
      </c>
      <c r="W715" s="166">
        <f t="shared" si="134"/>
        <v>95833.333333333328</v>
      </c>
      <c r="Y715" s="167">
        <f t="shared" si="135"/>
        <v>4600000</v>
      </c>
    </row>
    <row r="716" spans="1:25" ht="12" customHeight="1" x14ac:dyDescent="0.25">
      <c r="A716" s="51">
        <v>687</v>
      </c>
      <c r="B716" s="58" t="s">
        <v>807</v>
      </c>
      <c r="C716" s="55"/>
      <c r="D716" s="33" t="e">
        <f>VLOOKUP(B716,[2]Item!$A$1:$B$2217,2,)</f>
        <v>#N/A</v>
      </c>
      <c r="E716" s="55" t="s">
        <v>595</v>
      </c>
      <c r="F716" s="55" t="s">
        <v>233</v>
      </c>
      <c r="G716" s="64">
        <v>1</v>
      </c>
      <c r="H716" s="35">
        <v>0.25</v>
      </c>
      <c r="I716" s="61">
        <v>43581</v>
      </c>
      <c r="J716" s="60">
        <v>2300000</v>
      </c>
      <c r="K716" s="47">
        <f>'[1]Sep 23'!M743</f>
        <v>2300000.0000000005</v>
      </c>
      <c r="L716" s="48"/>
      <c r="M716" s="48">
        <f t="shared" si="132"/>
        <v>2300000</v>
      </c>
      <c r="N716" s="49">
        <f t="shared" si="130"/>
        <v>0</v>
      </c>
      <c r="O716" s="48">
        <f t="shared" si="136"/>
        <v>2300000.0000000005</v>
      </c>
      <c r="P716" s="48">
        <f t="shared" si="131"/>
        <v>0</v>
      </c>
      <c r="Q716" s="8">
        <f t="shared" si="133"/>
        <v>0</v>
      </c>
      <c r="R716" s="50">
        <f t="shared" si="127"/>
        <v>0</v>
      </c>
      <c r="S716" s="50"/>
      <c r="T716" s="9">
        <f t="shared" si="137"/>
        <v>48</v>
      </c>
      <c r="U716" s="9">
        <f t="shared" si="139"/>
        <v>48</v>
      </c>
      <c r="V716">
        <f t="shared" si="138"/>
        <v>0</v>
      </c>
      <c r="W716" s="166">
        <f t="shared" si="134"/>
        <v>47916.666666666664</v>
      </c>
      <c r="Y716" s="167">
        <f t="shared" si="135"/>
        <v>2300000</v>
      </c>
    </row>
    <row r="717" spans="1:25" ht="12" customHeight="1" x14ac:dyDescent="0.25">
      <c r="A717" s="51">
        <v>688</v>
      </c>
      <c r="B717" s="58" t="s">
        <v>808</v>
      </c>
      <c r="C717" s="55"/>
      <c r="D717" s="33" t="e">
        <f>VLOOKUP(B717,[2]Item!$A$1:$B$2217,2,)</f>
        <v>#N/A</v>
      </c>
      <c r="E717" s="55" t="s">
        <v>595</v>
      </c>
      <c r="F717" s="55" t="s">
        <v>265</v>
      </c>
      <c r="G717" s="64">
        <v>1</v>
      </c>
      <c r="H717" s="35">
        <v>0.25</v>
      </c>
      <c r="I717" s="61">
        <v>43584</v>
      </c>
      <c r="J717" s="60">
        <v>1710000</v>
      </c>
      <c r="K717" s="47">
        <f>'[1]Sep 23'!M744</f>
        <v>1710000</v>
      </c>
      <c r="L717" s="48"/>
      <c r="M717" s="48">
        <f t="shared" si="132"/>
        <v>1710000</v>
      </c>
      <c r="N717" s="49">
        <f t="shared" si="130"/>
        <v>0</v>
      </c>
      <c r="O717" s="48">
        <f t="shared" si="136"/>
        <v>1710000</v>
      </c>
      <c r="P717" s="48">
        <f t="shared" si="131"/>
        <v>0</v>
      </c>
      <c r="Q717" s="8">
        <f t="shared" si="133"/>
        <v>0</v>
      </c>
      <c r="R717" s="50">
        <f t="shared" si="127"/>
        <v>0</v>
      </c>
      <c r="S717" s="50"/>
      <c r="T717" s="9">
        <f t="shared" si="137"/>
        <v>48</v>
      </c>
      <c r="U717" s="9">
        <f t="shared" si="139"/>
        <v>48</v>
      </c>
      <c r="V717">
        <f t="shared" si="138"/>
        <v>0</v>
      </c>
      <c r="W717" s="166">
        <f t="shared" si="134"/>
        <v>35625</v>
      </c>
      <c r="Y717" s="167">
        <f t="shared" si="135"/>
        <v>1710000</v>
      </c>
    </row>
    <row r="718" spans="1:25" ht="12" customHeight="1" x14ac:dyDescent="0.25">
      <c r="A718" s="51">
        <v>689</v>
      </c>
      <c r="B718" s="58" t="s">
        <v>809</v>
      </c>
      <c r="C718" s="55"/>
      <c r="D718" s="33" t="e">
        <f>VLOOKUP(B718,[2]Item!$A$1:$B$2217,2,)</f>
        <v>#N/A</v>
      </c>
      <c r="E718" s="55" t="s">
        <v>595</v>
      </c>
      <c r="F718" s="55" t="s">
        <v>265</v>
      </c>
      <c r="G718" s="64">
        <v>1</v>
      </c>
      <c r="H718" s="35">
        <v>0.25</v>
      </c>
      <c r="I718" s="61">
        <v>43584</v>
      </c>
      <c r="J718" s="60">
        <v>915000</v>
      </c>
      <c r="K718" s="47">
        <f>'[1]Sep 23'!M745</f>
        <v>915000</v>
      </c>
      <c r="L718" s="48"/>
      <c r="M718" s="48">
        <f t="shared" si="132"/>
        <v>915000</v>
      </c>
      <c r="N718" s="49">
        <f t="shared" si="130"/>
        <v>0</v>
      </c>
      <c r="O718" s="48">
        <f t="shared" si="136"/>
        <v>915000</v>
      </c>
      <c r="P718" s="48">
        <f t="shared" si="131"/>
        <v>0</v>
      </c>
      <c r="Q718" s="8">
        <f t="shared" si="133"/>
        <v>0</v>
      </c>
      <c r="R718" s="50">
        <f t="shared" si="127"/>
        <v>0</v>
      </c>
      <c r="S718" s="50"/>
      <c r="T718" s="9">
        <f t="shared" si="137"/>
        <v>48</v>
      </c>
      <c r="U718" s="9">
        <f t="shared" si="139"/>
        <v>48</v>
      </c>
      <c r="V718">
        <f t="shared" si="138"/>
        <v>0</v>
      </c>
      <c r="W718" s="166">
        <f t="shared" si="134"/>
        <v>19062.5</v>
      </c>
      <c r="Y718" s="167">
        <f t="shared" si="135"/>
        <v>915000</v>
      </c>
    </row>
    <row r="719" spans="1:25" ht="12" customHeight="1" x14ac:dyDescent="0.25">
      <c r="A719" s="51">
        <v>690</v>
      </c>
      <c r="B719" s="58" t="s">
        <v>810</v>
      </c>
      <c r="C719" s="55"/>
      <c r="D719" s="33" t="e">
        <f>VLOOKUP(B719,[2]Item!$A$1:$B$2217,2,)</f>
        <v>#N/A</v>
      </c>
      <c r="E719" s="55" t="s">
        <v>595</v>
      </c>
      <c r="F719" s="55" t="s">
        <v>811</v>
      </c>
      <c r="G719" s="64">
        <v>2</v>
      </c>
      <c r="H719" s="35">
        <v>0.25</v>
      </c>
      <c r="I719" s="61">
        <v>43602</v>
      </c>
      <c r="J719" s="60">
        <v>1710000</v>
      </c>
      <c r="K719" s="47">
        <f>'[1]Sep 23'!M746</f>
        <v>1710000</v>
      </c>
      <c r="L719" s="48"/>
      <c r="M719" s="48">
        <f t="shared" si="132"/>
        <v>1710000</v>
      </c>
      <c r="N719" s="49">
        <f t="shared" si="130"/>
        <v>0</v>
      </c>
      <c r="O719" s="48">
        <f t="shared" si="136"/>
        <v>1710000</v>
      </c>
      <c r="P719" s="48">
        <f t="shared" si="131"/>
        <v>0</v>
      </c>
      <c r="Q719" s="8">
        <f t="shared" si="133"/>
        <v>0</v>
      </c>
      <c r="R719" s="50">
        <f t="shared" si="127"/>
        <v>0</v>
      </c>
      <c r="S719" s="50"/>
      <c r="T719" s="9">
        <f t="shared" si="137"/>
        <v>48</v>
      </c>
      <c r="U719" s="9">
        <f t="shared" si="139"/>
        <v>48</v>
      </c>
      <c r="V719">
        <f t="shared" si="138"/>
        <v>0</v>
      </c>
      <c r="W719" s="166">
        <f t="shared" si="134"/>
        <v>35625</v>
      </c>
      <c r="Y719" s="167">
        <f t="shared" si="135"/>
        <v>1710000</v>
      </c>
    </row>
    <row r="720" spans="1:25" ht="12" customHeight="1" x14ac:dyDescent="0.25">
      <c r="A720" s="51">
        <v>691</v>
      </c>
      <c r="B720" s="58" t="s">
        <v>812</v>
      </c>
      <c r="C720" s="55"/>
      <c r="D720" s="33" t="e">
        <f>VLOOKUP(B720,[2]Item!$A$1:$B$2217,2,)</f>
        <v>#N/A</v>
      </c>
      <c r="E720" s="55" t="s">
        <v>595</v>
      </c>
      <c r="F720" s="55" t="s">
        <v>170</v>
      </c>
      <c r="G720" s="64">
        <v>1</v>
      </c>
      <c r="H720" s="35">
        <v>0.25</v>
      </c>
      <c r="I720" s="61">
        <v>43602</v>
      </c>
      <c r="J720" s="60">
        <v>2685000</v>
      </c>
      <c r="K720" s="47">
        <f>'[1]Sep 23'!M747</f>
        <v>2685000</v>
      </c>
      <c r="L720" s="48"/>
      <c r="M720" s="48">
        <f t="shared" si="132"/>
        <v>2685000</v>
      </c>
      <c r="N720" s="49">
        <f t="shared" si="130"/>
        <v>0</v>
      </c>
      <c r="O720" s="48">
        <f t="shared" si="136"/>
        <v>2685000</v>
      </c>
      <c r="P720" s="48">
        <f t="shared" si="131"/>
        <v>0</v>
      </c>
      <c r="Q720" s="8">
        <f t="shared" si="133"/>
        <v>0</v>
      </c>
      <c r="R720" s="50">
        <f t="shared" si="127"/>
        <v>0</v>
      </c>
      <c r="S720" s="50"/>
      <c r="T720" s="9">
        <f t="shared" si="137"/>
        <v>48</v>
      </c>
      <c r="U720" s="9">
        <f t="shared" si="139"/>
        <v>48</v>
      </c>
      <c r="V720">
        <f t="shared" si="138"/>
        <v>0</v>
      </c>
      <c r="W720" s="166">
        <f t="shared" si="134"/>
        <v>55937.5</v>
      </c>
      <c r="Y720" s="167">
        <f t="shared" si="135"/>
        <v>2685000</v>
      </c>
    </row>
    <row r="721" spans="1:25" ht="12" customHeight="1" x14ac:dyDescent="0.25">
      <c r="A721" s="51">
        <v>693</v>
      </c>
      <c r="B721" s="58" t="s">
        <v>813</v>
      </c>
      <c r="C721" s="55"/>
      <c r="D721" s="33" t="e">
        <f>VLOOKUP(B721,[2]Item!$A$1:$B$2217,2,)</f>
        <v>#N/A</v>
      </c>
      <c r="E721" s="55" t="s">
        <v>595</v>
      </c>
      <c r="F721" s="55" t="s">
        <v>338</v>
      </c>
      <c r="G721" s="64">
        <v>1</v>
      </c>
      <c r="H721" s="35">
        <v>0.25</v>
      </c>
      <c r="I721" s="61">
        <v>43608</v>
      </c>
      <c r="J721" s="60">
        <v>1800000</v>
      </c>
      <c r="K721" s="47">
        <f>'[1]Sep 23'!M748</f>
        <v>1800000</v>
      </c>
      <c r="L721" s="48"/>
      <c r="M721" s="48">
        <f t="shared" si="132"/>
        <v>1800000</v>
      </c>
      <c r="N721" s="49">
        <f t="shared" si="130"/>
        <v>0</v>
      </c>
      <c r="O721" s="48">
        <f t="shared" si="136"/>
        <v>1800000</v>
      </c>
      <c r="P721" s="48">
        <f t="shared" si="131"/>
        <v>0</v>
      </c>
      <c r="Q721" s="8">
        <f t="shared" si="133"/>
        <v>0</v>
      </c>
      <c r="R721" s="50">
        <f t="shared" si="127"/>
        <v>0</v>
      </c>
      <c r="S721" s="50"/>
      <c r="T721" s="9">
        <f t="shared" si="137"/>
        <v>48</v>
      </c>
      <c r="U721" s="9">
        <f t="shared" si="139"/>
        <v>48</v>
      </c>
      <c r="V721">
        <f t="shared" si="138"/>
        <v>0</v>
      </c>
      <c r="W721" s="166">
        <f t="shared" si="134"/>
        <v>37500</v>
      </c>
      <c r="Y721" s="167">
        <f t="shared" si="135"/>
        <v>1800000</v>
      </c>
    </row>
    <row r="722" spans="1:25" ht="12" customHeight="1" x14ac:dyDescent="0.25">
      <c r="A722" s="51">
        <v>695</v>
      </c>
      <c r="B722" s="58" t="s">
        <v>814</v>
      </c>
      <c r="C722" s="55"/>
      <c r="D722" s="33" t="e">
        <f>VLOOKUP(B722,[2]Item!$A$1:$B$2217,2,)</f>
        <v>#N/A</v>
      </c>
      <c r="E722" s="55" t="s">
        <v>595</v>
      </c>
      <c r="F722" s="55" t="s">
        <v>338</v>
      </c>
      <c r="G722" s="64">
        <v>1</v>
      </c>
      <c r="H722" s="35">
        <v>0.25</v>
      </c>
      <c r="I722" s="61">
        <v>43608</v>
      </c>
      <c r="J722" s="60">
        <v>2400000</v>
      </c>
      <c r="K722" s="47">
        <f>'[1]Sep 23'!M749</f>
        <v>2400000</v>
      </c>
      <c r="L722" s="48"/>
      <c r="M722" s="48">
        <f t="shared" si="132"/>
        <v>2400000</v>
      </c>
      <c r="N722" s="49">
        <f t="shared" si="130"/>
        <v>0</v>
      </c>
      <c r="O722" s="48">
        <f t="shared" si="136"/>
        <v>2400000</v>
      </c>
      <c r="P722" s="48">
        <f t="shared" si="131"/>
        <v>0</v>
      </c>
      <c r="Q722" s="8">
        <f t="shared" si="133"/>
        <v>0</v>
      </c>
      <c r="R722" s="50">
        <f t="shared" si="127"/>
        <v>0</v>
      </c>
      <c r="S722" s="50"/>
      <c r="T722" s="9">
        <f t="shared" si="137"/>
        <v>48</v>
      </c>
      <c r="U722" s="9">
        <f t="shared" si="139"/>
        <v>48</v>
      </c>
      <c r="V722">
        <f t="shared" si="138"/>
        <v>0</v>
      </c>
      <c r="W722" s="166">
        <f t="shared" si="134"/>
        <v>50000</v>
      </c>
      <c r="Y722" s="167">
        <f t="shared" si="135"/>
        <v>2400000</v>
      </c>
    </row>
    <row r="723" spans="1:25" ht="12" customHeight="1" x14ac:dyDescent="0.25">
      <c r="A723" s="51">
        <v>697</v>
      </c>
      <c r="B723" s="58" t="s">
        <v>815</v>
      </c>
      <c r="C723" s="55"/>
      <c r="D723" s="33" t="e">
        <f>VLOOKUP(B723,[2]Item!$A$1:$B$2217,2,)</f>
        <v>#N/A</v>
      </c>
      <c r="E723" s="55" t="s">
        <v>595</v>
      </c>
      <c r="F723" s="55" t="s">
        <v>338</v>
      </c>
      <c r="G723" s="64">
        <v>1</v>
      </c>
      <c r="H723" s="35">
        <v>0.25</v>
      </c>
      <c r="I723" s="61">
        <v>43608</v>
      </c>
      <c r="J723" s="60">
        <v>900000</v>
      </c>
      <c r="K723" s="47">
        <f>'[1]Sep 23'!M750</f>
        <v>900000</v>
      </c>
      <c r="L723" s="48"/>
      <c r="M723" s="48">
        <f t="shared" si="132"/>
        <v>900000</v>
      </c>
      <c r="N723" s="49">
        <f t="shared" si="130"/>
        <v>0</v>
      </c>
      <c r="O723" s="48">
        <f t="shared" si="136"/>
        <v>900000</v>
      </c>
      <c r="P723" s="48">
        <f t="shared" si="131"/>
        <v>0</v>
      </c>
      <c r="Q723" s="8">
        <f t="shared" si="133"/>
        <v>0</v>
      </c>
      <c r="R723" s="50">
        <f t="shared" si="127"/>
        <v>0</v>
      </c>
      <c r="S723" s="50"/>
      <c r="T723" s="9">
        <f t="shared" si="137"/>
        <v>48</v>
      </c>
      <c r="U723" s="9">
        <f t="shared" si="139"/>
        <v>48</v>
      </c>
      <c r="V723">
        <f t="shared" si="138"/>
        <v>0</v>
      </c>
      <c r="W723" s="166">
        <f t="shared" si="134"/>
        <v>18750</v>
      </c>
      <c r="Y723" s="167">
        <f t="shared" si="135"/>
        <v>900000</v>
      </c>
    </row>
    <row r="724" spans="1:25" ht="12" customHeight="1" x14ac:dyDescent="0.25">
      <c r="A724" s="51">
        <v>698</v>
      </c>
      <c r="B724" s="58" t="s">
        <v>816</v>
      </c>
      <c r="C724" s="55"/>
      <c r="D724" s="33" t="e">
        <f>VLOOKUP(B724,[2]Item!$A$1:$B$2217,2,)</f>
        <v>#N/A</v>
      </c>
      <c r="E724" s="55" t="s">
        <v>595</v>
      </c>
      <c r="F724" s="55" t="s">
        <v>817</v>
      </c>
      <c r="G724" s="64">
        <v>1</v>
      </c>
      <c r="H724" s="35">
        <v>0.25</v>
      </c>
      <c r="I724" s="61">
        <v>43608</v>
      </c>
      <c r="J724" s="60">
        <v>5800000</v>
      </c>
      <c r="K724" s="47">
        <f>'[1]Sep 23'!M751</f>
        <v>5799999.9999999981</v>
      </c>
      <c r="L724" s="48"/>
      <c r="M724" s="48">
        <f t="shared" si="132"/>
        <v>5800000</v>
      </c>
      <c r="N724" s="49">
        <f t="shared" si="130"/>
        <v>0</v>
      </c>
      <c r="O724" s="48">
        <f t="shared" si="136"/>
        <v>5799999.9999999981</v>
      </c>
      <c r="P724" s="48">
        <f t="shared" si="131"/>
        <v>0</v>
      </c>
      <c r="Q724" s="8">
        <f t="shared" si="133"/>
        <v>0</v>
      </c>
      <c r="R724" s="50">
        <f t="shared" si="127"/>
        <v>0</v>
      </c>
      <c r="S724" s="50"/>
      <c r="T724" s="9">
        <f t="shared" si="137"/>
        <v>48</v>
      </c>
      <c r="U724" s="9">
        <f t="shared" si="139"/>
        <v>48</v>
      </c>
      <c r="V724">
        <f t="shared" si="138"/>
        <v>0</v>
      </c>
      <c r="W724" s="166">
        <f t="shared" si="134"/>
        <v>120833.33333333333</v>
      </c>
      <c r="Y724" s="167">
        <f t="shared" si="135"/>
        <v>5800000</v>
      </c>
    </row>
    <row r="725" spans="1:25" ht="12" customHeight="1" x14ac:dyDescent="0.25">
      <c r="A725" s="51">
        <v>699</v>
      </c>
      <c r="B725" s="58" t="s">
        <v>818</v>
      </c>
      <c r="C725" s="55"/>
      <c r="D725" s="33" t="e">
        <f>VLOOKUP(B725,[2]Item!$A$1:$B$2217,2,)</f>
        <v>#N/A</v>
      </c>
      <c r="E725" s="55" t="s">
        <v>595</v>
      </c>
      <c r="F725" s="55" t="s">
        <v>805</v>
      </c>
      <c r="G725" s="93">
        <v>1</v>
      </c>
      <c r="H725" s="94">
        <v>0.25</v>
      </c>
      <c r="I725" s="61">
        <v>43612</v>
      </c>
      <c r="J725" s="60">
        <v>2400000</v>
      </c>
      <c r="K725" s="47">
        <f>'[1]Sep 23'!M752</f>
        <v>2400000</v>
      </c>
      <c r="L725" s="48"/>
      <c r="M725" s="48">
        <f t="shared" si="132"/>
        <v>2400000</v>
      </c>
      <c r="N725" s="49">
        <f t="shared" si="130"/>
        <v>0</v>
      </c>
      <c r="O725" s="48">
        <f t="shared" si="136"/>
        <v>2400000</v>
      </c>
      <c r="P725" s="48">
        <f t="shared" si="131"/>
        <v>0</v>
      </c>
      <c r="Q725" s="8">
        <f t="shared" si="133"/>
        <v>0</v>
      </c>
      <c r="R725" s="50">
        <f t="shared" ref="R725:R788" si="140">P725-Q725</f>
        <v>0</v>
      </c>
      <c r="S725" s="50"/>
      <c r="T725" s="9">
        <f t="shared" si="137"/>
        <v>48</v>
      </c>
      <c r="U725" s="9">
        <f t="shared" si="139"/>
        <v>48</v>
      </c>
      <c r="V725">
        <f t="shared" si="138"/>
        <v>0</v>
      </c>
      <c r="W725" s="166">
        <f t="shared" si="134"/>
        <v>50000</v>
      </c>
      <c r="Y725" s="167">
        <f t="shared" si="135"/>
        <v>2400000</v>
      </c>
    </row>
    <row r="726" spans="1:25" ht="12" customHeight="1" x14ac:dyDescent="0.25">
      <c r="A726" s="51">
        <v>700</v>
      </c>
      <c r="B726" s="58" t="s">
        <v>819</v>
      </c>
      <c r="C726" s="55"/>
      <c r="D726" s="33" t="e">
        <f>VLOOKUP(B726,[2]Item!$A$1:$B$2217,2,)</f>
        <v>#N/A</v>
      </c>
      <c r="E726" s="55" t="s">
        <v>595</v>
      </c>
      <c r="F726" s="55" t="s">
        <v>338</v>
      </c>
      <c r="G726" s="115">
        <v>1</v>
      </c>
      <c r="H726" s="94">
        <v>0.25</v>
      </c>
      <c r="I726" s="61">
        <v>43630</v>
      </c>
      <c r="J726" s="60">
        <f>3800*2100</f>
        <v>7980000</v>
      </c>
      <c r="K726" s="47">
        <f>'[1]Sep 23'!M753</f>
        <v>7980000</v>
      </c>
      <c r="L726" s="48"/>
      <c r="M726" s="48">
        <f t="shared" si="132"/>
        <v>7980000</v>
      </c>
      <c r="N726" s="49">
        <f t="shared" si="130"/>
        <v>0</v>
      </c>
      <c r="O726" s="48">
        <f t="shared" si="136"/>
        <v>7980000</v>
      </c>
      <c r="P726" s="48">
        <f t="shared" si="131"/>
        <v>0</v>
      </c>
      <c r="Q726" s="8">
        <f t="shared" si="133"/>
        <v>0</v>
      </c>
      <c r="R726" s="50">
        <f t="shared" si="140"/>
        <v>0</v>
      </c>
      <c r="S726" s="50"/>
      <c r="T726" s="9">
        <f t="shared" si="137"/>
        <v>48</v>
      </c>
      <c r="U726" s="9">
        <f t="shared" si="139"/>
        <v>48</v>
      </c>
      <c r="V726">
        <f t="shared" si="138"/>
        <v>0</v>
      </c>
      <c r="W726" s="166">
        <f t="shared" si="134"/>
        <v>166250</v>
      </c>
      <c r="Y726" s="167">
        <f t="shared" si="135"/>
        <v>7980000</v>
      </c>
    </row>
    <row r="727" spans="1:25" ht="12" customHeight="1" x14ac:dyDescent="0.25">
      <c r="A727" s="51">
        <v>701</v>
      </c>
      <c r="B727" s="58" t="s">
        <v>820</v>
      </c>
      <c r="C727" s="55"/>
      <c r="D727" s="33" t="e">
        <f>VLOOKUP(B727,[2]Item!$A$1:$B$2217,2,)</f>
        <v>#N/A</v>
      </c>
      <c r="E727" s="55" t="s">
        <v>595</v>
      </c>
      <c r="F727" s="55" t="s">
        <v>677</v>
      </c>
      <c r="G727" s="115">
        <v>3</v>
      </c>
      <c r="H727" s="94">
        <v>0.25</v>
      </c>
      <c r="I727" s="61">
        <v>43630</v>
      </c>
      <c r="J727" s="60">
        <f>11400*2100</f>
        <v>23940000</v>
      </c>
      <c r="K727" s="47">
        <f>'[1]Sep 23'!M754</f>
        <v>23940000</v>
      </c>
      <c r="L727" s="48"/>
      <c r="M727" s="48">
        <f t="shared" si="132"/>
        <v>23940000</v>
      </c>
      <c r="N727" s="49">
        <f t="shared" si="130"/>
        <v>0</v>
      </c>
      <c r="O727" s="48">
        <f t="shared" si="136"/>
        <v>23940000</v>
      </c>
      <c r="P727" s="48">
        <f t="shared" si="131"/>
        <v>0</v>
      </c>
      <c r="Q727" s="8">
        <f t="shared" si="133"/>
        <v>0</v>
      </c>
      <c r="R727" s="50">
        <f t="shared" si="140"/>
        <v>0</v>
      </c>
      <c r="S727" s="50"/>
      <c r="T727" s="9">
        <f t="shared" si="137"/>
        <v>48</v>
      </c>
      <c r="U727" s="9">
        <f t="shared" si="139"/>
        <v>48</v>
      </c>
      <c r="V727">
        <f t="shared" si="138"/>
        <v>0</v>
      </c>
      <c r="W727" s="166">
        <f t="shared" si="134"/>
        <v>498750</v>
      </c>
      <c r="Y727" s="167">
        <f t="shared" si="135"/>
        <v>23940000</v>
      </c>
    </row>
    <row r="728" spans="1:25" ht="12" customHeight="1" x14ac:dyDescent="0.25">
      <c r="A728" s="51">
        <v>702</v>
      </c>
      <c r="B728" s="58" t="s">
        <v>821</v>
      </c>
      <c r="C728" s="55"/>
      <c r="D728" s="33" t="e">
        <f>VLOOKUP(B728,[2]Item!$A$1:$B$2217,2,)</f>
        <v>#N/A</v>
      </c>
      <c r="E728" s="55" t="s">
        <v>595</v>
      </c>
      <c r="F728" s="55" t="s">
        <v>265</v>
      </c>
      <c r="G728" s="115">
        <v>1</v>
      </c>
      <c r="H728" s="94">
        <v>0.25</v>
      </c>
      <c r="I728" s="61">
        <v>43630</v>
      </c>
      <c r="J728" s="60">
        <f>3800*2100</f>
        <v>7980000</v>
      </c>
      <c r="K728" s="47">
        <f>'[1]Sep 23'!M755</f>
        <v>7980000</v>
      </c>
      <c r="L728" s="48"/>
      <c r="M728" s="48">
        <f t="shared" si="132"/>
        <v>7980000</v>
      </c>
      <c r="N728" s="49">
        <f t="shared" si="130"/>
        <v>0</v>
      </c>
      <c r="O728" s="48">
        <f t="shared" si="136"/>
        <v>7980000</v>
      </c>
      <c r="P728" s="48">
        <f t="shared" si="131"/>
        <v>0</v>
      </c>
      <c r="Q728" s="8">
        <f t="shared" si="133"/>
        <v>0</v>
      </c>
      <c r="R728" s="50">
        <f t="shared" si="140"/>
        <v>0</v>
      </c>
      <c r="S728" s="50"/>
      <c r="T728" s="9">
        <f t="shared" si="137"/>
        <v>48</v>
      </c>
      <c r="U728" s="9">
        <f t="shared" si="139"/>
        <v>48</v>
      </c>
      <c r="V728">
        <f t="shared" si="138"/>
        <v>0</v>
      </c>
      <c r="W728" s="166">
        <f t="shared" si="134"/>
        <v>166250</v>
      </c>
      <c r="Y728" s="167">
        <f t="shared" si="135"/>
        <v>7980000</v>
      </c>
    </row>
    <row r="729" spans="1:25" ht="12" customHeight="1" x14ac:dyDescent="0.25">
      <c r="A729" s="51">
        <v>703</v>
      </c>
      <c r="B729" s="58" t="s">
        <v>822</v>
      </c>
      <c r="C729" s="55"/>
      <c r="D729" s="33" t="e">
        <f>VLOOKUP(B729,[2]Item!$A$1:$B$2217,2,)</f>
        <v>#N/A</v>
      </c>
      <c r="E729" s="55" t="s">
        <v>595</v>
      </c>
      <c r="F729" s="55" t="s">
        <v>770</v>
      </c>
      <c r="G729" s="115">
        <v>1</v>
      </c>
      <c r="H729" s="94">
        <v>0.25</v>
      </c>
      <c r="I729" s="61">
        <v>43630</v>
      </c>
      <c r="J729" s="60">
        <f>3800*2100</f>
        <v>7980000</v>
      </c>
      <c r="K729" s="47">
        <f>'[1]Sep 23'!M756</f>
        <v>7980000</v>
      </c>
      <c r="L729" s="48"/>
      <c r="M729" s="48">
        <f t="shared" si="132"/>
        <v>7980000</v>
      </c>
      <c r="N729" s="49">
        <f t="shared" si="130"/>
        <v>0</v>
      </c>
      <c r="O729" s="48">
        <f t="shared" si="136"/>
        <v>7980000</v>
      </c>
      <c r="P729" s="48">
        <f t="shared" si="131"/>
        <v>0</v>
      </c>
      <c r="Q729" s="8">
        <f t="shared" si="133"/>
        <v>0</v>
      </c>
      <c r="R729" s="50">
        <f t="shared" si="140"/>
        <v>0</v>
      </c>
      <c r="S729" s="50"/>
      <c r="T729" s="9">
        <f t="shared" si="137"/>
        <v>48</v>
      </c>
      <c r="U729" s="9">
        <f t="shared" si="139"/>
        <v>48</v>
      </c>
      <c r="V729">
        <f t="shared" si="138"/>
        <v>0</v>
      </c>
      <c r="W729" s="166">
        <f t="shared" si="134"/>
        <v>166250</v>
      </c>
      <c r="Y729" s="167">
        <f t="shared" si="135"/>
        <v>7980000</v>
      </c>
    </row>
    <row r="730" spans="1:25" ht="12" customHeight="1" x14ac:dyDescent="0.25">
      <c r="A730" s="51">
        <v>704</v>
      </c>
      <c r="B730" s="58" t="s">
        <v>823</v>
      </c>
      <c r="C730" s="55"/>
      <c r="D730" s="33" t="e">
        <f>VLOOKUP(B730,[2]Item!$A$1:$B$2217,2,)</f>
        <v>#N/A</v>
      </c>
      <c r="E730" s="55" t="s">
        <v>595</v>
      </c>
      <c r="F730" s="55" t="s">
        <v>198</v>
      </c>
      <c r="G730" s="115">
        <v>1</v>
      </c>
      <c r="H730" s="94">
        <v>0.25</v>
      </c>
      <c r="I730" s="61">
        <v>43630</v>
      </c>
      <c r="J730" s="60">
        <f>3800*2100</f>
        <v>7980000</v>
      </c>
      <c r="K730" s="47">
        <f>'[1]Sep 23'!M757</f>
        <v>7980000</v>
      </c>
      <c r="L730" s="48"/>
      <c r="M730" s="48">
        <f t="shared" si="132"/>
        <v>7980000</v>
      </c>
      <c r="N730" s="49">
        <f t="shared" si="130"/>
        <v>0</v>
      </c>
      <c r="O730" s="48">
        <f t="shared" si="136"/>
        <v>7980000</v>
      </c>
      <c r="P730" s="48">
        <f t="shared" si="131"/>
        <v>0</v>
      </c>
      <c r="Q730" s="8">
        <f t="shared" si="133"/>
        <v>0</v>
      </c>
      <c r="R730" s="50">
        <f t="shared" si="140"/>
        <v>0</v>
      </c>
      <c r="S730" s="50"/>
      <c r="T730" s="9">
        <f t="shared" si="137"/>
        <v>48</v>
      </c>
      <c r="U730" s="9">
        <f t="shared" si="139"/>
        <v>48</v>
      </c>
      <c r="V730">
        <f t="shared" si="138"/>
        <v>0</v>
      </c>
      <c r="W730" s="166">
        <f t="shared" si="134"/>
        <v>166250</v>
      </c>
      <c r="Y730" s="167">
        <f t="shared" si="135"/>
        <v>7980000</v>
      </c>
    </row>
    <row r="731" spans="1:25" ht="12" customHeight="1" x14ac:dyDescent="0.25">
      <c r="A731" s="51">
        <v>705</v>
      </c>
      <c r="B731" s="58" t="s">
        <v>824</v>
      </c>
      <c r="C731" s="55"/>
      <c r="D731" s="33" t="e">
        <f>VLOOKUP(B731,[2]Item!$A$1:$B$2217,2,)</f>
        <v>#N/A</v>
      </c>
      <c r="E731" s="55" t="s">
        <v>595</v>
      </c>
      <c r="F731" s="55" t="s">
        <v>755</v>
      </c>
      <c r="G731" s="115">
        <v>1</v>
      </c>
      <c r="H731" s="94">
        <v>0.25</v>
      </c>
      <c r="I731" s="61">
        <v>43630</v>
      </c>
      <c r="J731" s="60">
        <f>5200*2100</f>
        <v>10920000</v>
      </c>
      <c r="K731" s="47">
        <f>'[1]Sep 23'!M758</f>
        <v>10920000</v>
      </c>
      <c r="L731" s="48"/>
      <c r="M731" s="48">
        <f t="shared" si="132"/>
        <v>10920000</v>
      </c>
      <c r="N731" s="49">
        <f t="shared" si="130"/>
        <v>0</v>
      </c>
      <c r="O731" s="48">
        <f t="shared" si="136"/>
        <v>10920000</v>
      </c>
      <c r="P731" s="48">
        <f t="shared" si="131"/>
        <v>0</v>
      </c>
      <c r="Q731" s="8">
        <f t="shared" si="133"/>
        <v>0</v>
      </c>
      <c r="R731" s="50">
        <f t="shared" si="140"/>
        <v>0</v>
      </c>
      <c r="S731" s="50"/>
      <c r="T731" s="9">
        <f t="shared" si="137"/>
        <v>48</v>
      </c>
      <c r="U731" s="9">
        <f t="shared" si="139"/>
        <v>48</v>
      </c>
      <c r="V731">
        <f t="shared" si="138"/>
        <v>0</v>
      </c>
      <c r="W731" s="166">
        <f t="shared" si="134"/>
        <v>227500</v>
      </c>
      <c r="Y731" s="167">
        <f t="shared" si="135"/>
        <v>10920000</v>
      </c>
    </row>
    <row r="732" spans="1:25" ht="12" customHeight="1" x14ac:dyDescent="0.25">
      <c r="A732" s="51">
        <v>706</v>
      </c>
      <c r="B732" s="58" t="s">
        <v>825</v>
      </c>
      <c r="C732" s="55"/>
      <c r="D732" s="33" t="e">
        <f>VLOOKUP(B732,[2]Item!$A$1:$B$2217,2,)</f>
        <v>#N/A</v>
      </c>
      <c r="E732" s="55" t="s">
        <v>595</v>
      </c>
      <c r="F732" s="55" t="s">
        <v>679</v>
      </c>
      <c r="G732" s="115">
        <v>1</v>
      </c>
      <c r="H732" s="94">
        <v>0.25</v>
      </c>
      <c r="I732" s="61">
        <v>43630</v>
      </c>
      <c r="J732" s="60">
        <f>5200*2100</f>
        <v>10920000</v>
      </c>
      <c r="K732" s="47">
        <f>'[1]Sep 23'!M759</f>
        <v>10920000</v>
      </c>
      <c r="L732" s="48"/>
      <c r="M732" s="48">
        <f t="shared" si="132"/>
        <v>10920000</v>
      </c>
      <c r="N732" s="49">
        <f t="shared" si="130"/>
        <v>0</v>
      </c>
      <c r="O732" s="48">
        <f t="shared" si="136"/>
        <v>10920000</v>
      </c>
      <c r="P732" s="48">
        <f t="shared" si="131"/>
        <v>0</v>
      </c>
      <c r="Q732" s="8">
        <f t="shared" si="133"/>
        <v>0</v>
      </c>
      <c r="R732" s="50">
        <f t="shared" si="140"/>
        <v>0</v>
      </c>
      <c r="S732" s="50"/>
      <c r="T732" s="9">
        <f t="shared" si="137"/>
        <v>48</v>
      </c>
      <c r="U732" s="9">
        <f t="shared" si="139"/>
        <v>48</v>
      </c>
      <c r="V732">
        <f t="shared" si="138"/>
        <v>0</v>
      </c>
      <c r="W732" s="166">
        <f t="shared" si="134"/>
        <v>227500</v>
      </c>
      <c r="Y732" s="167">
        <f t="shared" si="135"/>
        <v>10920000</v>
      </c>
    </row>
    <row r="733" spans="1:25" ht="12" customHeight="1" x14ac:dyDescent="0.25">
      <c r="A733" s="51">
        <v>707</v>
      </c>
      <c r="B733" s="58" t="s">
        <v>826</v>
      </c>
      <c r="C733" s="55"/>
      <c r="D733" s="33" t="e">
        <f>VLOOKUP(B733,[2]Item!$A$1:$B$2217,2,)</f>
        <v>#N/A</v>
      </c>
      <c r="E733" s="55" t="s">
        <v>595</v>
      </c>
      <c r="F733" s="55" t="s">
        <v>420</v>
      </c>
      <c r="G733" s="115">
        <v>6</v>
      </c>
      <c r="H733" s="94">
        <v>0.25</v>
      </c>
      <c r="I733" s="61">
        <v>43630</v>
      </c>
      <c r="J733" s="60">
        <f>22800*2100</f>
        <v>47880000</v>
      </c>
      <c r="K733" s="47">
        <f>'[1]Sep 23'!M760</f>
        <v>47880000</v>
      </c>
      <c r="L733" s="48"/>
      <c r="M733" s="48">
        <f t="shared" si="132"/>
        <v>47880000</v>
      </c>
      <c r="N733" s="49">
        <f t="shared" si="130"/>
        <v>0</v>
      </c>
      <c r="O733" s="48">
        <f t="shared" si="136"/>
        <v>47880000</v>
      </c>
      <c r="P733" s="48">
        <f t="shared" si="131"/>
        <v>0</v>
      </c>
      <c r="Q733" s="8">
        <f t="shared" si="133"/>
        <v>0</v>
      </c>
      <c r="R733" s="50">
        <f t="shared" si="140"/>
        <v>0</v>
      </c>
      <c r="S733" s="50"/>
      <c r="T733" s="9">
        <f t="shared" si="137"/>
        <v>48</v>
      </c>
      <c r="U733" s="9">
        <f t="shared" si="139"/>
        <v>48</v>
      </c>
      <c r="V733">
        <f t="shared" si="138"/>
        <v>0</v>
      </c>
      <c r="W733" s="166">
        <f t="shared" si="134"/>
        <v>997500</v>
      </c>
      <c r="Y733" s="167">
        <f t="shared" si="135"/>
        <v>47880000</v>
      </c>
    </row>
    <row r="734" spans="1:25" ht="12" customHeight="1" x14ac:dyDescent="0.25">
      <c r="A734" s="51">
        <v>708</v>
      </c>
      <c r="B734" s="58" t="s">
        <v>827</v>
      </c>
      <c r="C734" s="55"/>
      <c r="D734" s="33" t="e">
        <f>VLOOKUP(B734,[2]Item!$A$1:$B$2217,2,)</f>
        <v>#N/A</v>
      </c>
      <c r="E734" s="55" t="s">
        <v>595</v>
      </c>
      <c r="F734" s="55" t="s">
        <v>420</v>
      </c>
      <c r="G734" s="115">
        <v>1</v>
      </c>
      <c r="H734" s="94">
        <v>0.25</v>
      </c>
      <c r="I734" s="61">
        <v>43630</v>
      </c>
      <c r="J734" s="60">
        <f>5200*2100</f>
        <v>10920000</v>
      </c>
      <c r="K734" s="47">
        <f>'[1]Sep 23'!M761</f>
        <v>10920000</v>
      </c>
      <c r="L734" s="48"/>
      <c r="M734" s="48">
        <f t="shared" si="132"/>
        <v>10920000</v>
      </c>
      <c r="N734" s="49">
        <f t="shared" si="130"/>
        <v>0</v>
      </c>
      <c r="O734" s="48">
        <f t="shared" si="136"/>
        <v>10920000</v>
      </c>
      <c r="P734" s="48">
        <f t="shared" si="131"/>
        <v>0</v>
      </c>
      <c r="Q734" s="8">
        <f t="shared" si="133"/>
        <v>0</v>
      </c>
      <c r="R734" s="50">
        <f t="shared" si="140"/>
        <v>0</v>
      </c>
      <c r="S734" s="50"/>
      <c r="T734" s="9">
        <f t="shared" si="137"/>
        <v>48</v>
      </c>
      <c r="U734" s="9">
        <f t="shared" si="139"/>
        <v>48</v>
      </c>
      <c r="V734">
        <f t="shared" si="138"/>
        <v>0</v>
      </c>
      <c r="W734" s="166">
        <f t="shared" si="134"/>
        <v>227500</v>
      </c>
      <c r="Y734" s="167">
        <f t="shared" si="135"/>
        <v>10920000</v>
      </c>
    </row>
    <row r="735" spans="1:25" ht="12" customHeight="1" x14ac:dyDescent="0.25">
      <c r="A735" s="51">
        <v>709</v>
      </c>
      <c r="B735" s="58" t="s">
        <v>828</v>
      </c>
      <c r="C735" s="55"/>
      <c r="D735" s="33" t="e">
        <f>VLOOKUP(B735,[2]Item!$A$1:$B$2217,2,)</f>
        <v>#N/A</v>
      </c>
      <c r="E735" s="55" t="s">
        <v>595</v>
      </c>
      <c r="F735" s="55" t="s">
        <v>420</v>
      </c>
      <c r="G735" s="115">
        <v>2</v>
      </c>
      <c r="H735" s="94">
        <v>0.25</v>
      </c>
      <c r="I735" s="61">
        <v>43630</v>
      </c>
      <c r="J735" s="60">
        <f>8800*2100</f>
        <v>18480000</v>
      </c>
      <c r="K735" s="47">
        <f>'[1]Sep 23'!M762</f>
        <v>18480000</v>
      </c>
      <c r="L735" s="48"/>
      <c r="M735" s="48">
        <f t="shared" si="132"/>
        <v>18480000</v>
      </c>
      <c r="N735" s="49">
        <f t="shared" si="130"/>
        <v>0</v>
      </c>
      <c r="O735" s="48">
        <f t="shared" si="136"/>
        <v>18480000</v>
      </c>
      <c r="P735" s="48">
        <f t="shared" si="131"/>
        <v>0</v>
      </c>
      <c r="Q735" s="8">
        <f t="shared" si="133"/>
        <v>0</v>
      </c>
      <c r="R735" s="50">
        <f t="shared" si="140"/>
        <v>0</v>
      </c>
      <c r="S735" s="50"/>
      <c r="T735" s="9">
        <f t="shared" si="137"/>
        <v>48</v>
      </c>
      <c r="U735" s="9">
        <f t="shared" si="139"/>
        <v>48</v>
      </c>
      <c r="V735">
        <f t="shared" si="138"/>
        <v>0</v>
      </c>
      <c r="W735" s="166">
        <f t="shared" si="134"/>
        <v>385000</v>
      </c>
      <c r="Y735" s="167">
        <f t="shared" si="135"/>
        <v>18480000</v>
      </c>
    </row>
    <row r="736" spans="1:25" ht="12" customHeight="1" x14ac:dyDescent="0.25">
      <c r="A736" s="51">
        <v>710</v>
      </c>
      <c r="B736" s="116" t="s">
        <v>829</v>
      </c>
      <c r="C736" s="55"/>
      <c r="D736" s="33" t="e">
        <f>VLOOKUP(B736,[2]Item!$A$1:$B$2217,2,)</f>
        <v>#N/A</v>
      </c>
      <c r="E736" s="55" t="s">
        <v>595</v>
      </c>
      <c r="F736" s="55" t="s">
        <v>341</v>
      </c>
      <c r="G736" s="64">
        <v>1</v>
      </c>
      <c r="H736" s="35">
        <v>0.25</v>
      </c>
      <c r="I736" s="68">
        <v>43666</v>
      </c>
      <c r="J736" s="96">
        <v>850000</v>
      </c>
      <c r="K736" s="47">
        <f>'[1]Sep 23'!M763</f>
        <v>850000.00000000047</v>
      </c>
      <c r="L736" s="48"/>
      <c r="M736" s="48">
        <f t="shared" si="132"/>
        <v>850000</v>
      </c>
      <c r="N736" s="49">
        <f t="shared" si="130"/>
        <v>0</v>
      </c>
      <c r="O736" s="48">
        <f t="shared" si="136"/>
        <v>850000.00000000047</v>
      </c>
      <c r="P736" s="48">
        <f t="shared" si="131"/>
        <v>0</v>
      </c>
      <c r="Q736" s="8">
        <f t="shared" si="133"/>
        <v>0</v>
      </c>
      <c r="R736" s="50">
        <f t="shared" si="140"/>
        <v>0</v>
      </c>
      <c r="S736" s="50"/>
      <c r="T736" s="9">
        <f t="shared" si="137"/>
        <v>48</v>
      </c>
      <c r="U736" s="9">
        <f t="shared" si="139"/>
        <v>48</v>
      </c>
      <c r="V736">
        <f t="shared" si="138"/>
        <v>0</v>
      </c>
      <c r="W736" s="166">
        <f t="shared" si="134"/>
        <v>17708.333333333332</v>
      </c>
      <c r="Y736" s="167">
        <f t="shared" si="135"/>
        <v>850000</v>
      </c>
    </row>
    <row r="737" spans="1:25" ht="12" customHeight="1" x14ac:dyDescent="0.25">
      <c r="A737" s="51">
        <v>711</v>
      </c>
      <c r="B737" s="116" t="s">
        <v>830</v>
      </c>
      <c r="C737" s="55"/>
      <c r="D737" s="33" t="e">
        <f>VLOOKUP(B737,[2]Item!$A$1:$B$2217,2,)</f>
        <v>#N/A</v>
      </c>
      <c r="E737" s="55" t="s">
        <v>595</v>
      </c>
      <c r="F737" s="55" t="s">
        <v>341</v>
      </c>
      <c r="G737" s="64">
        <v>1</v>
      </c>
      <c r="H737" s="35">
        <v>0.25</v>
      </c>
      <c r="I737" s="68">
        <v>43666</v>
      </c>
      <c r="J737" s="96">
        <v>2675000</v>
      </c>
      <c r="K737" s="47">
        <f>'[1]Sep 23'!M764</f>
        <v>2674999.9999999995</v>
      </c>
      <c r="L737" s="48"/>
      <c r="M737" s="48">
        <f t="shared" si="132"/>
        <v>2675000</v>
      </c>
      <c r="N737" s="49">
        <f t="shared" si="130"/>
        <v>0</v>
      </c>
      <c r="O737" s="48">
        <f t="shared" si="136"/>
        <v>2674999.9999999995</v>
      </c>
      <c r="P737" s="48">
        <f t="shared" si="131"/>
        <v>0</v>
      </c>
      <c r="Q737" s="8">
        <f t="shared" si="133"/>
        <v>0</v>
      </c>
      <c r="R737" s="50">
        <f t="shared" si="140"/>
        <v>0</v>
      </c>
      <c r="S737" s="50"/>
      <c r="T737" s="9">
        <f t="shared" si="137"/>
        <v>48</v>
      </c>
      <c r="U737" s="9">
        <f t="shared" si="139"/>
        <v>48</v>
      </c>
      <c r="V737">
        <f t="shared" si="138"/>
        <v>0</v>
      </c>
      <c r="W737" s="166">
        <f t="shared" si="134"/>
        <v>55729.166666666664</v>
      </c>
      <c r="Y737" s="167">
        <f t="shared" si="135"/>
        <v>2675000</v>
      </c>
    </row>
    <row r="738" spans="1:25" ht="12" customHeight="1" x14ac:dyDescent="0.25">
      <c r="A738" s="51">
        <v>712</v>
      </c>
      <c r="B738" s="117" t="s">
        <v>831</v>
      </c>
      <c r="C738" s="118"/>
      <c r="D738" s="33" t="e">
        <f>VLOOKUP(B738,[2]Item!$A$1:$B$2217,2,)</f>
        <v>#N/A</v>
      </c>
      <c r="E738" s="118" t="s">
        <v>595</v>
      </c>
      <c r="F738" s="118" t="s">
        <v>832</v>
      </c>
      <c r="G738" s="64">
        <v>1</v>
      </c>
      <c r="H738" s="35">
        <v>0.25</v>
      </c>
      <c r="I738" s="36">
        <v>43691</v>
      </c>
      <c r="J738" s="46">
        <v>1500000</v>
      </c>
      <c r="K738" s="47">
        <f>'[1]Sep 23'!M765</f>
        <v>1500000</v>
      </c>
      <c r="L738" s="48"/>
      <c r="M738" s="48">
        <f t="shared" si="132"/>
        <v>1500000</v>
      </c>
      <c r="N738" s="49">
        <f t="shared" si="130"/>
        <v>0</v>
      </c>
      <c r="O738" s="48">
        <f t="shared" si="136"/>
        <v>1500000</v>
      </c>
      <c r="P738" s="48">
        <f t="shared" si="131"/>
        <v>0</v>
      </c>
      <c r="Q738" s="8">
        <f t="shared" si="133"/>
        <v>0</v>
      </c>
      <c r="R738" s="50">
        <f t="shared" si="140"/>
        <v>0</v>
      </c>
      <c r="S738" s="50"/>
      <c r="T738" s="9">
        <f t="shared" si="137"/>
        <v>48</v>
      </c>
      <c r="U738" s="9">
        <f t="shared" si="139"/>
        <v>48</v>
      </c>
      <c r="V738">
        <f t="shared" si="138"/>
        <v>0</v>
      </c>
      <c r="W738" s="166">
        <f t="shared" si="134"/>
        <v>31250</v>
      </c>
      <c r="Y738" s="167">
        <f t="shared" si="135"/>
        <v>1500000</v>
      </c>
    </row>
    <row r="739" spans="1:25" ht="12" customHeight="1" x14ac:dyDescent="0.25">
      <c r="A739" s="51">
        <v>713</v>
      </c>
      <c r="B739" s="117" t="s">
        <v>833</v>
      </c>
      <c r="C739" s="118"/>
      <c r="D739" s="33" t="e">
        <f>VLOOKUP(B739,[2]Item!$A$1:$B$2217,2,)</f>
        <v>#N/A</v>
      </c>
      <c r="E739" s="118" t="s">
        <v>595</v>
      </c>
      <c r="F739" s="118" t="s">
        <v>306</v>
      </c>
      <c r="G739" s="64">
        <v>2</v>
      </c>
      <c r="H739" s="35">
        <v>0.25</v>
      </c>
      <c r="I739" s="36">
        <v>43700</v>
      </c>
      <c r="J739" s="46">
        <f>1500000/5*2</f>
        <v>600000</v>
      </c>
      <c r="K739" s="47">
        <f>'[1]Sep 23'!M766</f>
        <v>600000</v>
      </c>
      <c r="L739" s="48"/>
      <c r="M739" s="48">
        <f t="shared" si="132"/>
        <v>600000</v>
      </c>
      <c r="N739" s="49">
        <f t="shared" si="130"/>
        <v>0</v>
      </c>
      <c r="O739" s="48">
        <f t="shared" si="136"/>
        <v>600000</v>
      </c>
      <c r="P739" s="48">
        <f t="shared" si="131"/>
        <v>0</v>
      </c>
      <c r="Q739" s="8">
        <f t="shared" si="133"/>
        <v>0</v>
      </c>
      <c r="R739" s="50">
        <f t="shared" si="140"/>
        <v>0</v>
      </c>
      <c r="S739" s="50"/>
      <c r="T739" s="9">
        <f t="shared" si="137"/>
        <v>48</v>
      </c>
      <c r="U739" s="9">
        <f t="shared" si="139"/>
        <v>48</v>
      </c>
      <c r="V739">
        <f t="shared" si="138"/>
        <v>0</v>
      </c>
      <c r="W739" s="166">
        <f t="shared" si="134"/>
        <v>12500</v>
      </c>
      <c r="Y739" s="167">
        <f t="shared" si="135"/>
        <v>600000</v>
      </c>
    </row>
    <row r="740" spans="1:25" ht="12" customHeight="1" x14ac:dyDescent="0.25">
      <c r="A740" s="51">
        <v>714</v>
      </c>
      <c r="B740" s="117" t="s">
        <v>834</v>
      </c>
      <c r="C740" s="118"/>
      <c r="D740" s="33" t="e">
        <f>VLOOKUP(B740,[2]Item!$A$1:$B$2217,2,)</f>
        <v>#N/A</v>
      </c>
      <c r="E740" s="118" t="s">
        <v>595</v>
      </c>
      <c r="F740" s="118" t="s">
        <v>805</v>
      </c>
      <c r="G740" s="64">
        <v>3</v>
      </c>
      <c r="H740" s="35">
        <v>0.25</v>
      </c>
      <c r="I740" s="36">
        <v>43700</v>
      </c>
      <c r="J740" s="46">
        <f>1500000/5*3</f>
        <v>900000</v>
      </c>
      <c r="K740" s="47">
        <f>'[1]Sep 23'!M767</f>
        <v>900000</v>
      </c>
      <c r="L740" s="48"/>
      <c r="M740" s="48">
        <f t="shared" si="132"/>
        <v>900000</v>
      </c>
      <c r="N740" s="49">
        <f t="shared" si="130"/>
        <v>0</v>
      </c>
      <c r="O740" s="48">
        <f t="shared" si="136"/>
        <v>900000</v>
      </c>
      <c r="P740" s="48">
        <f t="shared" si="131"/>
        <v>0</v>
      </c>
      <c r="Q740" s="8">
        <f t="shared" si="133"/>
        <v>0</v>
      </c>
      <c r="R740" s="50">
        <f t="shared" si="140"/>
        <v>0</v>
      </c>
      <c r="S740" s="50"/>
      <c r="T740" s="9">
        <f t="shared" si="137"/>
        <v>48</v>
      </c>
      <c r="U740" s="9">
        <f t="shared" si="139"/>
        <v>48</v>
      </c>
      <c r="V740">
        <f t="shared" si="138"/>
        <v>0</v>
      </c>
      <c r="W740" s="166">
        <f t="shared" si="134"/>
        <v>18750</v>
      </c>
      <c r="Y740" s="167">
        <f t="shared" si="135"/>
        <v>900000</v>
      </c>
    </row>
    <row r="741" spans="1:25" ht="12" customHeight="1" x14ac:dyDescent="0.25">
      <c r="A741" s="51">
        <v>715</v>
      </c>
      <c r="B741" s="58" t="s">
        <v>835</v>
      </c>
      <c r="C741" s="55"/>
      <c r="D741" s="33" t="e">
        <f>VLOOKUP(B741,[2]Item!$A$1:$B$2217,2,)</f>
        <v>#N/A</v>
      </c>
      <c r="E741" s="55" t="s">
        <v>595</v>
      </c>
      <c r="F741" s="55" t="s">
        <v>306</v>
      </c>
      <c r="G741" s="115">
        <v>2</v>
      </c>
      <c r="H741" s="35">
        <v>0.25</v>
      </c>
      <c r="I741" s="61">
        <v>43713</v>
      </c>
      <c r="J741" s="60">
        <v>580000</v>
      </c>
      <c r="K741" s="47">
        <f>'[1]Sep 23'!M768</f>
        <v>579999.99999999988</v>
      </c>
      <c r="L741" s="48"/>
      <c r="M741" s="48">
        <f t="shared" si="132"/>
        <v>580000</v>
      </c>
      <c r="N741" s="49">
        <f t="shared" si="130"/>
        <v>0</v>
      </c>
      <c r="O741" s="48">
        <f t="shared" si="136"/>
        <v>579999.99999999988</v>
      </c>
      <c r="P741" s="48">
        <f t="shared" si="131"/>
        <v>0</v>
      </c>
      <c r="Q741" s="8">
        <f t="shared" si="133"/>
        <v>0</v>
      </c>
      <c r="R741" s="50">
        <f t="shared" si="140"/>
        <v>0</v>
      </c>
      <c r="S741" s="50"/>
      <c r="T741" s="9">
        <f t="shared" si="137"/>
        <v>48</v>
      </c>
      <c r="U741" s="9">
        <f t="shared" si="139"/>
        <v>48</v>
      </c>
      <c r="V741">
        <f t="shared" si="138"/>
        <v>0</v>
      </c>
      <c r="W741" s="166">
        <f t="shared" si="134"/>
        <v>12083.333333333334</v>
      </c>
      <c r="Y741" s="167">
        <f t="shared" si="135"/>
        <v>580000</v>
      </c>
    </row>
    <row r="742" spans="1:25" ht="12" customHeight="1" x14ac:dyDescent="0.25">
      <c r="A742" s="51">
        <v>716</v>
      </c>
      <c r="B742" s="58" t="s">
        <v>836</v>
      </c>
      <c r="C742" s="55"/>
      <c r="D742" s="33" t="e">
        <f>VLOOKUP(B742,[2]Item!$A$1:$B$2217,2,)</f>
        <v>#N/A</v>
      </c>
      <c r="E742" s="55" t="s">
        <v>595</v>
      </c>
      <c r="F742" s="55" t="s">
        <v>679</v>
      </c>
      <c r="G742" s="115">
        <v>1</v>
      </c>
      <c r="H742" s="35">
        <v>0.25</v>
      </c>
      <c r="I742" s="61">
        <v>43713</v>
      </c>
      <c r="J742" s="60">
        <v>290000</v>
      </c>
      <c r="K742" s="47">
        <f>'[1]Sep 23'!M769</f>
        <v>289999.99999999994</v>
      </c>
      <c r="L742" s="48"/>
      <c r="M742" s="48">
        <f t="shared" si="132"/>
        <v>290000</v>
      </c>
      <c r="N742" s="49">
        <f t="shared" si="130"/>
        <v>0</v>
      </c>
      <c r="O742" s="48">
        <f t="shared" si="136"/>
        <v>289999.99999999994</v>
      </c>
      <c r="P742" s="48">
        <f t="shared" si="131"/>
        <v>0</v>
      </c>
      <c r="Q742" s="8">
        <f t="shared" si="133"/>
        <v>0</v>
      </c>
      <c r="R742" s="50">
        <f t="shared" si="140"/>
        <v>0</v>
      </c>
      <c r="S742" s="50"/>
      <c r="T742" s="9">
        <f t="shared" si="137"/>
        <v>48</v>
      </c>
      <c r="U742" s="9">
        <f t="shared" si="139"/>
        <v>48</v>
      </c>
      <c r="V742">
        <f t="shared" si="138"/>
        <v>0</v>
      </c>
      <c r="W742" s="166">
        <f t="shared" si="134"/>
        <v>6041.666666666667</v>
      </c>
      <c r="Y742" s="167">
        <f t="shared" si="135"/>
        <v>290000</v>
      </c>
    </row>
    <row r="743" spans="1:25" ht="12" customHeight="1" x14ac:dyDescent="0.25">
      <c r="A743" s="51">
        <v>717</v>
      </c>
      <c r="B743" s="58" t="s">
        <v>837</v>
      </c>
      <c r="C743" s="55"/>
      <c r="D743" s="33" t="e">
        <f>VLOOKUP(B743,[2]Item!$A$1:$B$2217,2,)</f>
        <v>#N/A</v>
      </c>
      <c r="E743" s="55" t="s">
        <v>595</v>
      </c>
      <c r="F743" s="55" t="s">
        <v>770</v>
      </c>
      <c r="G743" s="115">
        <v>1</v>
      </c>
      <c r="H743" s="35">
        <v>0.25</v>
      </c>
      <c r="I743" s="61">
        <v>43713</v>
      </c>
      <c r="J743" s="60">
        <v>290000</v>
      </c>
      <c r="K743" s="47">
        <f>'[1]Sep 23'!M770</f>
        <v>289999.99999999994</v>
      </c>
      <c r="L743" s="48"/>
      <c r="M743" s="48">
        <f t="shared" si="132"/>
        <v>290000</v>
      </c>
      <c r="N743" s="49">
        <f t="shared" si="130"/>
        <v>0</v>
      </c>
      <c r="O743" s="48">
        <f t="shared" si="136"/>
        <v>289999.99999999994</v>
      </c>
      <c r="P743" s="48">
        <f t="shared" si="131"/>
        <v>0</v>
      </c>
      <c r="Q743" s="8">
        <f t="shared" si="133"/>
        <v>0</v>
      </c>
      <c r="R743" s="50">
        <f t="shared" si="140"/>
        <v>0</v>
      </c>
      <c r="S743" s="50"/>
      <c r="T743" s="9">
        <f t="shared" si="137"/>
        <v>48</v>
      </c>
      <c r="U743" s="9">
        <f t="shared" si="139"/>
        <v>48</v>
      </c>
      <c r="V743">
        <f t="shared" si="138"/>
        <v>0</v>
      </c>
      <c r="W743" s="166">
        <f t="shared" si="134"/>
        <v>6041.666666666667</v>
      </c>
      <c r="Y743" s="167">
        <f t="shared" si="135"/>
        <v>290000</v>
      </c>
    </row>
    <row r="744" spans="1:25" ht="12" customHeight="1" x14ac:dyDescent="0.25">
      <c r="A744" s="51">
        <v>718</v>
      </c>
      <c r="B744" s="58" t="s">
        <v>838</v>
      </c>
      <c r="C744" s="55"/>
      <c r="D744" s="33" t="e">
        <f>VLOOKUP(B744,[2]Item!$A$1:$B$2217,2,)</f>
        <v>#N/A</v>
      </c>
      <c r="E744" s="55" t="s">
        <v>595</v>
      </c>
      <c r="F744" s="55" t="s">
        <v>761</v>
      </c>
      <c r="G744" s="115">
        <v>1</v>
      </c>
      <c r="H744" s="35">
        <v>0.25</v>
      </c>
      <c r="I744" s="61">
        <v>43713</v>
      </c>
      <c r="J744" s="60">
        <v>290000</v>
      </c>
      <c r="K744" s="47">
        <f>'[1]Sep 23'!M771</f>
        <v>289999.99999999994</v>
      </c>
      <c r="L744" s="48"/>
      <c r="M744" s="48">
        <f t="shared" si="132"/>
        <v>290000</v>
      </c>
      <c r="N744" s="49">
        <f t="shared" si="130"/>
        <v>0</v>
      </c>
      <c r="O744" s="48">
        <f t="shared" si="136"/>
        <v>289999.99999999994</v>
      </c>
      <c r="P744" s="48">
        <f t="shared" si="131"/>
        <v>0</v>
      </c>
      <c r="Q744" s="8">
        <f t="shared" si="133"/>
        <v>0</v>
      </c>
      <c r="R744" s="50">
        <f t="shared" si="140"/>
        <v>0</v>
      </c>
      <c r="S744" s="50"/>
      <c r="T744" s="9">
        <f t="shared" si="137"/>
        <v>48</v>
      </c>
      <c r="U744" s="9">
        <f t="shared" si="139"/>
        <v>48</v>
      </c>
      <c r="V744">
        <f t="shared" si="138"/>
        <v>0</v>
      </c>
      <c r="W744" s="166">
        <f t="shared" si="134"/>
        <v>6041.666666666667</v>
      </c>
      <c r="Y744" s="167">
        <f t="shared" si="135"/>
        <v>290000</v>
      </c>
    </row>
    <row r="745" spans="1:25" ht="12" customHeight="1" x14ac:dyDescent="0.25">
      <c r="A745" s="51">
        <v>719</v>
      </c>
      <c r="B745" s="58" t="s">
        <v>839</v>
      </c>
      <c r="C745" s="55"/>
      <c r="D745" s="33" t="e">
        <f>VLOOKUP(B745,[2]Item!$A$1:$B$2217,2,)</f>
        <v>#N/A</v>
      </c>
      <c r="E745" s="55" t="s">
        <v>595</v>
      </c>
      <c r="F745" s="55" t="s">
        <v>164</v>
      </c>
      <c r="G745" s="115">
        <v>1</v>
      </c>
      <c r="H745" s="35">
        <v>0.25</v>
      </c>
      <c r="I745" s="61">
        <v>43713</v>
      </c>
      <c r="J745" s="60">
        <v>290000</v>
      </c>
      <c r="K745" s="47">
        <f>'[1]Sep 23'!M772</f>
        <v>289999.99999999994</v>
      </c>
      <c r="L745" s="48"/>
      <c r="M745" s="48">
        <f t="shared" si="132"/>
        <v>290000</v>
      </c>
      <c r="N745" s="49">
        <f t="shared" si="130"/>
        <v>0</v>
      </c>
      <c r="O745" s="48">
        <f t="shared" si="136"/>
        <v>289999.99999999994</v>
      </c>
      <c r="P745" s="48">
        <f t="shared" si="131"/>
        <v>0</v>
      </c>
      <c r="Q745" s="8">
        <f t="shared" si="133"/>
        <v>0</v>
      </c>
      <c r="R745" s="50">
        <f t="shared" si="140"/>
        <v>0</v>
      </c>
      <c r="S745" s="50"/>
      <c r="T745" s="9">
        <f t="shared" si="137"/>
        <v>48</v>
      </c>
      <c r="U745" s="9">
        <f t="shared" si="139"/>
        <v>48</v>
      </c>
      <c r="V745">
        <f t="shared" si="138"/>
        <v>0</v>
      </c>
      <c r="W745" s="166">
        <f t="shared" si="134"/>
        <v>6041.666666666667</v>
      </c>
      <c r="Y745" s="167">
        <f t="shared" si="135"/>
        <v>290000</v>
      </c>
    </row>
    <row r="746" spans="1:25" ht="12" customHeight="1" x14ac:dyDescent="0.25">
      <c r="A746" s="51">
        <v>720</v>
      </c>
      <c r="B746" s="58" t="s">
        <v>840</v>
      </c>
      <c r="C746" s="55"/>
      <c r="D746" s="33" t="e">
        <f>VLOOKUP(B746,[2]Item!$A$1:$B$2217,2,)</f>
        <v>#N/A</v>
      </c>
      <c r="E746" s="55" t="s">
        <v>595</v>
      </c>
      <c r="F746" s="55" t="s">
        <v>659</v>
      </c>
      <c r="G746" s="115">
        <v>1</v>
      </c>
      <c r="H746" s="35">
        <v>0.25</v>
      </c>
      <c r="I746" s="61">
        <v>43713</v>
      </c>
      <c r="J746" s="60">
        <v>290000</v>
      </c>
      <c r="K746" s="47">
        <f>'[1]Sep 23'!M773</f>
        <v>289999.99999999994</v>
      </c>
      <c r="L746" s="48"/>
      <c r="M746" s="48">
        <f t="shared" si="132"/>
        <v>290000</v>
      </c>
      <c r="N746" s="49">
        <f t="shared" si="130"/>
        <v>0</v>
      </c>
      <c r="O746" s="48">
        <f t="shared" si="136"/>
        <v>289999.99999999994</v>
      </c>
      <c r="P746" s="48">
        <f t="shared" si="131"/>
        <v>0</v>
      </c>
      <c r="Q746" s="8">
        <f t="shared" si="133"/>
        <v>0</v>
      </c>
      <c r="R746" s="50">
        <f t="shared" si="140"/>
        <v>0</v>
      </c>
      <c r="S746" s="50"/>
      <c r="T746" s="9">
        <f t="shared" si="137"/>
        <v>48</v>
      </c>
      <c r="U746" s="9">
        <f t="shared" si="139"/>
        <v>48</v>
      </c>
      <c r="V746">
        <f t="shared" si="138"/>
        <v>0</v>
      </c>
      <c r="W746" s="166">
        <f t="shared" si="134"/>
        <v>6041.666666666667</v>
      </c>
      <c r="Y746" s="167">
        <f t="shared" si="135"/>
        <v>290000</v>
      </c>
    </row>
    <row r="747" spans="1:25" ht="12" customHeight="1" x14ac:dyDescent="0.25">
      <c r="A747" s="51">
        <v>721</v>
      </c>
      <c r="B747" s="58" t="s">
        <v>841</v>
      </c>
      <c r="C747" s="55"/>
      <c r="D747" s="33" t="e">
        <f>VLOOKUP(B747,[2]Item!$A$1:$B$2217,2,)</f>
        <v>#N/A</v>
      </c>
      <c r="E747" s="55" t="s">
        <v>595</v>
      </c>
      <c r="F747" s="55" t="s">
        <v>265</v>
      </c>
      <c r="G747" s="115">
        <v>1</v>
      </c>
      <c r="H747" s="35">
        <v>0.25</v>
      </c>
      <c r="I747" s="61">
        <v>43713</v>
      </c>
      <c r="J747" s="60">
        <v>290000</v>
      </c>
      <c r="K747" s="47">
        <f>'[1]Sep 23'!M774</f>
        <v>289999.99999999994</v>
      </c>
      <c r="L747" s="48"/>
      <c r="M747" s="48">
        <f t="shared" si="132"/>
        <v>290000</v>
      </c>
      <c r="N747" s="49">
        <f t="shared" si="130"/>
        <v>0</v>
      </c>
      <c r="O747" s="48">
        <f t="shared" si="136"/>
        <v>289999.99999999994</v>
      </c>
      <c r="P747" s="48">
        <f t="shared" si="131"/>
        <v>0</v>
      </c>
      <c r="Q747" s="8">
        <f t="shared" si="133"/>
        <v>0</v>
      </c>
      <c r="R747" s="50">
        <f t="shared" si="140"/>
        <v>0</v>
      </c>
      <c r="S747" s="50"/>
      <c r="T747" s="9">
        <f t="shared" si="137"/>
        <v>48</v>
      </c>
      <c r="U747" s="9">
        <f t="shared" si="139"/>
        <v>48</v>
      </c>
      <c r="V747">
        <f t="shared" si="138"/>
        <v>0</v>
      </c>
      <c r="W747" s="166">
        <f t="shared" si="134"/>
        <v>6041.666666666667</v>
      </c>
      <c r="Y747" s="167">
        <f t="shared" si="135"/>
        <v>290000</v>
      </c>
    </row>
    <row r="748" spans="1:25" ht="12" customHeight="1" x14ac:dyDescent="0.25">
      <c r="A748" s="51">
        <v>722</v>
      </c>
      <c r="B748" s="58" t="s">
        <v>842</v>
      </c>
      <c r="C748" s="55"/>
      <c r="D748" s="33" t="e">
        <f>VLOOKUP(B748,[2]Item!$A$1:$B$2217,2,)</f>
        <v>#N/A</v>
      </c>
      <c r="E748" s="55" t="s">
        <v>595</v>
      </c>
      <c r="F748" s="55" t="s">
        <v>198</v>
      </c>
      <c r="G748" s="115">
        <v>1</v>
      </c>
      <c r="H748" s="35">
        <v>0.25</v>
      </c>
      <c r="I748" s="61">
        <v>43713</v>
      </c>
      <c r="J748" s="60">
        <v>290000</v>
      </c>
      <c r="K748" s="47">
        <f>'[1]Sep 23'!M775</f>
        <v>289999.99999999994</v>
      </c>
      <c r="L748" s="48"/>
      <c r="M748" s="48">
        <f t="shared" si="132"/>
        <v>290000</v>
      </c>
      <c r="N748" s="49">
        <f t="shared" si="130"/>
        <v>0</v>
      </c>
      <c r="O748" s="48">
        <f t="shared" si="136"/>
        <v>289999.99999999994</v>
      </c>
      <c r="P748" s="48">
        <f t="shared" si="131"/>
        <v>0</v>
      </c>
      <c r="Q748" s="8">
        <f t="shared" si="133"/>
        <v>0</v>
      </c>
      <c r="R748" s="50">
        <f t="shared" si="140"/>
        <v>0</v>
      </c>
      <c r="S748" s="50"/>
      <c r="T748" s="9">
        <f t="shared" si="137"/>
        <v>48</v>
      </c>
      <c r="U748" s="9">
        <f t="shared" si="139"/>
        <v>48</v>
      </c>
      <c r="V748">
        <f t="shared" si="138"/>
        <v>0</v>
      </c>
      <c r="W748" s="166">
        <f t="shared" si="134"/>
        <v>6041.666666666667</v>
      </c>
      <c r="Y748" s="167">
        <f t="shared" si="135"/>
        <v>290000</v>
      </c>
    </row>
    <row r="749" spans="1:25" ht="12" customHeight="1" x14ac:dyDescent="0.25">
      <c r="A749" s="51">
        <v>723</v>
      </c>
      <c r="B749" s="58" t="s">
        <v>843</v>
      </c>
      <c r="C749" s="55"/>
      <c r="D749" s="33" t="e">
        <f>VLOOKUP(B749,[2]Item!$A$1:$B$2217,2,)</f>
        <v>#N/A</v>
      </c>
      <c r="E749" s="55" t="s">
        <v>595</v>
      </c>
      <c r="F749" s="55" t="s">
        <v>610</v>
      </c>
      <c r="G749" s="115">
        <v>3</v>
      </c>
      <c r="H749" s="35">
        <v>0.25</v>
      </c>
      <c r="I749" s="61">
        <v>43713</v>
      </c>
      <c r="J749" s="60">
        <v>870000</v>
      </c>
      <c r="K749" s="47">
        <f>'[1]Sep 23'!M776</f>
        <v>870000</v>
      </c>
      <c r="L749" s="48"/>
      <c r="M749" s="48">
        <f t="shared" si="132"/>
        <v>870000</v>
      </c>
      <c r="N749" s="49">
        <f t="shared" si="130"/>
        <v>0</v>
      </c>
      <c r="O749" s="48">
        <f t="shared" si="136"/>
        <v>870000</v>
      </c>
      <c r="P749" s="48">
        <f t="shared" si="131"/>
        <v>0</v>
      </c>
      <c r="Q749" s="8">
        <f t="shared" si="133"/>
        <v>0</v>
      </c>
      <c r="R749" s="50">
        <f t="shared" si="140"/>
        <v>0</v>
      </c>
      <c r="S749" s="50"/>
      <c r="T749" s="9">
        <f t="shared" si="137"/>
        <v>48</v>
      </c>
      <c r="U749" s="9">
        <f t="shared" si="139"/>
        <v>48</v>
      </c>
      <c r="V749">
        <f t="shared" si="138"/>
        <v>0</v>
      </c>
      <c r="W749" s="166">
        <f t="shared" si="134"/>
        <v>18125</v>
      </c>
      <c r="Y749" s="167">
        <f t="shared" si="135"/>
        <v>870000</v>
      </c>
    </row>
    <row r="750" spans="1:25" ht="12" customHeight="1" x14ac:dyDescent="0.25">
      <c r="A750" s="51">
        <v>724</v>
      </c>
      <c r="B750" s="119" t="s">
        <v>844</v>
      </c>
      <c r="C750" s="55"/>
      <c r="D750" s="33" t="e">
        <f>VLOOKUP(B750,[2]Item!$A$1:$B$2217,2,)</f>
        <v>#N/A</v>
      </c>
      <c r="E750" s="55" t="s">
        <v>595</v>
      </c>
      <c r="F750" s="55" t="s">
        <v>306</v>
      </c>
      <c r="G750" s="115">
        <v>4</v>
      </c>
      <c r="H750" s="35">
        <v>0.25</v>
      </c>
      <c r="I750" s="36">
        <v>43714</v>
      </c>
      <c r="J750" s="60">
        <v>18810000</v>
      </c>
      <c r="K750" s="47">
        <f>'[1]Sep 23'!M777</f>
        <v>18810000</v>
      </c>
      <c r="L750" s="48"/>
      <c r="M750" s="48">
        <f t="shared" si="132"/>
        <v>18810000</v>
      </c>
      <c r="N750" s="49">
        <f t="shared" si="130"/>
        <v>0</v>
      </c>
      <c r="O750" s="48">
        <f t="shared" si="136"/>
        <v>18810000</v>
      </c>
      <c r="P750" s="48">
        <f t="shared" si="131"/>
        <v>0</v>
      </c>
      <c r="Q750" s="8">
        <f t="shared" si="133"/>
        <v>0</v>
      </c>
      <c r="R750" s="50">
        <f t="shared" si="140"/>
        <v>0</v>
      </c>
      <c r="S750" s="50"/>
      <c r="T750" s="9">
        <f t="shared" si="137"/>
        <v>48</v>
      </c>
      <c r="U750" s="9">
        <f t="shared" si="139"/>
        <v>48</v>
      </c>
      <c r="V750">
        <f t="shared" si="138"/>
        <v>0</v>
      </c>
      <c r="W750" s="166">
        <f t="shared" si="134"/>
        <v>391875</v>
      </c>
      <c r="Y750" s="167">
        <f t="shared" si="135"/>
        <v>18810000</v>
      </c>
    </row>
    <row r="751" spans="1:25" ht="12" customHeight="1" x14ac:dyDescent="0.25">
      <c r="A751" s="53">
        <v>725</v>
      </c>
      <c r="B751" s="116" t="s">
        <v>845</v>
      </c>
      <c r="C751" s="55"/>
      <c r="D751" s="33" t="e">
        <f>VLOOKUP(B751,[2]Item!$A$1:$B$2217,2,)</f>
        <v>#N/A</v>
      </c>
      <c r="E751" s="55" t="s">
        <v>595</v>
      </c>
      <c r="F751" s="55" t="s">
        <v>306</v>
      </c>
      <c r="G751" s="64">
        <v>10</v>
      </c>
      <c r="H751" s="35">
        <v>0.25</v>
      </c>
      <c r="I751" s="68">
        <v>43753</v>
      </c>
      <c r="J751" s="96">
        <f>50000000+988000</f>
        <v>50988000</v>
      </c>
      <c r="K751" s="47">
        <f>'[1]Sep 23'!M778</f>
        <v>50988000</v>
      </c>
      <c r="L751" s="48"/>
      <c r="M751" s="48">
        <f t="shared" si="132"/>
        <v>50988000</v>
      </c>
      <c r="N751" s="49">
        <f t="shared" si="130"/>
        <v>0</v>
      </c>
      <c r="O751" s="48">
        <f t="shared" si="136"/>
        <v>50988000</v>
      </c>
      <c r="P751" s="48">
        <f t="shared" si="131"/>
        <v>0</v>
      </c>
      <c r="Q751" s="8">
        <f t="shared" si="133"/>
        <v>0</v>
      </c>
      <c r="R751" s="50">
        <f t="shared" si="140"/>
        <v>0</v>
      </c>
      <c r="S751" s="50"/>
      <c r="T751" s="9">
        <f t="shared" si="137"/>
        <v>48</v>
      </c>
      <c r="U751" s="9">
        <f t="shared" si="139"/>
        <v>48</v>
      </c>
      <c r="V751">
        <f t="shared" si="138"/>
        <v>0</v>
      </c>
      <c r="W751" s="166">
        <f t="shared" si="134"/>
        <v>1062250</v>
      </c>
      <c r="Y751" s="167">
        <f t="shared" si="135"/>
        <v>50988000</v>
      </c>
    </row>
    <row r="752" spans="1:25" ht="12" customHeight="1" x14ac:dyDescent="0.25">
      <c r="A752" s="53">
        <v>726</v>
      </c>
      <c r="B752" s="58" t="s">
        <v>846</v>
      </c>
      <c r="C752" s="55"/>
      <c r="D752" s="33" t="e">
        <f>VLOOKUP(B752,[2]Item!$A$1:$B$2217,2,)</f>
        <v>#N/A</v>
      </c>
      <c r="E752" s="55" t="s">
        <v>595</v>
      </c>
      <c r="F752" s="55" t="s">
        <v>805</v>
      </c>
      <c r="G752" s="64">
        <v>1</v>
      </c>
      <c r="H752" s="35">
        <v>0.25</v>
      </c>
      <c r="I752" s="68">
        <v>43753</v>
      </c>
      <c r="J752" s="60">
        <v>1685000</v>
      </c>
      <c r="K752" s="47">
        <f>'[1]Sep 23'!M779</f>
        <v>1685000.0000000009</v>
      </c>
      <c r="L752" s="48"/>
      <c r="M752" s="48">
        <f t="shared" si="132"/>
        <v>1685000</v>
      </c>
      <c r="N752" s="49">
        <f t="shared" si="130"/>
        <v>0</v>
      </c>
      <c r="O752" s="48">
        <f t="shared" si="136"/>
        <v>1685000.0000000009</v>
      </c>
      <c r="P752" s="48">
        <f>M752-O752</f>
        <v>0</v>
      </c>
      <c r="Q752" s="8">
        <f t="shared" si="133"/>
        <v>0</v>
      </c>
      <c r="R752" s="50">
        <f t="shared" si="140"/>
        <v>0</v>
      </c>
      <c r="S752" s="50"/>
      <c r="T752" s="9">
        <f t="shared" si="137"/>
        <v>48</v>
      </c>
      <c r="U752" s="9">
        <f t="shared" si="139"/>
        <v>48</v>
      </c>
      <c r="V752">
        <f t="shared" si="138"/>
        <v>0</v>
      </c>
      <c r="W752" s="166">
        <f t="shared" si="134"/>
        <v>35104.166666666664</v>
      </c>
      <c r="Y752" s="167">
        <f t="shared" si="135"/>
        <v>1685000</v>
      </c>
    </row>
    <row r="753" spans="1:25" ht="12" customHeight="1" x14ac:dyDescent="0.25">
      <c r="A753" s="53">
        <v>727</v>
      </c>
      <c r="B753" s="58" t="s">
        <v>847</v>
      </c>
      <c r="C753" s="55"/>
      <c r="D753" s="33" t="e">
        <f>VLOOKUP(B753,[2]Item!$A$1:$B$2217,2,)</f>
        <v>#N/A</v>
      </c>
      <c r="E753" s="55" t="s">
        <v>595</v>
      </c>
      <c r="F753" s="55" t="s">
        <v>265</v>
      </c>
      <c r="G753" s="64">
        <v>1</v>
      </c>
      <c r="H753" s="35">
        <v>0.25</v>
      </c>
      <c r="I753" s="68">
        <v>43753</v>
      </c>
      <c r="J753" s="60">
        <v>2400000</v>
      </c>
      <c r="K753" s="47">
        <f>'[1]Sep 23'!M780</f>
        <v>2400000</v>
      </c>
      <c r="L753" s="48"/>
      <c r="M753" s="48">
        <f t="shared" si="132"/>
        <v>2400000</v>
      </c>
      <c r="N753" s="49">
        <f t="shared" si="130"/>
        <v>0</v>
      </c>
      <c r="O753" s="48">
        <f t="shared" si="136"/>
        <v>2400000</v>
      </c>
      <c r="P753" s="48">
        <f>M753-O753</f>
        <v>0</v>
      </c>
      <c r="Q753" s="8">
        <f t="shared" si="133"/>
        <v>0</v>
      </c>
      <c r="R753" s="50">
        <f t="shared" si="140"/>
        <v>0</v>
      </c>
      <c r="S753" s="50"/>
      <c r="T753" s="9">
        <f t="shared" si="137"/>
        <v>48</v>
      </c>
      <c r="U753" s="9">
        <f t="shared" si="139"/>
        <v>48</v>
      </c>
      <c r="V753">
        <f t="shared" si="138"/>
        <v>0</v>
      </c>
      <c r="W753" s="166">
        <f t="shared" si="134"/>
        <v>50000</v>
      </c>
      <c r="Y753" s="167">
        <f t="shared" si="135"/>
        <v>2400000</v>
      </c>
    </row>
    <row r="754" spans="1:25" ht="12" customHeight="1" x14ac:dyDescent="0.25">
      <c r="A754" s="53">
        <v>728</v>
      </c>
      <c r="B754" s="58" t="s">
        <v>848</v>
      </c>
      <c r="C754" s="55"/>
      <c r="D754" s="33" t="e">
        <f>VLOOKUP(B754,[2]Item!$A$1:$B$2217,2,)</f>
        <v>#N/A</v>
      </c>
      <c r="E754" s="55" t="s">
        <v>595</v>
      </c>
      <c r="F754" s="55" t="s">
        <v>341</v>
      </c>
      <c r="G754" s="64">
        <v>1</v>
      </c>
      <c r="H754" s="35">
        <v>0.25</v>
      </c>
      <c r="I754" s="68">
        <v>43753</v>
      </c>
      <c r="J754" s="120">
        <v>2400000</v>
      </c>
      <c r="K754" s="47">
        <f>'[1]Sep 23'!M781</f>
        <v>2400000</v>
      </c>
      <c r="L754" s="48"/>
      <c r="M754" s="48">
        <f t="shared" si="132"/>
        <v>2400000</v>
      </c>
      <c r="N754" s="49">
        <f t="shared" si="130"/>
        <v>0</v>
      </c>
      <c r="O754" s="48">
        <f t="shared" si="136"/>
        <v>2400000</v>
      </c>
      <c r="P754" s="48">
        <f>M754-O754</f>
        <v>0</v>
      </c>
      <c r="Q754" s="8">
        <f t="shared" si="133"/>
        <v>0</v>
      </c>
      <c r="R754" s="50">
        <f t="shared" si="140"/>
        <v>0</v>
      </c>
      <c r="S754" s="50"/>
      <c r="T754" s="9">
        <f t="shared" si="137"/>
        <v>48</v>
      </c>
      <c r="U754" s="9">
        <f t="shared" si="139"/>
        <v>48</v>
      </c>
      <c r="V754">
        <f t="shared" si="138"/>
        <v>0</v>
      </c>
      <c r="W754" s="166">
        <f t="shared" si="134"/>
        <v>50000</v>
      </c>
      <c r="Y754" s="167">
        <f t="shared" si="135"/>
        <v>2400000</v>
      </c>
    </row>
    <row r="755" spans="1:25" ht="12" customHeight="1" x14ac:dyDescent="0.25">
      <c r="A755" s="53">
        <v>729</v>
      </c>
      <c r="B755" s="58" t="s">
        <v>849</v>
      </c>
      <c r="C755" s="55"/>
      <c r="D755" s="33" t="e">
        <f>VLOOKUP(B755,[2]Item!$A$1:$B$2217,2,)</f>
        <v>#N/A</v>
      </c>
      <c r="E755" s="55" t="s">
        <v>595</v>
      </c>
      <c r="F755" s="55" t="s">
        <v>184</v>
      </c>
      <c r="G755" s="64">
        <v>1</v>
      </c>
      <c r="H755" s="35">
        <v>0.25</v>
      </c>
      <c r="I755" s="121">
        <v>43753</v>
      </c>
      <c r="J755" s="96">
        <v>1750000</v>
      </c>
      <c r="K755" s="47">
        <f>'[1]Sep 23'!M782</f>
        <v>1749999.9999999988</v>
      </c>
      <c r="L755" s="48"/>
      <c r="M755" s="48">
        <f t="shared" si="132"/>
        <v>1750000</v>
      </c>
      <c r="N755" s="49">
        <f t="shared" si="130"/>
        <v>0</v>
      </c>
      <c r="O755" s="48">
        <f t="shared" si="136"/>
        <v>1749999.9999999988</v>
      </c>
      <c r="P755" s="48">
        <f>M755-O755</f>
        <v>0</v>
      </c>
      <c r="Q755" s="8">
        <f t="shared" si="133"/>
        <v>0</v>
      </c>
      <c r="R755" s="50">
        <f t="shared" si="140"/>
        <v>0</v>
      </c>
      <c r="S755" s="50"/>
      <c r="T755" s="9">
        <f t="shared" si="137"/>
        <v>48</v>
      </c>
      <c r="U755" s="9">
        <f t="shared" si="139"/>
        <v>48</v>
      </c>
      <c r="V755">
        <f t="shared" si="138"/>
        <v>0</v>
      </c>
      <c r="W755" s="166">
        <f t="shared" si="134"/>
        <v>36458.333333333336</v>
      </c>
      <c r="Y755" s="167">
        <f t="shared" si="135"/>
        <v>1750000</v>
      </c>
    </row>
    <row r="756" spans="1:25" ht="12" customHeight="1" x14ac:dyDescent="0.25">
      <c r="A756" s="53">
        <v>730</v>
      </c>
      <c r="B756" s="58" t="s">
        <v>850</v>
      </c>
      <c r="C756" s="55"/>
      <c r="D756" s="33" t="e">
        <f>VLOOKUP(B756,[2]Item!$A$1:$B$2217,2,)</f>
        <v>#N/A</v>
      </c>
      <c r="E756" s="55" t="s">
        <v>595</v>
      </c>
      <c r="F756" s="55" t="s">
        <v>233</v>
      </c>
      <c r="G756" s="64">
        <v>2</v>
      </c>
      <c r="H756" s="35">
        <v>0.25</v>
      </c>
      <c r="I756" s="121">
        <v>43588</v>
      </c>
      <c r="J756" s="60">
        <v>2180000</v>
      </c>
      <c r="K756" s="47">
        <f>'[1]Sep 23'!M783</f>
        <v>2180000.0000000023</v>
      </c>
      <c r="L756" s="48"/>
      <c r="M756" s="48">
        <f t="shared" si="132"/>
        <v>2180000</v>
      </c>
      <c r="N756" s="49">
        <f t="shared" ref="N756:N819" si="141">IF(J756=K756,0,J756*H756/12)</f>
        <v>0</v>
      </c>
      <c r="O756" s="48">
        <f t="shared" si="136"/>
        <v>2180000.0000000023</v>
      </c>
      <c r="P756" s="48">
        <f t="shared" ref="P756:P820" si="142">M756-O756</f>
        <v>0</v>
      </c>
      <c r="Q756" s="8">
        <f t="shared" si="133"/>
        <v>0</v>
      </c>
      <c r="R756" s="50">
        <f t="shared" si="140"/>
        <v>0</v>
      </c>
      <c r="S756" s="122"/>
      <c r="T756" s="123">
        <f t="shared" si="137"/>
        <v>48</v>
      </c>
      <c r="U756" s="123">
        <f t="shared" si="139"/>
        <v>48</v>
      </c>
      <c r="V756" s="124">
        <f t="shared" si="138"/>
        <v>0</v>
      </c>
      <c r="W756" s="166">
        <f t="shared" si="134"/>
        <v>45416.666666666664</v>
      </c>
      <c r="X756" s="124"/>
      <c r="Y756" s="167">
        <f t="shared" si="135"/>
        <v>2180000</v>
      </c>
    </row>
    <row r="757" spans="1:25" ht="12" customHeight="1" x14ac:dyDescent="0.25">
      <c r="A757" s="53">
        <v>731</v>
      </c>
      <c r="B757" s="58" t="s">
        <v>851</v>
      </c>
      <c r="C757" s="55"/>
      <c r="D757" s="33" t="e">
        <f>VLOOKUP(B757,[2]Item!$A$1:$B$2217,2,)</f>
        <v>#N/A</v>
      </c>
      <c r="E757" s="55" t="s">
        <v>595</v>
      </c>
      <c r="F757" s="55" t="s">
        <v>265</v>
      </c>
      <c r="G757" s="64">
        <v>1</v>
      </c>
      <c r="H757" s="35">
        <v>0.25</v>
      </c>
      <c r="I757" s="121">
        <v>43588</v>
      </c>
      <c r="J757" s="60">
        <v>235000</v>
      </c>
      <c r="K757" s="47">
        <f>'[1]Sep 23'!M784</f>
        <v>234999.99999999983</v>
      </c>
      <c r="L757" s="48"/>
      <c r="M757" s="48">
        <f t="shared" si="132"/>
        <v>235000</v>
      </c>
      <c r="N757" s="49">
        <f t="shared" si="141"/>
        <v>0</v>
      </c>
      <c r="O757" s="48">
        <f t="shared" si="136"/>
        <v>234999.99999999983</v>
      </c>
      <c r="P757" s="48">
        <f t="shared" si="142"/>
        <v>0</v>
      </c>
      <c r="Q757" s="8">
        <f t="shared" si="133"/>
        <v>0</v>
      </c>
      <c r="R757" s="50">
        <f t="shared" si="140"/>
        <v>0</v>
      </c>
      <c r="S757" s="50"/>
      <c r="T757" s="9">
        <f t="shared" si="137"/>
        <v>48</v>
      </c>
      <c r="U757" s="9">
        <f t="shared" si="139"/>
        <v>48</v>
      </c>
      <c r="V757">
        <f t="shared" si="138"/>
        <v>0</v>
      </c>
      <c r="W757" s="166">
        <f t="shared" si="134"/>
        <v>4895.833333333333</v>
      </c>
      <c r="Y757" s="167">
        <f t="shared" si="135"/>
        <v>235000</v>
      </c>
    </row>
    <row r="758" spans="1:25" ht="12" customHeight="1" x14ac:dyDescent="0.25">
      <c r="A758" s="53">
        <v>732</v>
      </c>
      <c r="B758" s="58" t="s">
        <v>851</v>
      </c>
      <c r="C758" s="55"/>
      <c r="D758" s="33" t="e">
        <f>VLOOKUP(B758,[2]Item!$A$1:$B$2217,2,)</f>
        <v>#N/A</v>
      </c>
      <c r="E758" s="55" t="s">
        <v>595</v>
      </c>
      <c r="F758" s="55" t="s">
        <v>852</v>
      </c>
      <c r="G758" s="64">
        <v>1</v>
      </c>
      <c r="H758" s="35">
        <v>0.25</v>
      </c>
      <c r="I758" s="121">
        <v>43588</v>
      </c>
      <c r="J758" s="60">
        <v>235000</v>
      </c>
      <c r="K758" s="47">
        <f>'[1]Sep 23'!M785</f>
        <v>234999.99999999983</v>
      </c>
      <c r="L758" s="48"/>
      <c r="M758" s="48">
        <f t="shared" si="132"/>
        <v>235000</v>
      </c>
      <c r="N758" s="49">
        <f t="shared" si="141"/>
        <v>0</v>
      </c>
      <c r="O758" s="48">
        <f t="shared" si="136"/>
        <v>234999.99999999983</v>
      </c>
      <c r="P758" s="48">
        <f t="shared" si="142"/>
        <v>0</v>
      </c>
      <c r="Q758" s="8">
        <f t="shared" si="133"/>
        <v>0</v>
      </c>
      <c r="R758" s="50">
        <f t="shared" si="140"/>
        <v>0</v>
      </c>
      <c r="S758" s="50"/>
      <c r="T758" s="9">
        <f t="shared" si="137"/>
        <v>48</v>
      </c>
      <c r="U758" s="9">
        <f t="shared" si="139"/>
        <v>48</v>
      </c>
      <c r="V758">
        <f t="shared" si="138"/>
        <v>0</v>
      </c>
      <c r="W758" s="166">
        <f t="shared" si="134"/>
        <v>4895.833333333333</v>
      </c>
      <c r="Y758" s="167">
        <f t="shared" si="135"/>
        <v>235000</v>
      </c>
    </row>
    <row r="759" spans="1:25" ht="12" customHeight="1" x14ac:dyDescent="0.25">
      <c r="A759" s="53">
        <v>733</v>
      </c>
      <c r="B759" s="58" t="s">
        <v>853</v>
      </c>
      <c r="C759" s="55"/>
      <c r="D759" s="33" t="e">
        <f>VLOOKUP(B759,[2]Item!$A$1:$B$2217,2,)</f>
        <v>#N/A</v>
      </c>
      <c r="E759" s="55" t="s">
        <v>595</v>
      </c>
      <c r="F759" s="55" t="s">
        <v>233</v>
      </c>
      <c r="G759" s="64">
        <v>1</v>
      </c>
      <c r="H759" s="35">
        <v>0.25</v>
      </c>
      <c r="I759" s="121">
        <v>43588</v>
      </c>
      <c r="J759" s="60">
        <v>425000</v>
      </c>
      <c r="K759" s="47">
        <f>'[1]Sep 23'!M786</f>
        <v>425000.00000000023</v>
      </c>
      <c r="L759" s="48"/>
      <c r="M759" s="48">
        <f t="shared" si="132"/>
        <v>425000</v>
      </c>
      <c r="N759" s="49">
        <f t="shared" si="141"/>
        <v>0</v>
      </c>
      <c r="O759" s="48">
        <f t="shared" si="136"/>
        <v>425000.00000000023</v>
      </c>
      <c r="P759" s="48">
        <f t="shared" si="142"/>
        <v>0</v>
      </c>
      <c r="Q759" s="8">
        <f t="shared" si="133"/>
        <v>0</v>
      </c>
      <c r="R759" s="50">
        <f t="shared" si="140"/>
        <v>0</v>
      </c>
      <c r="S759" s="50"/>
      <c r="T759" s="9">
        <f t="shared" si="137"/>
        <v>48</v>
      </c>
      <c r="U759" s="9">
        <f t="shared" si="139"/>
        <v>48</v>
      </c>
      <c r="V759">
        <f t="shared" si="138"/>
        <v>0</v>
      </c>
      <c r="W759" s="166">
        <f t="shared" si="134"/>
        <v>8854.1666666666661</v>
      </c>
      <c r="Y759" s="167">
        <f t="shared" si="135"/>
        <v>425000</v>
      </c>
    </row>
    <row r="760" spans="1:25" ht="12" customHeight="1" x14ac:dyDescent="0.25">
      <c r="A760" s="53">
        <v>734</v>
      </c>
      <c r="B760" s="59" t="s">
        <v>854</v>
      </c>
      <c r="C760" s="55"/>
      <c r="D760" s="33" t="e">
        <f>VLOOKUP(B760,[2]Item!$A$1:$B$2217,2,)</f>
        <v>#N/A</v>
      </c>
      <c r="E760" s="55" t="s">
        <v>595</v>
      </c>
      <c r="F760" s="55" t="s">
        <v>679</v>
      </c>
      <c r="G760" s="64">
        <v>1</v>
      </c>
      <c r="H760" s="35">
        <v>0.25</v>
      </c>
      <c r="I760" s="121">
        <v>43780</v>
      </c>
      <c r="J760" s="46">
        <v>5500000</v>
      </c>
      <c r="K760" s="47">
        <f>'[1]Sep 23'!M787</f>
        <v>5385416.666666666</v>
      </c>
      <c r="L760" s="48"/>
      <c r="M760" s="48">
        <f t="shared" si="132"/>
        <v>5500000</v>
      </c>
      <c r="N760" s="49">
        <f t="shared" si="141"/>
        <v>114583.33333333333</v>
      </c>
      <c r="O760" s="48">
        <f t="shared" si="136"/>
        <v>5499999.9999999991</v>
      </c>
      <c r="P760" s="48">
        <f t="shared" si="142"/>
        <v>0</v>
      </c>
      <c r="Q760" s="8">
        <f t="shared" si="133"/>
        <v>0</v>
      </c>
      <c r="R760" s="50">
        <f t="shared" si="140"/>
        <v>0</v>
      </c>
      <c r="S760" s="50"/>
      <c r="T760" s="9">
        <f t="shared" si="137"/>
        <v>48</v>
      </c>
      <c r="U760" s="9">
        <f t="shared" si="139"/>
        <v>48</v>
      </c>
      <c r="V760">
        <f t="shared" si="138"/>
        <v>0</v>
      </c>
      <c r="W760" s="166">
        <f t="shared" si="134"/>
        <v>114583.33333333333</v>
      </c>
      <c r="Y760" s="167">
        <f t="shared" si="135"/>
        <v>5500000</v>
      </c>
    </row>
    <row r="761" spans="1:25" ht="12" customHeight="1" x14ac:dyDescent="0.25">
      <c r="A761" s="53">
        <v>735</v>
      </c>
      <c r="B761" s="58" t="s">
        <v>855</v>
      </c>
      <c r="C761" s="55"/>
      <c r="D761" s="33" t="e">
        <f>VLOOKUP(B761,[2]Item!$A$1:$B$2217,2,)</f>
        <v>#N/A</v>
      </c>
      <c r="E761" s="55" t="s">
        <v>595</v>
      </c>
      <c r="F761" s="55" t="s">
        <v>679</v>
      </c>
      <c r="G761" s="64">
        <v>1</v>
      </c>
      <c r="H761" s="35">
        <v>0.25</v>
      </c>
      <c r="I761" s="121">
        <v>43790</v>
      </c>
      <c r="J761" s="60">
        <v>1600000</v>
      </c>
      <c r="K761" s="47">
        <f>'[1]Sep 23'!M788</f>
        <v>1566666.666666666</v>
      </c>
      <c r="L761" s="48"/>
      <c r="M761" s="48">
        <f t="shared" si="132"/>
        <v>1600000</v>
      </c>
      <c r="N761" s="49">
        <f t="shared" si="141"/>
        <v>33333.333333333336</v>
      </c>
      <c r="O761" s="48">
        <f t="shared" si="136"/>
        <v>1599999.9999999993</v>
      </c>
      <c r="P761" s="48">
        <f t="shared" si="142"/>
        <v>0</v>
      </c>
      <c r="Q761" s="8">
        <f t="shared" si="133"/>
        <v>0</v>
      </c>
      <c r="R761" s="50">
        <f t="shared" si="140"/>
        <v>0</v>
      </c>
      <c r="S761" s="50"/>
      <c r="T761" s="9">
        <f t="shared" si="137"/>
        <v>48</v>
      </c>
      <c r="U761" s="9">
        <f t="shared" si="139"/>
        <v>48</v>
      </c>
      <c r="V761">
        <f t="shared" si="138"/>
        <v>0</v>
      </c>
      <c r="W761" s="166">
        <f t="shared" si="134"/>
        <v>33333.333333333336</v>
      </c>
      <c r="Y761" s="167">
        <f t="shared" si="135"/>
        <v>1600000</v>
      </c>
    </row>
    <row r="762" spans="1:25" ht="12" customHeight="1" x14ac:dyDescent="0.25">
      <c r="A762" s="53">
        <v>736</v>
      </c>
      <c r="B762" s="58" t="s">
        <v>856</v>
      </c>
      <c r="C762" s="55"/>
      <c r="D762" s="33" t="e">
        <f>VLOOKUP(B762,[2]Item!$A$1:$B$2217,2,)</f>
        <v>#N/A</v>
      </c>
      <c r="E762" s="55" t="s">
        <v>595</v>
      </c>
      <c r="F762" s="55" t="s">
        <v>719</v>
      </c>
      <c r="G762" s="64">
        <v>1</v>
      </c>
      <c r="H762" s="35">
        <v>0.25</v>
      </c>
      <c r="I762" s="121">
        <v>43792</v>
      </c>
      <c r="J762" s="60">
        <v>1870000</v>
      </c>
      <c r="K762" s="47">
        <f>'[1]Sep 23'!M789</f>
        <v>1831041.6666666656</v>
      </c>
      <c r="L762" s="48"/>
      <c r="M762" s="48">
        <f t="shared" si="132"/>
        <v>1870000</v>
      </c>
      <c r="N762" s="49">
        <f t="shared" si="141"/>
        <v>38958.333333333336</v>
      </c>
      <c r="O762" s="48">
        <f t="shared" si="136"/>
        <v>1869999.9999999988</v>
      </c>
      <c r="P762" s="48">
        <f t="shared" si="142"/>
        <v>0</v>
      </c>
      <c r="Q762" s="8">
        <f t="shared" si="133"/>
        <v>0</v>
      </c>
      <c r="R762" s="50">
        <f t="shared" si="140"/>
        <v>0</v>
      </c>
      <c r="S762" s="50"/>
      <c r="T762" s="9">
        <f t="shared" si="137"/>
        <v>48</v>
      </c>
      <c r="U762" s="9">
        <f t="shared" si="139"/>
        <v>48</v>
      </c>
      <c r="V762">
        <f t="shared" si="138"/>
        <v>0</v>
      </c>
      <c r="W762" s="166">
        <f t="shared" si="134"/>
        <v>38958.333333333336</v>
      </c>
      <c r="Y762" s="167">
        <f t="shared" si="135"/>
        <v>1870000</v>
      </c>
    </row>
    <row r="763" spans="1:25" ht="12" customHeight="1" x14ac:dyDescent="0.25">
      <c r="A763" s="53">
        <v>737</v>
      </c>
      <c r="B763" s="58" t="s">
        <v>857</v>
      </c>
      <c r="C763" s="55"/>
      <c r="D763" s="33" t="e">
        <f>VLOOKUP(B763,[2]Item!$A$1:$B$2217,2,)</f>
        <v>#N/A</v>
      </c>
      <c r="E763" s="55" t="s">
        <v>595</v>
      </c>
      <c r="F763" s="55" t="s">
        <v>198</v>
      </c>
      <c r="G763" s="64">
        <v>1</v>
      </c>
      <c r="H763" s="35">
        <v>0.25</v>
      </c>
      <c r="I763" s="121">
        <v>43792</v>
      </c>
      <c r="J763" s="60">
        <v>2075000</v>
      </c>
      <c r="K763" s="47">
        <f>'[1]Sep 23'!M790</f>
        <v>2031770.8333333347</v>
      </c>
      <c r="L763" s="48"/>
      <c r="M763" s="48">
        <f t="shared" si="132"/>
        <v>2075000</v>
      </c>
      <c r="N763" s="49">
        <f t="shared" si="141"/>
        <v>43229.166666666664</v>
      </c>
      <c r="O763" s="48">
        <f t="shared" si="136"/>
        <v>2075000.0000000014</v>
      </c>
      <c r="P763" s="48">
        <f t="shared" si="142"/>
        <v>0</v>
      </c>
      <c r="Q763" s="8">
        <f t="shared" si="133"/>
        <v>0</v>
      </c>
      <c r="R763" s="50">
        <f t="shared" si="140"/>
        <v>0</v>
      </c>
      <c r="S763" s="50"/>
      <c r="T763" s="9">
        <f t="shared" si="137"/>
        <v>48</v>
      </c>
      <c r="U763" s="9">
        <f t="shared" si="139"/>
        <v>48</v>
      </c>
      <c r="V763">
        <f t="shared" si="138"/>
        <v>0</v>
      </c>
      <c r="W763" s="166">
        <f t="shared" si="134"/>
        <v>43229.166666666664</v>
      </c>
      <c r="Y763" s="167">
        <f t="shared" si="135"/>
        <v>2075000</v>
      </c>
    </row>
    <row r="764" spans="1:25" ht="12" customHeight="1" x14ac:dyDescent="0.25">
      <c r="A764" s="53">
        <v>738</v>
      </c>
      <c r="B764" s="58" t="s">
        <v>858</v>
      </c>
      <c r="C764" s="55"/>
      <c r="D764" s="33" t="e">
        <f>VLOOKUP(B764,[2]Item!$A$1:$B$2217,2,)</f>
        <v>#N/A</v>
      </c>
      <c r="E764" s="55" t="s">
        <v>595</v>
      </c>
      <c r="F764" s="55" t="s">
        <v>677</v>
      </c>
      <c r="G764" s="64">
        <v>1</v>
      </c>
      <c r="H764" s="35">
        <v>0.25</v>
      </c>
      <c r="I764" s="121">
        <v>43792</v>
      </c>
      <c r="J764" s="60">
        <v>2400000</v>
      </c>
      <c r="K764" s="47">
        <f>'[1]Sep 23'!M791</f>
        <v>2350000</v>
      </c>
      <c r="L764" s="48"/>
      <c r="M764" s="48">
        <f t="shared" si="132"/>
        <v>2400000</v>
      </c>
      <c r="N764" s="49">
        <f t="shared" si="141"/>
        <v>50000</v>
      </c>
      <c r="O764" s="48">
        <f t="shared" si="136"/>
        <v>2400000</v>
      </c>
      <c r="P764" s="48">
        <f t="shared" si="142"/>
        <v>0</v>
      </c>
      <c r="Q764" s="8">
        <f t="shared" si="133"/>
        <v>0</v>
      </c>
      <c r="R764" s="50">
        <f t="shared" si="140"/>
        <v>0</v>
      </c>
      <c r="S764" s="50"/>
      <c r="T764" s="9">
        <f t="shared" si="137"/>
        <v>48</v>
      </c>
      <c r="U764" s="9">
        <f t="shared" si="139"/>
        <v>48</v>
      </c>
      <c r="V764">
        <f t="shared" si="138"/>
        <v>0</v>
      </c>
      <c r="W764" s="166">
        <f t="shared" si="134"/>
        <v>50000</v>
      </c>
      <c r="Y764" s="167">
        <f t="shared" si="135"/>
        <v>2400000</v>
      </c>
    </row>
    <row r="765" spans="1:25" ht="12" customHeight="1" x14ac:dyDescent="0.25">
      <c r="A765" s="53">
        <v>739</v>
      </c>
      <c r="B765" s="58" t="s">
        <v>859</v>
      </c>
      <c r="C765" s="55"/>
      <c r="D765" s="33" t="e">
        <f>VLOOKUP(B765,[2]Item!$A$1:$B$2217,2,)</f>
        <v>#N/A</v>
      </c>
      <c r="E765" s="55" t="s">
        <v>595</v>
      </c>
      <c r="F765" s="55" t="s">
        <v>233</v>
      </c>
      <c r="G765" s="64">
        <v>1</v>
      </c>
      <c r="H765" s="35">
        <v>0.25</v>
      </c>
      <c r="I765" s="121">
        <v>43792</v>
      </c>
      <c r="J765" s="60">
        <v>3660000</v>
      </c>
      <c r="K765" s="47">
        <f>'[1]Sep 23'!M792</f>
        <v>3583750</v>
      </c>
      <c r="L765" s="48"/>
      <c r="M765" s="48">
        <f t="shared" si="132"/>
        <v>3660000</v>
      </c>
      <c r="N765" s="49">
        <f t="shared" si="141"/>
        <v>76250</v>
      </c>
      <c r="O765" s="48">
        <f t="shared" si="136"/>
        <v>3660000</v>
      </c>
      <c r="P765" s="48">
        <f t="shared" si="142"/>
        <v>0</v>
      </c>
      <c r="Q765" s="8">
        <f t="shared" si="133"/>
        <v>0</v>
      </c>
      <c r="R765" s="50">
        <f t="shared" si="140"/>
        <v>0</v>
      </c>
      <c r="S765" s="50"/>
      <c r="T765" s="9">
        <f t="shared" si="137"/>
        <v>48</v>
      </c>
      <c r="U765" s="9">
        <f t="shared" si="139"/>
        <v>48</v>
      </c>
      <c r="V765">
        <f t="shared" si="138"/>
        <v>0</v>
      </c>
      <c r="W765" s="166">
        <f t="shared" si="134"/>
        <v>76250</v>
      </c>
      <c r="Y765" s="167">
        <f t="shared" si="135"/>
        <v>3660000</v>
      </c>
    </row>
    <row r="766" spans="1:25" ht="12" customHeight="1" x14ac:dyDescent="0.25">
      <c r="A766" s="53">
        <v>740</v>
      </c>
      <c r="B766" s="58" t="s">
        <v>860</v>
      </c>
      <c r="C766" s="55"/>
      <c r="D766" s="33" t="e">
        <f>VLOOKUP(B766,[2]Item!$A$1:$B$2217,2,)</f>
        <v>#N/A</v>
      </c>
      <c r="E766" s="55" t="s">
        <v>595</v>
      </c>
      <c r="F766" s="55" t="s">
        <v>677</v>
      </c>
      <c r="G766" s="64">
        <v>1</v>
      </c>
      <c r="H766" s="35">
        <v>0.25</v>
      </c>
      <c r="I766" s="121">
        <v>43792</v>
      </c>
      <c r="J766" s="60">
        <v>3660000</v>
      </c>
      <c r="K766" s="47">
        <f>'[1]Sep 23'!M793</f>
        <v>3583750</v>
      </c>
      <c r="L766" s="48"/>
      <c r="M766" s="48">
        <f t="shared" si="132"/>
        <v>3660000</v>
      </c>
      <c r="N766" s="49">
        <f t="shared" si="141"/>
        <v>76250</v>
      </c>
      <c r="O766" s="48">
        <f t="shared" si="136"/>
        <v>3660000</v>
      </c>
      <c r="P766" s="48">
        <f t="shared" si="142"/>
        <v>0</v>
      </c>
      <c r="Q766" s="8">
        <f t="shared" si="133"/>
        <v>0</v>
      </c>
      <c r="R766" s="50">
        <f t="shared" si="140"/>
        <v>0</v>
      </c>
      <c r="S766" s="50"/>
      <c r="T766" s="9">
        <f t="shared" si="137"/>
        <v>48</v>
      </c>
      <c r="U766" s="9">
        <f t="shared" si="139"/>
        <v>48</v>
      </c>
      <c r="V766">
        <f t="shared" si="138"/>
        <v>0</v>
      </c>
      <c r="W766" s="166">
        <f t="shared" si="134"/>
        <v>76250</v>
      </c>
      <c r="Y766" s="167">
        <f t="shared" si="135"/>
        <v>3660000</v>
      </c>
    </row>
    <row r="767" spans="1:25" ht="12" customHeight="1" x14ac:dyDescent="0.25">
      <c r="A767" s="53">
        <v>741</v>
      </c>
      <c r="B767" s="58" t="s">
        <v>861</v>
      </c>
      <c r="C767" s="55"/>
      <c r="D767" s="33" t="e">
        <f>VLOOKUP(B767,[2]Item!$A$1:$B$2217,2,)</f>
        <v>#N/A</v>
      </c>
      <c r="E767" s="55" t="s">
        <v>595</v>
      </c>
      <c r="F767" s="55" t="s">
        <v>805</v>
      </c>
      <c r="G767" s="64">
        <v>1</v>
      </c>
      <c r="H767" s="35">
        <v>0.25</v>
      </c>
      <c r="I767" s="121">
        <v>43792</v>
      </c>
      <c r="J767" s="60">
        <v>2075000</v>
      </c>
      <c r="K767" s="47">
        <f>'[1]Sep 23'!M794</f>
        <v>2031770.8333333347</v>
      </c>
      <c r="L767" s="48"/>
      <c r="M767" s="48">
        <f t="shared" si="132"/>
        <v>2075000</v>
      </c>
      <c r="N767" s="49">
        <f t="shared" si="141"/>
        <v>43229.166666666664</v>
      </c>
      <c r="O767" s="48">
        <f t="shared" si="136"/>
        <v>2075000.0000000014</v>
      </c>
      <c r="P767" s="48">
        <f t="shared" si="142"/>
        <v>0</v>
      </c>
      <c r="Q767" s="8">
        <f t="shared" si="133"/>
        <v>0</v>
      </c>
      <c r="R767" s="50">
        <f t="shared" si="140"/>
        <v>0</v>
      </c>
      <c r="S767" s="50"/>
      <c r="T767" s="9">
        <f t="shared" si="137"/>
        <v>48</v>
      </c>
      <c r="U767" s="9">
        <f t="shared" si="139"/>
        <v>48</v>
      </c>
      <c r="V767">
        <f t="shared" si="138"/>
        <v>0</v>
      </c>
      <c r="W767" s="166">
        <f t="shared" si="134"/>
        <v>43229.166666666664</v>
      </c>
      <c r="Y767" s="167">
        <f t="shared" si="135"/>
        <v>2075000</v>
      </c>
    </row>
    <row r="768" spans="1:25" ht="12" customHeight="1" x14ac:dyDescent="0.25">
      <c r="A768" s="53">
        <v>742</v>
      </c>
      <c r="B768" s="58" t="s">
        <v>858</v>
      </c>
      <c r="C768" s="55"/>
      <c r="D768" s="33" t="e">
        <f>VLOOKUP(B768,[2]Item!$A$1:$B$2217,2,)</f>
        <v>#N/A</v>
      </c>
      <c r="E768" s="55" t="s">
        <v>595</v>
      </c>
      <c r="F768" s="55" t="s">
        <v>677</v>
      </c>
      <c r="G768" s="64">
        <v>1</v>
      </c>
      <c r="H768" s="35">
        <v>0.25</v>
      </c>
      <c r="I768" s="121">
        <v>43792</v>
      </c>
      <c r="J768" s="60">
        <v>2400000</v>
      </c>
      <c r="K768" s="47">
        <f>'[1]Sep 23'!M795</f>
        <v>2350000</v>
      </c>
      <c r="L768" s="48"/>
      <c r="M768" s="48">
        <f t="shared" si="132"/>
        <v>2400000</v>
      </c>
      <c r="N768" s="49">
        <f t="shared" si="141"/>
        <v>50000</v>
      </c>
      <c r="O768" s="48">
        <f t="shared" si="136"/>
        <v>2400000</v>
      </c>
      <c r="P768" s="48">
        <f t="shared" si="142"/>
        <v>0</v>
      </c>
      <c r="Q768" s="8">
        <f t="shared" si="133"/>
        <v>0</v>
      </c>
      <c r="R768" s="50">
        <f t="shared" si="140"/>
        <v>0</v>
      </c>
      <c r="S768" s="50"/>
      <c r="T768" s="9">
        <f t="shared" si="137"/>
        <v>48</v>
      </c>
      <c r="U768" s="9">
        <f t="shared" si="139"/>
        <v>48</v>
      </c>
      <c r="V768">
        <f t="shared" si="138"/>
        <v>0</v>
      </c>
      <c r="W768" s="166">
        <f t="shared" si="134"/>
        <v>50000</v>
      </c>
      <c r="Y768" s="167">
        <f t="shared" si="135"/>
        <v>2400000</v>
      </c>
    </row>
    <row r="769" spans="1:25" ht="12" customHeight="1" x14ac:dyDescent="0.25">
      <c r="A769" s="53">
        <v>743</v>
      </c>
      <c r="B769" s="58" t="s">
        <v>862</v>
      </c>
      <c r="C769" s="55"/>
      <c r="D769" s="33" t="e">
        <f>VLOOKUP(B769,[2]Item!$A$1:$B$2217,2,)</f>
        <v>#N/A</v>
      </c>
      <c r="E769" s="55" t="s">
        <v>595</v>
      </c>
      <c r="F769" s="55" t="s">
        <v>805</v>
      </c>
      <c r="G769" s="64">
        <v>1</v>
      </c>
      <c r="H769" s="35">
        <v>0.25</v>
      </c>
      <c r="I769" s="68">
        <v>43837</v>
      </c>
      <c r="J769" s="46">
        <v>2575000</v>
      </c>
      <c r="K769" s="47">
        <f>'[1]Sep 23'!M796</f>
        <v>2414062.4999999995</v>
      </c>
      <c r="L769" s="48"/>
      <c r="M769" s="48">
        <f t="shared" si="132"/>
        <v>2575000</v>
      </c>
      <c r="N769" s="49">
        <f t="shared" si="141"/>
        <v>53645.833333333336</v>
      </c>
      <c r="O769" s="48">
        <f t="shared" si="136"/>
        <v>2467708.333333333</v>
      </c>
      <c r="P769" s="48">
        <f t="shared" si="142"/>
        <v>107291.66666666698</v>
      </c>
      <c r="Q769" s="8">
        <f t="shared" si="133"/>
        <v>107291.66666666698</v>
      </c>
      <c r="R769" s="50">
        <f t="shared" si="140"/>
        <v>0</v>
      </c>
      <c r="S769" s="50"/>
      <c r="T769" s="9">
        <f t="shared" si="137"/>
        <v>48</v>
      </c>
      <c r="U769" s="9">
        <f t="shared" si="139"/>
        <v>46</v>
      </c>
      <c r="V769">
        <f t="shared" si="138"/>
        <v>2</v>
      </c>
      <c r="W769" s="166">
        <f t="shared" si="134"/>
        <v>53645.833333333336</v>
      </c>
      <c r="Y769" s="167">
        <f t="shared" si="135"/>
        <v>2467708.3333333335</v>
      </c>
    </row>
    <row r="770" spans="1:25" ht="12" customHeight="1" x14ac:dyDescent="0.25">
      <c r="A770" s="53">
        <v>744</v>
      </c>
      <c r="B770" s="58" t="s">
        <v>863</v>
      </c>
      <c r="C770" s="55"/>
      <c r="D770" s="33" t="e">
        <f>VLOOKUP(B770,[2]Item!$A$1:$B$2217,2,)</f>
        <v>#N/A</v>
      </c>
      <c r="E770" s="55" t="s">
        <v>595</v>
      </c>
      <c r="F770" s="55" t="s">
        <v>677</v>
      </c>
      <c r="G770" s="64">
        <v>1</v>
      </c>
      <c r="H770" s="35">
        <v>0.25</v>
      </c>
      <c r="I770" s="121">
        <v>43837</v>
      </c>
      <c r="J770" s="46">
        <v>2575000</v>
      </c>
      <c r="K770" s="47">
        <f>'[1]Sep 23'!M797</f>
        <v>2414062.4999999995</v>
      </c>
      <c r="L770" s="48"/>
      <c r="M770" s="48">
        <f t="shared" si="132"/>
        <v>2575000</v>
      </c>
      <c r="N770" s="49">
        <f t="shared" si="141"/>
        <v>53645.833333333336</v>
      </c>
      <c r="O770" s="48">
        <f t="shared" si="136"/>
        <v>2467708.333333333</v>
      </c>
      <c r="P770" s="48">
        <f t="shared" si="142"/>
        <v>107291.66666666698</v>
      </c>
      <c r="Q770" s="8">
        <f t="shared" si="133"/>
        <v>107291.66666666698</v>
      </c>
      <c r="R770" s="50">
        <f t="shared" si="140"/>
        <v>0</v>
      </c>
      <c r="S770" s="50"/>
      <c r="T770" s="9">
        <f t="shared" si="137"/>
        <v>48</v>
      </c>
      <c r="U770" s="9">
        <f t="shared" si="139"/>
        <v>46</v>
      </c>
      <c r="V770">
        <f t="shared" si="138"/>
        <v>2</v>
      </c>
      <c r="W770" s="166">
        <f t="shared" si="134"/>
        <v>53645.833333333336</v>
      </c>
      <c r="Y770" s="167">
        <f t="shared" si="135"/>
        <v>2467708.3333333335</v>
      </c>
    </row>
    <row r="771" spans="1:25" ht="12" customHeight="1" x14ac:dyDescent="0.25">
      <c r="A771" s="53">
        <v>745</v>
      </c>
      <c r="B771" s="58" t="s">
        <v>864</v>
      </c>
      <c r="C771" s="55"/>
      <c r="D771" s="33" t="e">
        <f>VLOOKUP(B771,[2]Item!$A$1:$B$2217,2,)</f>
        <v>#N/A</v>
      </c>
      <c r="E771" s="55" t="s">
        <v>595</v>
      </c>
      <c r="F771" s="55" t="s">
        <v>865</v>
      </c>
      <c r="G771" s="64">
        <v>1</v>
      </c>
      <c r="H771" s="35">
        <v>0.25</v>
      </c>
      <c r="I771" s="121">
        <v>43837</v>
      </c>
      <c r="J771" s="46">
        <v>7900000</v>
      </c>
      <c r="K771" s="47">
        <f>'[1]Sep 23'!M798</f>
        <v>7406249.9999999953</v>
      </c>
      <c r="L771" s="48"/>
      <c r="M771" s="48">
        <f t="shared" si="132"/>
        <v>7900000</v>
      </c>
      <c r="N771" s="49">
        <f t="shared" si="141"/>
        <v>164583.33333333334</v>
      </c>
      <c r="O771" s="48">
        <f t="shared" si="136"/>
        <v>7570833.3333333284</v>
      </c>
      <c r="P771" s="48">
        <f t="shared" si="142"/>
        <v>329166.66666667163</v>
      </c>
      <c r="Q771" s="8">
        <f t="shared" si="133"/>
        <v>329166.66666667163</v>
      </c>
      <c r="R771" s="50">
        <f t="shared" si="140"/>
        <v>0</v>
      </c>
      <c r="S771" s="50"/>
      <c r="T771" s="9">
        <f t="shared" si="137"/>
        <v>48</v>
      </c>
      <c r="U771" s="9">
        <f t="shared" si="139"/>
        <v>46</v>
      </c>
      <c r="V771">
        <f t="shared" si="138"/>
        <v>2</v>
      </c>
      <c r="W771" s="166">
        <f t="shared" si="134"/>
        <v>164583.33333333334</v>
      </c>
      <c r="Y771" s="167">
        <f t="shared" si="135"/>
        <v>7570833.333333334</v>
      </c>
    </row>
    <row r="772" spans="1:25" ht="12" customHeight="1" x14ac:dyDescent="0.25">
      <c r="A772" s="53">
        <v>746</v>
      </c>
      <c r="B772" s="58" t="s">
        <v>866</v>
      </c>
      <c r="C772" s="55"/>
      <c r="D772" s="33" t="e">
        <f>VLOOKUP(B772,[2]Item!$A$1:$B$2217,2,)</f>
        <v>#N/A</v>
      </c>
      <c r="E772" s="55" t="s">
        <v>595</v>
      </c>
      <c r="F772" s="55" t="s">
        <v>805</v>
      </c>
      <c r="G772" s="64">
        <v>1</v>
      </c>
      <c r="H772" s="35">
        <v>0.25</v>
      </c>
      <c r="I772" s="121">
        <v>43854</v>
      </c>
      <c r="J772" s="46">
        <v>2050000</v>
      </c>
      <c r="K772" s="47">
        <f>'[1]Sep 23'!M799</f>
        <v>1921874.9999999988</v>
      </c>
      <c r="L772" s="48"/>
      <c r="M772" s="48">
        <f t="shared" si="132"/>
        <v>2050000</v>
      </c>
      <c r="N772" s="49">
        <f t="shared" si="141"/>
        <v>42708.333333333336</v>
      </c>
      <c r="O772" s="48">
        <f t="shared" si="136"/>
        <v>1964583.3333333321</v>
      </c>
      <c r="P772" s="48">
        <f t="shared" si="142"/>
        <v>85416.666666667908</v>
      </c>
      <c r="Q772" s="8">
        <f t="shared" si="133"/>
        <v>85416.666666667908</v>
      </c>
      <c r="R772" s="50">
        <f t="shared" si="140"/>
        <v>0</v>
      </c>
      <c r="S772" s="50"/>
      <c r="T772" s="9">
        <f t="shared" si="137"/>
        <v>48</v>
      </c>
      <c r="U772" s="9">
        <f t="shared" si="139"/>
        <v>46</v>
      </c>
      <c r="V772">
        <f t="shared" si="138"/>
        <v>2</v>
      </c>
      <c r="W772" s="166">
        <f t="shared" si="134"/>
        <v>42708.333333333336</v>
      </c>
      <c r="Y772" s="167">
        <f t="shared" si="135"/>
        <v>1964583.3333333335</v>
      </c>
    </row>
    <row r="773" spans="1:25" ht="12" customHeight="1" x14ac:dyDescent="0.25">
      <c r="A773" s="53">
        <v>747</v>
      </c>
      <c r="B773" s="58" t="s">
        <v>867</v>
      </c>
      <c r="C773" s="55"/>
      <c r="D773" s="33" t="e">
        <f>VLOOKUP(B773,[2]Item!$A$1:$B$2217,2,)</f>
        <v>#N/A</v>
      </c>
      <c r="E773" s="55" t="s">
        <v>595</v>
      </c>
      <c r="F773" s="55" t="s">
        <v>164</v>
      </c>
      <c r="G773" s="64">
        <v>1</v>
      </c>
      <c r="H773" s="35">
        <v>0.25</v>
      </c>
      <c r="I773" s="121">
        <v>43854</v>
      </c>
      <c r="J773" s="46">
        <v>2050000</v>
      </c>
      <c r="K773" s="47">
        <f>'[1]Sep 23'!M800</f>
        <v>1921874.9999999988</v>
      </c>
      <c r="L773" s="48"/>
      <c r="M773" s="48">
        <f t="shared" si="132"/>
        <v>2050000</v>
      </c>
      <c r="N773" s="49">
        <f t="shared" si="141"/>
        <v>42708.333333333336</v>
      </c>
      <c r="O773" s="48">
        <f t="shared" si="136"/>
        <v>1964583.3333333321</v>
      </c>
      <c r="P773" s="48">
        <f t="shared" si="142"/>
        <v>85416.666666667908</v>
      </c>
      <c r="Q773" s="8">
        <f t="shared" si="133"/>
        <v>85416.666666667908</v>
      </c>
      <c r="R773" s="50">
        <f t="shared" si="140"/>
        <v>0</v>
      </c>
      <c r="S773" s="50"/>
      <c r="T773" s="9">
        <f t="shared" si="137"/>
        <v>48</v>
      </c>
      <c r="U773" s="9">
        <f t="shared" si="139"/>
        <v>46</v>
      </c>
      <c r="V773">
        <f t="shared" si="138"/>
        <v>2</v>
      </c>
      <c r="W773" s="166">
        <f t="shared" si="134"/>
        <v>42708.333333333336</v>
      </c>
      <c r="Y773" s="167">
        <f t="shared" si="135"/>
        <v>1964583.3333333335</v>
      </c>
    </row>
    <row r="774" spans="1:25" ht="12" customHeight="1" x14ac:dyDescent="0.25">
      <c r="A774" s="53">
        <v>748</v>
      </c>
      <c r="B774" s="58" t="s">
        <v>868</v>
      </c>
      <c r="C774" s="55"/>
      <c r="D774" s="33" t="e">
        <f>VLOOKUP(B774,[2]Item!$A$1:$B$2217,2,)</f>
        <v>#N/A</v>
      </c>
      <c r="E774" s="55" t="s">
        <v>595</v>
      </c>
      <c r="F774" s="55" t="s">
        <v>164</v>
      </c>
      <c r="G774" s="64">
        <v>1</v>
      </c>
      <c r="H774" s="35">
        <v>0.25</v>
      </c>
      <c r="I774" s="121">
        <v>43837</v>
      </c>
      <c r="J774" s="46">
        <v>2400000</v>
      </c>
      <c r="K774" s="47">
        <f>'[1]Sep 23'!M801</f>
        <v>2250000</v>
      </c>
      <c r="L774" s="48"/>
      <c r="M774" s="48">
        <f t="shared" si="132"/>
        <v>2400000</v>
      </c>
      <c r="N774" s="49">
        <f t="shared" si="141"/>
        <v>50000</v>
      </c>
      <c r="O774" s="48">
        <f t="shared" si="136"/>
        <v>2300000</v>
      </c>
      <c r="P774" s="48">
        <f t="shared" si="142"/>
        <v>100000</v>
      </c>
      <c r="Q774" s="8">
        <f t="shared" si="133"/>
        <v>100000</v>
      </c>
      <c r="R774" s="50">
        <f t="shared" si="140"/>
        <v>0</v>
      </c>
      <c r="S774" s="50"/>
      <c r="T774" s="9">
        <f t="shared" si="137"/>
        <v>48</v>
      </c>
      <c r="U774" s="9">
        <f t="shared" si="139"/>
        <v>46</v>
      </c>
      <c r="V774">
        <f t="shared" si="138"/>
        <v>2</v>
      </c>
      <c r="W774" s="166">
        <f t="shared" si="134"/>
        <v>50000</v>
      </c>
      <c r="Y774" s="167">
        <f t="shared" si="135"/>
        <v>2300000</v>
      </c>
    </row>
    <row r="775" spans="1:25" ht="12" customHeight="1" x14ac:dyDescent="0.25">
      <c r="A775" s="53">
        <v>749</v>
      </c>
      <c r="B775" s="58" t="s">
        <v>869</v>
      </c>
      <c r="C775" s="55"/>
      <c r="D775" s="33" t="e">
        <f>VLOOKUP(B775,[2]Item!$A$1:$B$2217,2,)</f>
        <v>#N/A</v>
      </c>
      <c r="E775" s="55" t="s">
        <v>595</v>
      </c>
      <c r="F775" s="55" t="s">
        <v>659</v>
      </c>
      <c r="G775" s="64">
        <v>1</v>
      </c>
      <c r="H775" s="35">
        <v>0.25</v>
      </c>
      <c r="I775" s="121">
        <v>43854</v>
      </c>
      <c r="J775" s="46">
        <v>4600000</v>
      </c>
      <c r="K775" s="47">
        <f>'[1]Sep 23'!M802</f>
        <v>4312500.0000000019</v>
      </c>
      <c r="L775" s="48"/>
      <c r="M775" s="48">
        <f t="shared" ref="M775:M838" si="143">J775+L775</f>
        <v>4600000</v>
      </c>
      <c r="N775" s="49">
        <f t="shared" si="141"/>
        <v>95833.333333333328</v>
      </c>
      <c r="O775" s="48">
        <f t="shared" si="136"/>
        <v>4408333.3333333349</v>
      </c>
      <c r="P775" s="48">
        <f t="shared" si="142"/>
        <v>191666.66666666511</v>
      </c>
      <c r="Q775" s="8">
        <f t="shared" ref="Q775:Q838" si="144">M775-O775</f>
        <v>191666.66666666511</v>
      </c>
      <c r="R775" s="50">
        <f t="shared" si="140"/>
        <v>0</v>
      </c>
      <c r="S775" s="50"/>
      <c r="T775" s="9">
        <f t="shared" si="137"/>
        <v>48</v>
      </c>
      <c r="U775" s="9">
        <f t="shared" si="139"/>
        <v>46</v>
      </c>
      <c r="V775">
        <f t="shared" si="138"/>
        <v>2</v>
      </c>
      <c r="W775" s="166">
        <f t="shared" ref="W775:W838" si="145">M775/T775</f>
        <v>95833.333333333328</v>
      </c>
      <c r="Y775" s="167">
        <f t="shared" ref="Y775:Y838" si="146">U775*W775</f>
        <v>4408333.333333333</v>
      </c>
    </row>
    <row r="776" spans="1:25" ht="12" customHeight="1" x14ac:dyDescent="0.25">
      <c r="A776" s="53">
        <v>750</v>
      </c>
      <c r="B776" s="58" t="s">
        <v>870</v>
      </c>
      <c r="C776" s="55"/>
      <c r="D776" s="33" t="e">
        <f>VLOOKUP(B776,[2]Item!$A$1:$B$2217,2,)</f>
        <v>#N/A</v>
      </c>
      <c r="E776" s="55" t="s">
        <v>595</v>
      </c>
      <c r="F776" s="55" t="s">
        <v>805</v>
      </c>
      <c r="G776" s="64">
        <v>1</v>
      </c>
      <c r="H776" s="35">
        <v>0.25</v>
      </c>
      <c r="I776" s="121">
        <v>43854</v>
      </c>
      <c r="J776" s="46">
        <v>4600000</v>
      </c>
      <c r="K776" s="47">
        <f>'[1]Sep 23'!M803</f>
        <v>4312500.0000000019</v>
      </c>
      <c r="L776" s="48"/>
      <c r="M776" s="48">
        <f t="shared" si="143"/>
        <v>4600000</v>
      </c>
      <c r="N776" s="49">
        <f t="shared" si="141"/>
        <v>95833.333333333328</v>
      </c>
      <c r="O776" s="48">
        <f t="shared" si="136"/>
        <v>4408333.3333333349</v>
      </c>
      <c r="P776" s="48">
        <f t="shared" si="142"/>
        <v>191666.66666666511</v>
      </c>
      <c r="Q776" s="8">
        <f t="shared" si="144"/>
        <v>191666.66666666511</v>
      </c>
      <c r="R776" s="50">
        <f t="shared" si="140"/>
        <v>0</v>
      </c>
      <c r="S776" s="50"/>
      <c r="T776" s="9">
        <f t="shared" si="137"/>
        <v>48</v>
      </c>
      <c r="U776" s="9">
        <f t="shared" si="139"/>
        <v>46</v>
      </c>
      <c r="V776">
        <f t="shared" si="138"/>
        <v>2</v>
      </c>
      <c r="W776" s="166">
        <f t="shared" si="145"/>
        <v>95833.333333333328</v>
      </c>
      <c r="Y776" s="167">
        <f t="shared" si="146"/>
        <v>4408333.333333333</v>
      </c>
    </row>
    <row r="777" spans="1:25" ht="12" customHeight="1" x14ac:dyDescent="0.25">
      <c r="A777" s="53">
        <v>751</v>
      </c>
      <c r="B777" s="58" t="s">
        <v>871</v>
      </c>
      <c r="C777" s="55"/>
      <c r="D777" s="33" t="e">
        <f>VLOOKUP(B777,[2]Item!$A$1:$B$2217,2,)</f>
        <v>#N/A</v>
      </c>
      <c r="E777" s="55" t="s">
        <v>595</v>
      </c>
      <c r="F777" s="55" t="s">
        <v>659</v>
      </c>
      <c r="G777" s="64">
        <v>1</v>
      </c>
      <c r="H777" s="35">
        <v>0.25</v>
      </c>
      <c r="I777" s="121">
        <v>43837</v>
      </c>
      <c r="J777" s="46">
        <v>3800000</v>
      </c>
      <c r="K777" s="47">
        <f>'[1]Sep 23'!M804</f>
        <v>3562499.9999999981</v>
      </c>
      <c r="L777" s="48"/>
      <c r="M777" s="48">
        <f t="shared" si="143"/>
        <v>3800000</v>
      </c>
      <c r="N777" s="49">
        <f t="shared" si="141"/>
        <v>79166.666666666672</v>
      </c>
      <c r="O777" s="48">
        <f t="shared" ref="O777:O840" si="147">K777+N777</f>
        <v>3641666.6666666646</v>
      </c>
      <c r="P777" s="48">
        <f t="shared" si="142"/>
        <v>158333.33333333535</v>
      </c>
      <c r="Q777" s="8">
        <f t="shared" si="144"/>
        <v>158333.33333333535</v>
      </c>
      <c r="R777" s="50">
        <f t="shared" si="140"/>
        <v>0</v>
      </c>
      <c r="S777" s="50"/>
      <c r="T777" s="9">
        <f t="shared" ref="T777:T840" si="148">IF(H777=0,"",IF(H777="","",12*(100%/H777)))</f>
        <v>48</v>
      </c>
      <c r="U777" s="9">
        <f t="shared" si="139"/>
        <v>46</v>
      </c>
      <c r="V777">
        <f t="shared" ref="V777:V840" si="149">IFERROR(IF(T777-U777&gt;0,T777-U777,0),"")</f>
        <v>2</v>
      </c>
      <c r="W777" s="166">
        <f t="shared" si="145"/>
        <v>79166.666666666672</v>
      </c>
      <c r="Y777" s="167">
        <f t="shared" si="146"/>
        <v>3641666.666666667</v>
      </c>
    </row>
    <row r="778" spans="1:25" ht="12" customHeight="1" x14ac:dyDescent="0.25">
      <c r="A778" s="53">
        <v>752</v>
      </c>
      <c r="B778" s="58" t="s">
        <v>872</v>
      </c>
      <c r="C778" s="55"/>
      <c r="D778" s="33" t="e">
        <f>VLOOKUP(B778,[2]Item!$A$1:$B$2217,2,)</f>
        <v>#N/A</v>
      </c>
      <c r="E778" s="55" t="s">
        <v>595</v>
      </c>
      <c r="F778" s="55" t="s">
        <v>164</v>
      </c>
      <c r="G778" s="64">
        <v>1</v>
      </c>
      <c r="H778" s="35">
        <v>0.25</v>
      </c>
      <c r="I778" s="121">
        <v>43881</v>
      </c>
      <c r="J778" s="46">
        <v>2025000</v>
      </c>
      <c r="K778" s="47">
        <f>'[1]Sep 23'!M805</f>
        <v>1856250</v>
      </c>
      <c r="L778" s="48"/>
      <c r="M778" s="48">
        <f t="shared" si="143"/>
        <v>2025000</v>
      </c>
      <c r="N778" s="49">
        <f t="shared" si="141"/>
        <v>42187.5</v>
      </c>
      <c r="O778" s="48">
        <f t="shared" si="147"/>
        <v>1898437.5</v>
      </c>
      <c r="P778" s="48">
        <f t="shared" si="142"/>
        <v>126562.5</v>
      </c>
      <c r="Q778" s="8">
        <f t="shared" si="144"/>
        <v>126562.5</v>
      </c>
      <c r="R778" s="50">
        <f t="shared" si="140"/>
        <v>0</v>
      </c>
      <c r="S778" s="50"/>
      <c r="T778" s="9">
        <f t="shared" si="148"/>
        <v>48</v>
      </c>
      <c r="U778" s="9">
        <f t="shared" si="139"/>
        <v>45</v>
      </c>
      <c r="V778">
        <f t="shared" si="149"/>
        <v>3</v>
      </c>
      <c r="W778" s="166">
        <f t="shared" si="145"/>
        <v>42187.5</v>
      </c>
      <c r="Y778" s="167">
        <f t="shared" si="146"/>
        <v>1898437.5</v>
      </c>
    </row>
    <row r="779" spans="1:25" ht="12" customHeight="1" x14ac:dyDescent="0.25">
      <c r="A779" s="53">
        <v>753</v>
      </c>
      <c r="B779" s="125" t="s">
        <v>873</v>
      </c>
      <c r="C779" s="55"/>
      <c r="D779" s="33" t="e">
        <f>VLOOKUP(B779,[2]Item!$A$1:$B$2217,2,)</f>
        <v>#N/A</v>
      </c>
      <c r="E779" s="55" t="s">
        <v>595</v>
      </c>
      <c r="F779" s="55" t="s">
        <v>181</v>
      </c>
      <c r="G779" s="64">
        <v>8</v>
      </c>
      <c r="H779" s="35">
        <v>0.25</v>
      </c>
      <c r="I779" s="121">
        <v>43871</v>
      </c>
      <c r="J779" s="46">
        <v>2320000</v>
      </c>
      <c r="K779" s="47">
        <f>'[1]Sep 23'!M806</f>
        <v>2126666.6666666656</v>
      </c>
      <c r="L779" s="48"/>
      <c r="M779" s="48">
        <f t="shared" si="143"/>
        <v>2320000</v>
      </c>
      <c r="N779" s="49">
        <f t="shared" si="141"/>
        <v>48333.333333333336</v>
      </c>
      <c r="O779" s="48">
        <f t="shared" si="147"/>
        <v>2174999.9999999991</v>
      </c>
      <c r="P779" s="48">
        <f t="shared" si="142"/>
        <v>145000.00000000093</v>
      </c>
      <c r="Q779" s="8">
        <f t="shared" si="144"/>
        <v>145000.00000000093</v>
      </c>
      <c r="R779" s="50">
        <f t="shared" si="140"/>
        <v>0</v>
      </c>
      <c r="S779" s="50"/>
      <c r="T779" s="9">
        <f t="shared" si="148"/>
        <v>48</v>
      </c>
      <c r="U779" s="9">
        <f t="shared" ref="U779:U842" si="150">IF(I779="","",IF(((YEAR($U$2)-YEAR(I779))*12)+MONTH($U$2)-MONTH(I779)+1&gt;T779,T779,((YEAR($U$2)-YEAR(I779))*12)+MONTH($U$2)-MONTH(I779)+1))</f>
        <v>45</v>
      </c>
      <c r="V779">
        <f t="shared" si="149"/>
        <v>3</v>
      </c>
      <c r="W779" s="166">
        <f t="shared" si="145"/>
        <v>48333.333333333336</v>
      </c>
      <c r="Y779" s="167">
        <f t="shared" si="146"/>
        <v>2175000</v>
      </c>
    </row>
    <row r="780" spans="1:25" ht="12" customHeight="1" x14ac:dyDescent="0.25">
      <c r="A780" s="53">
        <v>754</v>
      </c>
      <c r="B780" s="58" t="s">
        <v>874</v>
      </c>
      <c r="C780" s="55"/>
      <c r="D780" s="33" t="e">
        <f>VLOOKUP(B780,[2]Item!$A$1:$B$2217,2,)</f>
        <v>#N/A</v>
      </c>
      <c r="E780" s="55" t="s">
        <v>595</v>
      </c>
      <c r="F780" s="55" t="s">
        <v>170</v>
      </c>
      <c r="G780" s="64">
        <v>11</v>
      </c>
      <c r="H780" s="35">
        <v>0.25</v>
      </c>
      <c r="I780" s="121">
        <v>44042</v>
      </c>
      <c r="J780" s="60">
        <v>16775000</v>
      </c>
      <c r="K780" s="47">
        <f>'[1]Sep 23'!M807</f>
        <v>13629687.499999994</v>
      </c>
      <c r="L780" s="48"/>
      <c r="M780" s="48">
        <f t="shared" si="143"/>
        <v>16775000</v>
      </c>
      <c r="N780" s="49">
        <f t="shared" si="141"/>
        <v>349479.16666666669</v>
      </c>
      <c r="O780" s="48">
        <f t="shared" si="147"/>
        <v>13979166.66666666</v>
      </c>
      <c r="P780" s="48">
        <f t="shared" si="142"/>
        <v>2795833.3333333395</v>
      </c>
      <c r="Q780" s="8">
        <f t="shared" si="144"/>
        <v>2795833.3333333395</v>
      </c>
      <c r="R780" s="50">
        <f t="shared" si="140"/>
        <v>0</v>
      </c>
      <c r="S780" s="50"/>
      <c r="T780" s="9">
        <f t="shared" si="148"/>
        <v>48</v>
      </c>
      <c r="U780" s="9">
        <f t="shared" si="150"/>
        <v>40</v>
      </c>
      <c r="V780">
        <f t="shared" si="149"/>
        <v>8</v>
      </c>
      <c r="W780" s="166">
        <f t="shared" si="145"/>
        <v>349479.16666666669</v>
      </c>
      <c r="Y780" s="167">
        <f t="shared" si="146"/>
        <v>13979166.666666668</v>
      </c>
    </row>
    <row r="781" spans="1:25" ht="12" customHeight="1" x14ac:dyDescent="0.25">
      <c r="A781" s="53">
        <v>755</v>
      </c>
      <c r="B781" s="58" t="s">
        <v>875</v>
      </c>
      <c r="C781" s="55"/>
      <c r="D781" s="33" t="e">
        <f>VLOOKUP(B781,[2]Item!$A$1:$B$2217,2,)</f>
        <v>#N/A</v>
      </c>
      <c r="E781" s="55" t="s">
        <v>595</v>
      </c>
      <c r="F781" s="55" t="s">
        <v>170</v>
      </c>
      <c r="G781" s="64">
        <v>2</v>
      </c>
      <c r="H781" s="35">
        <v>0.25</v>
      </c>
      <c r="I781" s="121">
        <v>44028</v>
      </c>
      <c r="J781" s="46">
        <v>4000000</v>
      </c>
      <c r="K781" s="47">
        <f>'[1]Sep 23'!M808</f>
        <v>3250000.0000000014</v>
      </c>
      <c r="L781" s="48"/>
      <c r="M781" s="48">
        <f t="shared" si="143"/>
        <v>4000000</v>
      </c>
      <c r="N781" s="49">
        <f t="shared" si="141"/>
        <v>83333.333333333328</v>
      </c>
      <c r="O781" s="48">
        <f t="shared" si="147"/>
        <v>3333333.3333333349</v>
      </c>
      <c r="P781" s="48">
        <f t="shared" si="142"/>
        <v>666666.66666666511</v>
      </c>
      <c r="Q781" s="8">
        <f t="shared" si="144"/>
        <v>666666.66666666511</v>
      </c>
      <c r="R781" s="50">
        <f t="shared" si="140"/>
        <v>0</v>
      </c>
      <c r="S781" s="50"/>
      <c r="T781" s="9">
        <f t="shared" si="148"/>
        <v>48</v>
      </c>
      <c r="U781" s="9">
        <f t="shared" si="150"/>
        <v>40</v>
      </c>
      <c r="V781">
        <f t="shared" si="149"/>
        <v>8</v>
      </c>
      <c r="W781" s="166">
        <f t="shared" si="145"/>
        <v>83333.333333333328</v>
      </c>
      <c r="Y781" s="167">
        <f t="shared" si="146"/>
        <v>3333333.333333333</v>
      </c>
    </row>
    <row r="782" spans="1:25" ht="12" customHeight="1" x14ac:dyDescent="0.25">
      <c r="A782" s="53">
        <v>756</v>
      </c>
      <c r="B782" s="126" t="s">
        <v>876</v>
      </c>
      <c r="C782" s="55"/>
      <c r="D782" s="33" t="e">
        <f>VLOOKUP(B782,[2]Item!$A$1:$B$2217,2,)</f>
        <v>#N/A</v>
      </c>
      <c r="E782" s="55" t="s">
        <v>595</v>
      </c>
      <c r="F782" s="55" t="s">
        <v>306</v>
      </c>
      <c r="G782" s="64">
        <v>10</v>
      </c>
      <c r="H782" s="35">
        <v>0.25</v>
      </c>
      <c r="I782" s="36">
        <v>44057</v>
      </c>
      <c r="J782" s="46">
        <v>50575000</v>
      </c>
      <c r="K782" s="47">
        <f>'[1]Sep 23'!M809</f>
        <v>40038541.666666664</v>
      </c>
      <c r="L782" s="48"/>
      <c r="M782" s="48">
        <f t="shared" si="143"/>
        <v>50575000</v>
      </c>
      <c r="N782" s="49">
        <f t="shared" si="141"/>
        <v>1053645.8333333333</v>
      </c>
      <c r="O782" s="48">
        <f t="shared" si="147"/>
        <v>41092187.5</v>
      </c>
      <c r="P782" s="48">
        <f t="shared" si="142"/>
        <v>9482812.5</v>
      </c>
      <c r="Q782" s="8">
        <f t="shared" si="144"/>
        <v>9482812.5</v>
      </c>
      <c r="R782" s="50">
        <f t="shared" si="140"/>
        <v>0</v>
      </c>
      <c r="S782" s="50"/>
      <c r="T782" s="9">
        <f t="shared" si="148"/>
        <v>48</v>
      </c>
      <c r="U782" s="9">
        <f t="shared" si="150"/>
        <v>39</v>
      </c>
      <c r="V782">
        <f t="shared" si="149"/>
        <v>9</v>
      </c>
      <c r="W782" s="166">
        <f t="shared" si="145"/>
        <v>1053645.8333333333</v>
      </c>
      <c r="Y782" s="167">
        <f t="shared" si="146"/>
        <v>41092187.5</v>
      </c>
    </row>
    <row r="783" spans="1:25" ht="12" customHeight="1" x14ac:dyDescent="0.25">
      <c r="A783" s="53">
        <v>757</v>
      </c>
      <c r="B783" s="59" t="s">
        <v>877</v>
      </c>
      <c r="C783" s="55"/>
      <c r="D783" s="33" t="e">
        <f>VLOOKUP(B783,[2]Item!$A$1:$B$2217,2,)</f>
        <v>#N/A</v>
      </c>
      <c r="E783" s="55" t="s">
        <v>595</v>
      </c>
      <c r="F783" s="55" t="s">
        <v>181</v>
      </c>
      <c r="G783" s="64">
        <v>1</v>
      </c>
      <c r="H783" s="35">
        <v>0.25</v>
      </c>
      <c r="I783" s="121">
        <v>44082</v>
      </c>
      <c r="J783" s="46">
        <v>31743000</v>
      </c>
      <c r="K783" s="47">
        <f>'[1]Sep 23'!M810</f>
        <v>24468562.5</v>
      </c>
      <c r="L783" s="48"/>
      <c r="M783" s="48">
        <f t="shared" si="143"/>
        <v>31743000</v>
      </c>
      <c r="N783" s="49">
        <f t="shared" si="141"/>
        <v>661312.5</v>
      </c>
      <c r="O783" s="48">
        <f t="shared" si="147"/>
        <v>25129875</v>
      </c>
      <c r="P783" s="48">
        <f t="shared" si="142"/>
        <v>6613125</v>
      </c>
      <c r="Q783" s="8">
        <f t="shared" si="144"/>
        <v>6613125</v>
      </c>
      <c r="R783" s="50">
        <f t="shared" si="140"/>
        <v>0</v>
      </c>
      <c r="S783" s="50"/>
      <c r="T783" s="9">
        <f t="shared" si="148"/>
        <v>48</v>
      </c>
      <c r="U783" s="9">
        <f t="shared" si="150"/>
        <v>38</v>
      </c>
      <c r="V783">
        <f t="shared" si="149"/>
        <v>10</v>
      </c>
      <c r="W783" s="166">
        <f t="shared" si="145"/>
        <v>661312.5</v>
      </c>
      <c r="Y783" s="167">
        <f t="shared" si="146"/>
        <v>25129875</v>
      </c>
    </row>
    <row r="784" spans="1:25" ht="12" customHeight="1" x14ac:dyDescent="0.25">
      <c r="A784" s="53">
        <v>758</v>
      </c>
      <c r="B784" s="59" t="s">
        <v>878</v>
      </c>
      <c r="C784" s="55"/>
      <c r="D784" s="33" t="e">
        <f>VLOOKUP(B784,[2]Item!$A$1:$B$2217,2,)</f>
        <v>#N/A</v>
      </c>
      <c r="E784" s="55" t="s">
        <v>595</v>
      </c>
      <c r="F784" s="55" t="s">
        <v>679</v>
      </c>
      <c r="G784" s="64">
        <v>1</v>
      </c>
      <c r="H784" s="35">
        <v>0.25</v>
      </c>
      <c r="I784" s="121">
        <v>44095</v>
      </c>
      <c r="J784" s="46">
        <v>2135000</v>
      </c>
      <c r="K784" s="47">
        <f>'[1]Sep 23'!M811</f>
        <v>1645729.1666666674</v>
      </c>
      <c r="L784" s="48"/>
      <c r="M784" s="48">
        <f t="shared" si="143"/>
        <v>2135000</v>
      </c>
      <c r="N784" s="49">
        <f t="shared" si="141"/>
        <v>44479.166666666664</v>
      </c>
      <c r="O784" s="48">
        <f t="shared" si="147"/>
        <v>1690208.3333333342</v>
      </c>
      <c r="P784" s="48">
        <f t="shared" si="142"/>
        <v>444791.66666666581</v>
      </c>
      <c r="Q784" s="8">
        <f t="shared" si="144"/>
        <v>444791.66666666581</v>
      </c>
      <c r="R784" s="50">
        <f t="shared" si="140"/>
        <v>0</v>
      </c>
      <c r="S784" s="50"/>
      <c r="T784" s="9">
        <f t="shared" si="148"/>
        <v>48</v>
      </c>
      <c r="U784" s="9">
        <f t="shared" si="150"/>
        <v>38</v>
      </c>
      <c r="V784">
        <f t="shared" si="149"/>
        <v>10</v>
      </c>
      <c r="W784" s="166">
        <f t="shared" si="145"/>
        <v>44479.166666666664</v>
      </c>
      <c r="Y784" s="167">
        <f t="shared" si="146"/>
        <v>1690208.3333333333</v>
      </c>
    </row>
    <row r="785" spans="1:25" ht="12" customHeight="1" x14ac:dyDescent="0.25">
      <c r="A785" s="53">
        <v>759</v>
      </c>
      <c r="B785" s="58" t="s">
        <v>879</v>
      </c>
      <c r="C785" s="55"/>
      <c r="D785" s="33" t="e">
        <f>VLOOKUP(B785,[2]Item!$A$1:$B$2217,2,)</f>
        <v>#N/A</v>
      </c>
      <c r="E785" s="55" t="s">
        <v>595</v>
      </c>
      <c r="F785" s="55" t="s">
        <v>805</v>
      </c>
      <c r="G785" s="64">
        <v>1</v>
      </c>
      <c r="H785" s="35">
        <v>0.25</v>
      </c>
      <c r="I785" s="121">
        <v>44110</v>
      </c>
      <c r="J785" s="60">
        <v>2550000</v>
      </c>
      <c r="K785" s="47">
        <f>'[1]Sep 23'!M812</f>
        <v>1912500</v>
      </c>
      <c r="L785" s="48"/>
      <c r="M785" s="48">
        <f t="shared" si="143"/>
        <v>2550000</v>
      </c>
      <c r="N785" s="49">
        <f t="shared" si="141"/>
        <v>53125</v>
      </c>
      <c r="O785" s="48">
        <f t="shared" si="147"/>
        <v>1965625</v>
      </c>
      <c r="P785" s="48">
        <f t="shared" si="142"/>
        <v>584375</v>
      </c>
      <c r="Q785" s="8">
        <f t="shared" si="144"/>
        <v>584375</v>
      </c>
      <c r="R785" s="50">
        <f t="shared" si="140"/>
        <v>0</v>
      </c>
      <c r="S785" s="50"/>
      <c r="T785" s="9">
        <f t="shared" si="148"/>
        <v>48</v>
      </c>
      <c r="U785" s="9">
        <f t="shared" si="150"/>
        <v>37</v>
      </c>
      <c r="V785">
        <f t="shared" si="149"/>
        <v>11</v>
      </c>
      <c r="W785" s="166">
        <f t="shared" si="145"/>
        <v>53125</v>
      </c>
      <c r="Y785" s="167">
        <f t="shared" si="146"/>
        <v>1965625</v>
      </c>
    </row>
    <row r="786" spans="1:25" ht="12" customHeight="1" x14ac:dyDescent="0.25">
      <c r="A786" s="53">
        <v>760</v>
      </c>
      <c r="B786" s="58" t="s">
        <v>880</v>
      </c>
      <c r="C786" s="55"/>
      <c r="D786" s="33" t="e">
        <f>VLOOKUP(B786,[2]Item!$A$1:$B$2217,2,)</f>
        <v>#N/A</v>
      </c>
      <c r="E786" s="55" t="s">
        <v>595</v>
      </c>
      <c r="F786" s="55" t="s">
        <v>679</v>
      </c>
      <c r="G786" s="64">
        <v>1</v>
      </c>
      <c r="H786" s="35">
        <v>0.25</v>
      </c>
      <c r="I786" s="121">
        <v>44110</v>
      </c>
      <c r="J786" s="60">
        <v>2550000</v>
      </c>
      <c r="K786" s="47">
        <f>'[1]Sep 23'!M813</f>
        <v>1912500</v>
      </c>
      <c r="L786" s="48"/>
      <c r="M786" s="48">
        <f t="shared" si="143"/>
        <v>2550000</v>
      </c>
      <c r="N786" s="49">
        <f t="shared" si="141"/>
        <v>53125</v>
      </c>
      <c r="O786" s="48">
        <f t="shared" si="147"/>
        <v>1965625</v>
      </c>
      <c r="P786" s="48">
        <f t="shared" si="142"/>
        <v>584375</v>
      </c>
      <c r="Q786" s="8">
        <f t="shared" si="144"/>
        <v>584375</v>
      </c>
      <c r="R786" s="50">
        <f t="shared" si="140"/>
        <v>0</v>
      </c>
      <c r="S786" s="50"/>
      <c r="T786" s="9">
        <f t="shared" si="148"/>
        <v>48</v>
      </c>
      <c r="U786" s="9">
        <f t="shared" si="150"/>
        <v>37</v>
      </c>
      <c r="V786">
        <f t="shared" si="149"/>
        <v>11</v>
      </c>
      <c r="W786" s="166">
        <f t="shared" si="145"/>
        <v>53125</v>
      </c>
      <c r="Y786" s="167">
        <f t="shared" si="146"/>
        <v>1965625</v>
      </c>
    </row>
    <row r="787" spans="1:25" ht="12" customHeight="1" x14ac:dyDescent="0.25">
      <c r="A787" s="53">
        <v>761</v>
      </c>
      <c r="B787" s="58" t="s">
        <v>881</v>
      </c>
      <c r="C787" s="55"/>
      <c r="D787" s="33" t="e">
        <f>VLOOKUP(B787,[2]Item!$A$1:$B$2217,2,)</f>
        <v>#N/A</v>
      </c>
      <c r="E787" s="55" t="s">
        <v>595</v>
      </c>
      <c r="F787" s="55" t="s">
        <v>338</v>
      </c>
      <c r="G787" s="64">
        <v>1</v>
      </c>
      <c r="H787" s="35">
        <v>0.25</v>
      </c>
      <c r="I787" s="121">
        <v>44110</v>
      </c>
      <c r="J787" s="60">
        <v>2550000</v>
      </c>
      <c r="K787" s="47">
        <f>'[1]Sep 23'!M814</f>
        <v>1912500</v>
      </c>
      <c r="L787" s="48"/>
      <c r="M787" s="48">
        <f t="shared" si="143"/>
        <v>2550000</v>
      </c>
      <c r="N787" s="49">
        <f t="shared" si="141"/>
        <v>53125</v>
      </c>
      <c r="O787" s="48">
        <f t="shared" si="147"/>
        <v>1965625</v>
      </c>
      <c r="P787" s="48">
        <f t="shared" si="142"/>
        <v>584375</v>
      </c>
      <c r="Q787" s="8">
        <f t="shared" si="144"/>
        <v>584375</v>
      </c>
      <c r="R787" s="50">
        <f t="shared" si="140"/>
        <v>0</v>
      </c>
      <c r="S787" s="50"/>
      <c r="T787" s="9">
        <f t="shared" si="148"/>
        <v>48</v>
      </c>
      <c r="U787" s="9">
        <f t="shared" si="150"/>
        <v>37</v>
      </c>
      <c r="V787">
        <f t="shared" si="149"/>
        <v>11</v>
      </c>
      <c r="W787" s="166">
        <f t="shared" si="145"/>
        <v>53125</v>
      </c>
      <c r="Y787" s="167">
        <f t="shared" si="146"/>
        <v>1965625</v>
      </c>
    </row>
    <row r="788" spans="1:25" ht="12" customHeight="1" x14ac:dyDescent="0.25">
      <c r="A788" s="53">
        <v>762</v>
      </c>
      <c r="B788" s="58" t="s">
        <v>882</v>
      </c>
      <c r="C788" s="55"/>
      <c r="D788" s="33" t="e">
        <f>VLOOKUP(B788,[2]Item!$A$1:$B$2217,2,)</f>
        <v>#N/A</v>
      </c>
      <c r="E788" s="55" t="s">
        <v>595</v>
      </c>
      <c r="F788" s="52" t="s">
        <v>260</v>
      </c>
      <c r="G788" s="64">
        <v>1</v>
      </c>
      <c r="H788" s="35">
        <v>0.25</v>
      </c>
      <c r="I788" s="121">
        <v>44110</v>
      </c>
      <c r="J788" s="60">
        <v>2550000</v>
      </c>
      <c r="K788" s="47">
        <f>'[1]Sep 23'!M815</f>
        <v>1912500</v>
      </c>
      <c r="L788" s="48"/>
      <c r="M788" s="48">
        <f t="shared" si="143"/>
        <v>2550000</v>
      </c>
      <c r="N788" s="49">
        <f t="shared" si="141"/>
        <v>53125</v>
      </c>
      <c r="O788" s="48">
        <f t="shared" si="147"/>
        <v>1965625</v>
      </c>
      <c r="P788" s="48">
        <f t="shared" si="142"/>
        <v>584375</v>
      </c>
      <c r="Q788" s="8">
        <f t="shared" si="144"/>
        <v>584375</v>
      </c>
      <c r="R788" s="50">
        <f t="shared" si="140"/>
        <v>0</v>
      </c>
      <c r="S788" s="50"/>
      <c r="T788" s="9">
        <f t="shared" si="148"/>
        <v>48</v>
      </c>
      <c r="U788" s="9">
        <f t="shared" si="150"/>
        <v>37</v>
      </c>
      <c r="V788">
        <f t="shared" si="149"/>
        <v>11</v>
      </c>
      <c r="W788" s="166">
        <f t="shared" si="145"/>
        <v>53125</v>
      </c>
      <c r="Y788" s="167">
        <f t="shared" si="146"/>
        <v>1965625</v>
      </c>
    </row>
    <row r="789" spans="1:25" ht="12" customHeight="1" x14ac:dyDescent="0.25">
      <c r="A789" s="53">
        <v>763</v>
      </c>
      <c r="B789" s="58" t="s">
        <v>883</v>
      </c>
      <c r="C789" s="55"/>
      <c r="D789" s="33" t="e">
        <f>VLOOKUP(B789,[2]Item!$A$1:$B$2217,2,)</f>
        <v>#N/A</v>
      </c>
      <c r="E789" s="55" t="s">
        <v>595</v>
      </c>
      <c r="F789" s="55" t="s">
        <v>677</v>
      </c>
      <c r="G789" s="64">
        <v>1</v>
      </c>
      <c r="H789" s="35">
        <v>0.25</v>
      </c>
      <c r="I789" s="121">
        <v>44110</v>
      </c>
      <c r="J789" s="60">
        <v>2550000</v>
      </c>
      <c r="K789" s="47">
        <f>'[1]Sep 23'!M816</f>
        <v>1912500</v>
      </c>
      <c r="L789" s="48"/>
      <c r="M789" s="48">
        <f t="shared" si="143"/>
        <v>2550000</v>
      </c>
      <c r="N789" s="49">
        <f t="shared" si="141"/>
        <v>53125</v>
      </c>
      <c r="O789" s="48">
        <f t="shared" si="147"/>
        <v>1965625</v>
      </c>
      <c r="P789" s="48">
        <f t="shared" si="142"/>
        <v>584375</v>
      </c>
      <c r="Q789" s="8">
        <f t="shared" si="144"/>
        <v>584375</v>
      </c>
      <c r="R789" s="50">
        <f t="shared" ref="R789:R852" si="151">P789-Q789</f>
        <v>0</v>
      </c>
      <c r="S789" s="50"/>
      <c r="T789" s="9">
        <f t="shared" si="148"/>
        <v>48</v>
      </c>
      <c r="U789" s="9">
        <f t="shared" si="150"/>
        <v>37</v>
      </c>
      <c r="V789">
        <f t="shared" si="149"/>
        <v>11</v>
      </c>
      <c r="W789" s="166">
        <f t="shared" si="145"/>
        <v>53125</v>
      </c>
      <c r="Y789" s="167">
        <f t="shared" si="146"/>
        <v>1965625</v>
      </c>
    </row>
    <row r="790" spans="1:25" ht="12" customHeight="1" x14ac:dyDescent="0.25">
      <c r="A790" s="53">
        <v>764</v>
      </c>
      <c r="B790" s="58" t="s">
        <v>884</v>
      </c>
      <c r="C790" s="55"/>
      <c r="D790" s="33" t="e">
        <f>VLOOKUP(B790,[2]Item!$A$1:$B$2217,2,)</f>
        <v>#N/A</v>
      </c>
      <c r="E790" s="55" t="s">
        <v>595</v>
      </c>
      <c r="F790" s="55" t="s">
        <v>338</v>
      </c>
      <c r="G790" s="64">
        <v>1</v>
      </c>
      <c r="H790" s="35">
        <v>0.25</v>
      </c>
      <c r="I790" s="121">
        <v>44110</v>
      </c>
      <c r="J790" s="60">
        <v>1625000</v>
      </c>
      <c r="K790" s="47">
        <f>'[1]Sep 23'!M817</f>
        <v>1218750</v>
      </c>
      <c r="L790" s="48"/>
      <c r="M790" s="48">
        <f t="shared" si="143"/>
        <v>1625000</v>
      </c>
      <c r="N790" s="49">
        <f t="shared" si="141"/>
        <v>33854.166666666664</v>
      </c>
      <c r="O790" s="48">
        <f t="shared" si="147"/>
        <v>1252604.1666666667</v>
      </c>
      <c r="P790" s="48">
        <f t="shared" si="142"/>
        <v>372395.83333333326</v>
      </c>
      <c r="Q790" s="8">
        <f t="shared" si="144"/>
        <v>372395.83333333326</v>
      </c>
      <c r="R790" s="50">
        <f t="shared" si="151"/>
        <v>0</v>
      </c>
      <c r="S790" s="50"/>
      <c r="T790" s="9">
        <f t="shared" si="148"/>
        <v>48</v>
      </c>
      <c r="U790" s="9">
        <f t="shared" si="150"/>
        <v>37</v>
      </c>
      <c r="V790">
        <f t="shared" si="149"/>
        <v>11</v>
      </c>
      <c r="W790" s="166">
        <f t="shared" si="145"/>
        <v>33854.166666666664</v>
      </c>
      <c r="Y790" s="167">
        <f t="shared" si="146"/>
        <v>1252604.1666666665</v>
      </c>
    </row>
    <row r="791" spans="1:25" ht="12" customHeight="1" x14ac:dyDescent="0.25">
      <c r="A791" s="53">
        <v>765</v>
      </c>
      <c r="B791" s="59" t="s">
        <v>885</v>
      </c>
      <c r="C791" s="55"/>
      <c r="D791" s="33" t="e">
        <f>VLOOKUP(B791,[2]Item!$A$1:$B$2217,2,)</f>
        <v>#N/A</v>
      </c>
      <c r="E791" s="55" t="s">
        <v>595</v>
      </c>
      <c r="F791" s="55" t="s">
        <v>265</v>
      </c>
      <c r="G791" s="64">
        <v>1</v>
      </c>
      <c r="H791" s="35">
        <v>0.25</v>
      </c>
      <c r="I791" s="121">
        <v>44118</v>
      </c>
      <c r="J791" s="127">
        <v>2135000</v>
      </c>
      <c r="K791" s="47">
        <f>'[1]Sep 23'!M818</f>
        <v>1601250.0000000007</v>
      </c>
      <c r="L791" s="48"/>
      <c r="M791" s="48">
        <f t="shared" si="143"/>
        <v>2135000</v>
      </c>
      <c r="N791" s="49">
        <f t="shared" si="141"/>
        <v>44479.166666666664</v>
      </c>
      <c r="O791" s="48">
        <f t="shared" si="147"/>
        <v>1645729.1666666674</v>
      </c>
      <c r="P791" s="48">
        <f t="shared" si="142"/>
        <v>489270.83333333256</v>
      </c>
      <c r="Q791" s="8">
        <f t="shared" si="144"/>
        <v>489270.83333333256</v>
      </c>
      <c r="R791" s="50">
        <f t="shared" si="151"/>
        <v>0</v>
      </c>
      <c r="S791" s="50"/>
      <c r="T791" s="9">
        <f t="shared" si="148"/>
        <v>48</v>
      </c>
      <c r="U791" s="9">
        <f t="shared" si="150"/>
        <v>37</v>
      </c>
      <c r="V791">
        <f t="shared" si="149"/>
        <v>11</v>
      </c>
      <c r="W791" s="166">
        <f t="shared" si="145"/>
        <v>44479.166666666664</v>
      </c>
      <c r="Y791" s="167">
        <f t="shared" si="146"/>
        <v>1645729.1666666665</v>
      </c>
    </row>
    <row r="792" spans="1:25" ht="12" customHeight="1" x14ac:dyDescent="0.25">
      <c r="A792" s="53">
        <v>766</v>
      </c>
      <c r="B792" s="58" t="s">
        <v>886</v>
      </c>
      <c r="C792" s="55"/>
      <c r="D792" s="33" t="e">
        <f>VLOOKUP(B792,[2]Item!$A$1:$B$2217,2,)</f>
        <v>#N/A</v>
      </c>
      <c r="E792" s="55" t="s">
        <v>595</v>
      </c>
      <c r="F792" s="55" t="s">
        <v>887</v>
      </c>
      <c r="G792" s="64">
        <v>1</v>
      </c>
      <c r="H792" s="35">
        <v>0.25</v>
      </c>
      <c r="I792" s="121">
        <v>44113</v>
      </c>
      <c r="J792" s="127">
        <v>3170124</v>
      </c>
      <c r="K792" s="47">
        <f>'[1]Sep 23'!M819</f>
        <v>2377593</v>
      </c>
      <c r="L792" s="48"/>
      <c r="M792" s="48">
        <f t="shared" si="143"/>
        <v>3170124</v>
      </c>
      <c r="N792" s="49">
        <f t="shared" si="141"/>
        <v>66044.25</v>
      </c>
      <c r="O792" s="48">
        <f t="shared" si="147"/>
        <v>2443637.25</v>
      </c>
      <c r="P792" s="48">
        <f t="shared" si="142"/>
        <v>726486.75</v>
      </c>
      <c r="Q792" s="8">
        <f t="shared" si="144"/>
        <v>726486.75</v>
      </c>
      <c r="R792" s="50">
        <f t="shared" si="151"/>
        <v>0</v>
      </c>
      <c r="S792" s="50"/>
      <c r="T792" s="9">
        <f t="shared" si="148"/>
        <v>48</v>
      </c>
      <c r="U792" s="9">
        <f t="shared" si="150"/>
        <v>37</v>
      </c>
      <c r="V792">
        <f t="shared" si="149"/>
        <v>11</v>
      </c>
      <c r="W792" s="166">
        <f t="shared" si="145"/>
        <v>66044.25</v>
      </c>
      <c r="Y792" s="167">
        <f t="shared" si="146"/>
        <v>2443637.25</v>
      </c>
    </row>
    <row r="793" spans="1:25" ht="12" customHeight="1" x14ac:dyDescent="0.25">
      <c r="A793" s="53">
        <v>767</v>
      </c>
      <c r="B793" s="59" t="s">
        <v>888</v>
      </c>
      <c r="C793" s="55"/>
      <c r="D793" s="33" t="e">
        <f>VLOOKUP(B793,[2]Item!$A$1:$B$2217,2,)</f>
        <v>#N/A</v>
      </c>
      <c r="E793" s="55" t="s">
        <v>595</v>
      </c>
      <c r="F793" s="55" t="s">
        <v>671</v>
      </c>
      <c r="G793" s="64">
        <v>1</v>
      </c>
      <c r="H793" s="35">
        <v>0.25</v>
      </c>
      <c r="I793" s="121">
        <v>44156</v>
      </c>
      <c r="J793" s="46">
        <v>1885000</v>
      </c>
      <c r="K793" s="47">
        <f>'[1]Sep 23'!M820</f>
        <v>1374479.1666666665</v>
      </c>
      <c r="L793" s="48"/>
      <c r="M793" s="48">
        <f t="shared" si="143"/>
        <v>1885000</v>
      </c>
      <c r="N793" s="49">
        <f t="shared" si="141"/>
        <v>39270.833333333336</v>
      </c>
      <c r="O793" s="48">
        <f t="shared" si="147"/>
        <v>1413749.9999999998</v>
      </c>
      <c r="P793" s="48">
        <f t="shared" si="142"/>
        <v>471250.00000000023</v>
      </c>
      <c r="Q793" s="8">
        <f t="shared" si="144"/>
        <v>471250.00000000023</v>
      </c>
      <c r="R793" s="50">
        <f t="shared" si="151"/>
        <v>0</v>
      </c>
      <c r="S793" s="50"/>
      <c r="T793" s="9">
        <f t="shared" si="148"/>
        <v>48</v>
      </c>
      <c r="U793" s="9">
        <f t="shared" si="150"/>
        <v>36</v>
      </c>
      <c r="V793">
        <f t="shared" si="149"/>
        <v>12</v>
      </c>
      <c r="W793" s="166">
        <f t="shared" si="145"/>
        <v>39270.833333333336</v>
      </c>
      <c r="Y793" s="167">
        <f t="shared" si="146"/>
        <v>1413750</v>
      </c>
    </row>
    <row r="794" spans="1:25" ht="12" customHeight="1" x14ac:dyDescent="0.25">
      <c r="A794" s="53">
        <v>768</v>
      </c>
      <c r="B794" s="59" t="s">
        <v>889</v>
      </c>
      <c r="C794" s="55"/>
      <c r="D794" s="33" t="e">
        <f>VLOOKUP(B794,[2]Item!$A$1:$B$2217,2,)</f>
        <v>#N/A</v>
      </c>
      <c r="E794" s="55" t="s">
        <v>595</v>
      </c>
      <c r="F794" s="55" t="s">
        <v>306</v>
      </c>
      <c r="G794" s="64">
        <v>-4</v>
      </c>
      <c r="H794" s="35">
        <v>0.25</v>
      </c>
      <c r="I794" s="121">
        <v>44165</v>
      </c>
      <c r="J794" s="46">
        <v>-20230000</v>
      </c>
      <c r="K794" s="47">
        <f>'[1]Sep 23'!M821</f>
        <v>-14751041.666666673</v>
      </c>
      <c r="L794" s="48"/>
      <c r="M794" s="48">
        <f t="shared" si="143"/>
        <v>-20230000</v>
      </c>
      <c r="N794" s="49">
        <f t="shared" si="141"/>
        <v>-421458.33333333331</v>
      </c>
      <c r="O794" s="48">
        <f t="shared" si="147"/>
        <v>-15172500.000000007</v>
      </c>
      <c r="P794" s="48">
        <f t="shared" si="142"/>
        <v>-5057499.9999999925</v>
      </c>
      <c r="Q794" s="8">
        <f t="shared" si="144"/>
        <v>-5057499.9999999925</v>
      </c>
      <c r="R794" s="50">
        <f t="shared" si="151"/>
        <v>0</v>
      </c>
      <c r="S794" s="50"/>
      <c r="T794" s="9">
        <f t="shared" si="148"/>
        <v>48</v>
      </c>
      <c r="U794" s="9">
        <f t="shared" si="150"/>
        <v>36</v>
      </c>
      <c r="V794">
        <f t="shared" si="149"/>
        <v>12</v>
      </c>
      <c r="W794" s="166">
        <f t="shared" si="145"/>
        <v>-421458.33333333331</v>
      </c>
      <c r="Y794" s="167">
        <f t="shared" si="146"/>
        <v>-15172500</v>
      </c>
    </row>
    <row r="795" spans="1:25" ht="12" customHeight="1" x14ac:dyDescent="0.25">
      <c r="A795" s="53">
        <v>769</v>
      </c>
      <c r="B795" s="59" t="s">
        <v>890</v>
      </c>
      <c r="C795" s="55"/>
      <c r="D795" s="33" t="e">
        <f>VLOOKUP(B795,[2]Item!$A$1:$B$2217,2,)</f>
        <v>#N/A</v>
      </c>
      <c r="E795" s="55" t="s">
        <v>595</v>
      </c>
      <c r="F795" s="55" t="s">
        <v>306</v>
      </c>
      <c r="G795" s="64">
        <v>1</v>
      </c>
      <c r="H795" s="35">
        <v>0.25</v>
      </c>
      <c r="I795" s="121">
        <v>44166</v>
      </c>
      <c r="J795" s="46">
        <v>252000</v>
      </c>
      <c r="K795" s="47">
        <f>'[1]Sep 23'!M822</f>
        <v>178500</v>
      </c>
      <c r="L795" s="48"/>
      <c r="M795" s="48">
        <f t="shared" si="143"/>
        <v>252000</v>
      </c>
      <c r="N795" s="49">
        <f t="shared" si="141"/>
        <v>5250</v>
      </c>
      <c r="O795" s="48">
        <f t="shared" si="147"/>
        <v>183750</v>
      </c>
      <c r="P795" s="48">
        <f t="shared" si="142"/>
        <v>68250</v>
      </c>
      <c r="Q795" s="8">
        <f t="shared" si="144"/>
        <v>68250</v>
      </c>
      <c r="R795" s="50">
        <f t="shared" si="151"/>
        <v>0</v>
      </c>
      <c r="S795" s="50"/>
      <c r="T795" s="9">
        <f t="shared" si="148"/>
        <v>48</v>
      </c>
      <c r="U795" s="9">
        <f t="shared" si="150"/>
        <v>35</v>
      </c>
      <c r="V795">
        <f t="shared" si="149"/>
        <v>13</v>
      </c>
      <c r="W795" s="166">
        <f t="shared" si="145"/>
        <v>5250</v>
      </c>
      <c r="Y795" s="167">
        <f t="shared" si="146"/>
        <v>183750</v>
      </c>
    </row>
    <row r="796" spans="1:25" ht="12" customHeight="1" x14ac:dyDescent="0.25">
      <c r="A796" s="53">
        <v>770</v>
      </c>
      <c r="B796" s="59" t="s">
        <v>891</v>
      </c>
      <c r="C796" s="55"/>
      <c r="D796" s="33" t="e">
        <f>VLOOKUP(B796,[2]Item!$A$1:$B$2217,2,)</f>
        <v>#N/A</v>
      </c>
      <c r="E796" s="55" t="s">
        <v>595</v>
      </c>
      <c r="F796" s="55" t="s">
        <v>679</v>
      </c>
      <c r="G796" s="64">
        <v>1</v>
      </c>
      <c r="H796" s="35">
        <v>0.25</v>
      </c>
      <c r="I796" s="121">
        <v>44186</v>
      </c>
      <c r="J796" s="46">
        <v>2580000</v>
      </c>
      <c r="K796" s="47">
        <f>'[1]Sep 23'!M823</f>
        <v>1827500</v>
      </c>
      <c r="L796" s="48"/>
      <c r="M796" s="48">
        <f t="shared" si="143"/>
        <v>2580000</v>
      </c>
      <c r="N796" s="49">
        <f t="shared" si="141"/>
        <v>53750</v>
      </c>
      <c r="O796" s="48">
        <f t="shared" si="147"/>
        <v>1881250</v>
      </c>
      <c r="P796" s="48">
        <f t="shared" si="142"/>
        <v>698750</v>
      </c>
      <c r="Q796" s="8">
        <f t="shared" si="144"/>
        <v>698750</v>
      </c>
      <c r="R796" s="50">
        <f t="shared" si="151"/>
        <v>0</v>
      </c>
      <c r="S796" s="50"/>
      <c r="T796" s="9">
        <f t="shared" si="148"/>
        <v>48</v>
      </c>
      <c r="U796" s="9">
        <f t="shared" si="150"/>
        <v>35</v>
      </c>
      <c r="V796">
        <f t="shared" si="149"/>
        <v>13</v>
      </c>
      <c r="W796" s="166">
        <f t="shared" si="145"/>
        <v>53750</v>
      </c>
      <c r="Y796" s="167">
        <f t="shared" si="146"/>
        <v>1881250</v>
      </c>
    </row>
    <row r="797" spans="1:25" ht="12" customHeight="1" x14ac:dyDescent="0.25">
      <c r="A797" s="53">
        <v>771</v>
      </c>
      <c r="B797" s="58" t="s">
        <v>892</v>
      </c>
      <c r="C797" s="55"/>
      <c r="D797" s="33" t="e">
        <f>VLOOKUP(B797,[2]Item!$A$1:$B$2217,2,)</f>
        <v>#N/A</v>
      </c>
      <c r="E797" s="55" t="s">
        <v>595</v>
      </c>
      <c r="F797" s="55" t="s">
        <v>679</v>
      </c>
      <c r="G797" s="64">
        <v>1</v>
      </c>
      <c r="H797" s="35">
        <v>0.25</v>
      </c>
      <c r="I797" s="61">
        <v>44209</v>
      </c>
      <c r="J797" s="60">
        <v>86900000</v>
      </c>
      <c r="K797" s="47">
        <f>'[1]Sep 23'!M824</f>
        <v>59743749.99999997</v>
      </c>
      <c r="L797" s="48"/>
      <c r="M797" s="48">
        <f t="shared" si="143"/>
        <v>86900000</v>
      </c>
      <c r="N797" s="49">
        <f t="shared" si="141"/>
        <v>1810416.6666666667</v>
      </c>
      <c r="O797" s="48">
        <f t="shared" si="147"/>
        <v>61554166.666666634</v>
      </c>
      <c r="P797" s="48">
        <f t="shared" si="142"/>
        <v>25345833.333333366</v>
      </c>
      <c r="Q797" s="8">
        <f t="shared" si="144"/>
        <v>25345833.333333366</v>
      </c>
      <c r="R797" s="50">
        <f t="shared" si="151"/>
        <v>0</v>
      </c>
      <c r="S797" s="50"/>
      <c r="T797" s="9">
        <f t="shared" si="148"/>
        <v>48</v>
      </c>
      <c r="U797" s="9">
        <f t="shared" si="150"/>
        <v>34</v>
      </c>
      <c r="V797">
        <f t="shared" si="149"/>
        <v>14</v>
      </c>
      <c r="W797" s="166">
        <f t="shared" si="145"/>
        <v>1810416.6666666667</v>
      </c>
      <c r="Y797" s="167">
        <f t="shared" si="146"/>
        <v>61554166.666666672</v>
      </c>
    </row>
    <row r="798" spans="1:25" ht="12" customHeight="1" x14ac:dyDescent="0.25">
      <c r="A798" s="53">
        <v>772</v>
      </c>
      <c r="B798" s="58" t="s">
        <v>893</v>
      </c>
      <c r="C798" s="55"/>
      <c r="D798" s="33" t="e">
        <f>VLOOKUP(B798,[2]Item!$A$1:$B$2217,2,)</f>
        <v>#N/A</v>
      </c>
      <c r="E798" s="55" t="s">
        <v>595</v>
      </c>
      <c r="F798" s="55" t="s">
        <v>832</v>
      </c>
      <c r="G798" s="64">
        <v>1</v>
      </c>
      <c r="H798" s="35">
        <v>0.25</v>
      </c>
      <c r="I798" s="61">
        <v>44210</v>
      </c>
      <c r="J798" s="60">
        <v>1870000</v>
      </c>
      <c r="K798" s="47">
        <f>'[1]Sep 23'!M825</f>
        <v>1285625</v>
      </c>
      <c r="L798" s="48"/>
      <c r="M798" s="48">
        <f t="shared" si="143"/>
        <v>1870000</v>
      </c>
      <c r="N798" s="49">
        <f t="shared" si="141"/>
        <v>38958.333333333336</v>
      </c>
      <c r="O798" s="48">
        <f t="shared" si="147"/>
        <v>1324583.3333333333</v>
      </c>
      <c r="P798" s="48">
        <f t="shared" si="142"/>
        <v>545416.66666666674</v>
      </c>
      <c r="Q798" s="8">
        <f t="shared" si="144"/>
        <v>545416.66666666674</v>
      </c>
      <c r="R798" s="50">
        <f t="shared" si="151"/>
        <v>0</v>
      </c>
      <c r="S798" s="50"/>
      <c r="T798" s="9">
        <f t="shared" si="148"/>
        <v>48</v>
      </c>
      <c r="U798" s="9">
        <f t="shared" si="150"/>
        <v>34</v>
      </c>
      <c r="V798">
        <f t="shared" si="149"/>
        <v>14</v>
      </c>
      <c r="W798" s="166">
        <f t="shared" si="145"/>
        <v>38958.333333333336</v>
      </c>
      <c r="Y798" s="167">
        <f t="shared" si="146"/>
        <v>1324583.3333333335</v>
      </c>
    </row>
    <row r="799" spans="1:25" ht="12" customHeight="1" x14ac:dyDescent="0.25">
      <c r="A799" s="53">
        <v>773</v>
      </c>
      <c r="B799" s="58" t="s">
        <v>894</v>
      </c>
      <c r="C799" s="55"/>
      <c r="D799" s="33" t="e">
        <f>VLOOKUP(B799,[2]Item!$A$1:$B$2217,2,)</f>
        <v>#N/A</v>
      </c>
      <c r="E799" s="55" t="s">
        <v>595</v>
      </c>
      <c r="F799" s="55" t="s">
        <v>321</v>
      </c>
      <c r="G799" s="64">
        <v>1</v>
      </c>
      <c r="H799" s="35">
        <v>0.25</v>
      </c>
      <c r="I799" s="61">
        <v>44215</v>
      </c>
      <c r="J799" s="60">
        <v>4420000</v>
      </c>
      <c r="K799" s="47">
        <f>'[1]Sep 23'!M826</f>
        <v>3038750.0000000009</v>
      </c>
      <c r="L799" s="48"/>
      <c r="M799" s="48">
        <f t="shared" si="143"/>
        <v>4420000</v>
      </c>
      <c r="N799" s="49">
        <f t="shared" si="141"/>
        <v>92083.333333333328</v>
      </c>
      <c r="O799" s="48">
        <f t="shared" si="147"/>
        <v>3130833.3333333344</v>
      </c>
      <c r="P799" s="48">
        <f t="shared" si="142"/>
        <v>1289166.6666666656</v>
      </c>
      <c r="Q799" s="8">
        <f t="shared" si="144"/>
        <v>1289166.6666666656</v>
      </c>
      <c r="R799" s="50">
        <f t="shared" si="151"/>
        <v>0</v>
      </c>
      <c r="S799" s="50"/>
      <c r="T799" s="9">
        <f t="shared" si="148"/>
        <v>48</v>
      </c>
      <c r="U799" s="9">
        <f t="shared" si="150"/>
        <v>34</v>
      </c>
      <c r="V799">
        <f t="shared" si="149"/>
        <v>14</v>
      </c>
      <c r="W799" s="166">
        <f t="shared" si="145"/>
        <v>92083.333333333328</v>
      </c>
      <c r="Y799" s="167">
        <f t="shared" si="146"/>
        <v>3130833.333333333</v>
      </c>
    </row>
    <row r="800" spans="1:25" ht="12" customHeight="1" x14ac:dyDescent="0.25">
      <c r="A800" s="53">
        <v>774</v>
      </c>
      <c r="B800" s="58" t="s">
        <v>895</v>
      </c>
      <c r="C800" s="55"/>
      <c r="D800" s="33" t="e">
        <f>VLOOKUP(B800,[2]Item!$A$1:$B$2217,2,)</f>
        <v>#N/A</v>
      </c>
      <c r="E800" s="55" t="s">
        <v>595</v>
      </c>
      <c r="F800" s="52" t="s">
        <v>695</v>
      </c>
      <c r="G800" s="64">
        <v>1</v>
      </c>
      <c r="H800" s="35">
        <v>0.25</v>
      </c>
      <c r="I800" s="61">
        <v>44215</v>
      </c>
      <c r="J800" s="60">
        <v>4420000</v>
      </c>
      <c r="K800" s="47">
        <f>'[1]Sep 23'!M827</f>
        <v>3038750.0000000009</v>
      </c>
      <c r="L800" s="48"/>
      <c r="M800" s="48">
        <f t="shared" si="143"/>
        <v>4420000</v>
      </c>
      <c r="N800" s="49">
        <f t="shared" si="141"/>
        <v>92083.333333333328</v>
      </c>
      <c r="O800" s="48">
        <f t="shared" si="147"/>
        <v>3130833.3333333344</v>
      </c>
      <c r="P800" s="48">
        <f t="shared" si="142"/>
        <v>1289166.6666666656</v>
      </c>
      <c r="Q800" s="8">
        <f t="shared" si="144"/>
        <v>1289166.6666666656</v>
      </c>
      <c r="R800" s="50">
        <f t="shared" si="151"/>
        <v>0</v>
      </c>
      <c r="S800" s="50"/>
      <c r="T800" s="9">
        <f t="shared" si="148"/>
        <v>48</v>
      </c>
      <c r="U800" s="9">
        <f t="shared" si="150"/>
        <v>34</v>
      </c>
      <c r="V800">
        <f t="shared" si="149"/>
        <v>14</v>
      </c>
      <c r="W800" s="166">
        <f t="shared" si="145"/>
        <v>92083.333333333328</v>
      </c>
      <c r="Y800" s="167">
        <f t="shared" si="146"/>
        <v>3130833.333333333</v>
      </c>
    </row>
    <row r="801" spans="1:25" ht="12" customHeight="1" x14ac:dyDescent="0.25">
      <c r="A801" s="53">
        <v>775</v>
      </c>
      <c r="B801" s="58" t="s">
        <v>896</v>
      </c>
      <c r="C801" s="55"/>
      <c r="D801" s="33" t="e">
        <f>VLOOKUP(B801,[2]Item!$A$1:$B$2217,2,)</f>
        <v>#N/A</v>
      </c>
      <c r="E801" s="55" t="s">
        <v>595</v>
      </c>
      <c r="F801" s="52" t="s">
        <v>897</v>
      </c>
      <c r="G801" s="64">
        <v>1</v>
      </c>
      <c r="H801" s="35">
        <v>0.25</v>
      </c>
      <c r="I801" s="61">
        <v>44215</v>
      </c>
      <c r="J801" s="60">
        <v>1485000</v>
      </c>
      <c r="K801" s="47">
        <f>'[1]Sep 23'!M828</f>
        <v>1020937.5</v>
      </c>
      <c r="L801" s="48"/>
      <c r="M801" s="48">
        <f t="shared" si="143"/>
        <v>1485000</v>
      </c>
      <c r="N801" s="49">
        <f t="shared" si="141"/>
        <v>30937.5</v>
      </c>
      <c r="O801" s="48">
        <f t="shared" si="147"/>
        <v>1051875</v>
      </c>
      <c r="P801" s="48">
        <f t="shared" si="142"/>
        <v>433125</v>
      </c>
      <c r="Q801" s="8">
        <f t="shared" si="144"/>
        <v>433125</v>
      </c>
      <c r="R801" s="50">
        <f t="shared" si="151"/>
        <v>0</v>
      </c>
      <c r="S801" s="50"/>
      <c r="T801" s="9">
        <f t="shared" si="148"/>
        <v>48</v>
      </c>
      <c r="U801" s="9">
        <f t="shared" si="150"/>
        <v>34</v>
      </c>
      <c r="V801">
        <f t="shared" si="149"/>
        <v>14</v>
      </c>
      <c r="W801" s="166">
        <f t="shared" si="145"/>
        <v>30937.5</v>
      </c>
      <c r="Y801" s="167">
        <f t="shared" si="146"/>
        <v>1051875</v>
      </c>
    </row>
    <row r="802" spans="1:25" ht="12" customHeight="1" x14ac:dyDescent="0.25">
      <c r="A802" s="53">
        <v>776</v>
      </c>
      <c r="B802" s="58" t="s">
        <v>898</v>
      </c>
      <c r="C802" s="55"/>
      <c r="D802" s="33" t="e">
        <f>VLOOKUP(B802,[2]Item!$A$1:$B$2217,2,)</f>
        <v>#N/A</v>
      </c>
      <c r="E802" s="55" t="s">
        <v>595</v>
      </c>
      <c r="F802" s="52" t="s">
        <v>198</v>
      </c>
      <c r="G802" s="64">
        <v>1</v>
      </c>
      <c r="H802" s="35">
        <v>0.25</v>
      </c>
      <c r="I802" s="61">
        <v>44215</v>
      </c>
      <c r="J802" s="60">
        <v>2300000</v>
      </c>
      <c r="K802" s="47">
        <f>'[1]Sep 23'!M829</f>
        <v>1581250.0000000005</v>
      </c>
      <c r="L802" s="48"/>
      <c r="M802" s="48">
        <f t="shared" si="143"/>
        <v>2300000</v>
      </c>
      <c r="N802" s="49">
        <f t="shared" si="141"/>
        <v>47916.666666666664</v>
      </c>
      <c r="O802" s="48">
        <f t="shared" si="147"/>
        <v>1629166.6666666672</v>
      </c>
      <c r="P802" s="48">
        <f t="shared" si="142"/>
        <v>670833.33333333279</v>
      </c>
      <c r="Q802" s="8">
        <f t="shared" si="144"/>
        <v>670833.33333333279</v>
      </c>
      <c r="R802" s="50">
        <f t="shared" si="151"/>
        <v>0</v>
      </c>
      <c r="S802" s="50"/>
      <c r="T802" s="9">
        <f t="shared" si="148"/>
        <v>48</v>
      </c>
      <c r="U802" s="9">
        <f t="shared" si="150"/>
        <v>34</v>
      </c>
      <c r="V802">
        <f t="shared" si="149"/>
        <v>14</v>
      </c>
      <c r="W802" s="166">
        <f t="shared" si="145"/>
        <v>47916.666666666664</v>
      </c>
      <c r="Y802" s="167">
        <f t="shared" si="146"/>
        <v>1629166.6666666665</v>
      </c>
    </row>
    <row r="803" spans="1:25" ht="12" customHeight="1" x14ac:dyDescent="0.25">
      <c r="A803" s="53">
        <v>777</v>
      </c>
      <c r="B803" s="58" t="s">
        <v>899</v>
      </c>
      <c r="C803" s="55"/>
      <c r="D803" s="33" t="e">
        <f>VLOOKUP(B803,[2]Item!$A$1:$B$2217,2,)</f>
        <v>#N/A</v>
      </c>
      <c r="E803" s="55" t="s">
        <v>595</v>
      </c>
      <c r="F803" s="52" t="s">
        <v>338</v>
      </c>
      <c r="G803" s="64">
        <v>1</v>
      </c>
      <c r="H803" s="35">
        <v>0.25</v>
      </c>
      <c r="I803" s="61">
        <v>44215</v>
      </c>
      <c r="J803" s="60">
        <v>1875000</v>
      </c>
      <c r="K803" s="47">
        <f>'[1]Sep 23'!M830</f>
        <v>1289062.5</v>
      </c>
      <c r="L803" s="48"/>
      <c r="M803" s="48">
        <f t="shared" si="143"/>
        <v>1875000</v>
      </c>
      <c r="N803" s="49">
        <f t="shared" si="141"/>
        <v>39062.5</v>
      </c>
      <c r="O803" s="48">
        <f t="shared" si="147"/>
        <v>1328125</v>
      </c>
      <c r="P803" s="48">
        <f t="shared" si="142"/>
        <v>546875</v>
      </c>
      <c r="Q803" s="8">
        <f t="shared" si="144"/>
        <v>546875</v>
      </c>
      <c r="R803" s="50">
        <f t="shared" si="151"/>
        <v>0</v>
      </c>
      <c r="S803" s="50"/>
      <c r="T803" s="9">
        <f t="shared" si="148"/>
        <v>48</v>
      </c>
      <c r="U803" s="9">
        <f t="shared" si="150"/>
        <v>34</v>
      </c>
      <c r="V803">
        <f t="shared" si="149"/>
        <v>14</v>
      </c>
      <c r="W803" s="166">
        <f t="shared" si="145"/>
        <v>39062.5</v>
      </c>
      <c r="Y803" s="167">
        <f t="shared" si="146"/>
        <v>1328125</v>
      </c>
    </row>
    <row r="804" spans="1:25" ht="12" customHeight="1" x14ac:dyDescent="0.25">
      <c r="A804" s="53">
        <v>778</v>
      </c>
      <c r="B804" s="58" t="s">
        <v>900</v>
      </c>
      <c r="C804" s="55"/>
      <c r="D804" s="33" t="e">
        <f>VLOOKUP(B804,[2]Item!$A$1:$B$2217,2,)</f>
        <v>#N/A</v>
      </c>
      <c r="E804" s="55" t="s">
        <v>595</v>
      </c>
      <c r="F804" s="52" t="s">
        <v>679</v>
      </c>
      <c r="G804" s="64">
        <v>1</v>
      </c>
      <c r="H804" s="35">
        <v>0.25</v>
      </c>
      <c r="I804" s="61">
        <v>44215</v>
      </c>
      <c r="J804" s="60">
        <v>1875000</v>
      </c>
      <c r="K804" s="47">
        <f>'[1]Sep 23'!M831</f>
        <v>1289062.5</v>
      </c>
      <c r="L804" s="48"/>
      <c r="M804" s="48">
        <f t="shared" si="143"/>
        <v>1875000</v>
      </c>
      <c r="N804" s="49">
        <f t="shared" si="141"/>
        <v>39062.5</v>
      </c>
      <c r="O804" s="48">
        <f t="shared" si="147"/>
        <v>1328125</v>
      </c>
      <c r="P804" s="48">
        <f t="shared" si="142"/>
        <v>546875</v>
      </c>
      <c r="Q804" s="8">
        <f t="shared" si="144"/>
        <v>546875</v>
      </c>
      <c r="R804" s="50">
        <f t="shared" si="151"/>
        <v>0</v>
      </c>
      <c r="S804" s="50"/>
      <c r="T804" s="9">
        <f t="shared" si="148"/>
        <v>48</v>
      </c>
      <c r="U804" s="9">
        <f t="shared" si="150"/>
        <v>34</v>
      </c>
      <c r="V804">
        <f t="shared" si="149"/>
        <v>14</v>
      </c>
      <c r="W804" s="166">
        <f t="shared" si="145"/>
        <v>39062.5</v>
      </c>
      <c r="Y804" s="167">
        <f t="shared" si="146"/>
        <v>1328125</v>
      </c>
    </row>
    <row r="805" spans="1:25" ht="12" customHeight="1" x14ac:dyDescent="0.25">
      <c r="A805" s="53">
        <v>779</v>
      </c>
      <c r="B805" s="58" t="s">
        <v>901</v>
      </c>
      <c r="C805" s="55"/>
      <c r="D805" s="33" t="e">
        <f>VLOOKUP(B805,[2]Item!$A$1:$B$2217,2,)</f>
        <v>#N/A</v>
      </c>
      <c r="E805" s="55" t="s">
        <v>595</v>
      </c>
      <c r="F805" s="52" t="s">
        <v>832</v>
      </c>
      <c r="G805" s="64">
        <v>1</v>
      </c>
      <c r="H805" s="35">
        <v>0.25</v>
      </c>
      <c r="I805" s="61">
        <v>44215</v>
      </c>
      <c r="J805" s="60">
        <v>1875000</v>
      </c>
      <c r="K805" s="47">
        <f>'[1]Sep 23'!M832</f>
        <v>1289062.5</v>
      </c>
      <c r="L805" s="48"/>
      <c r="M805" s="48">
        <f t="shared" si="143"/>
        <v>1875000</v>
      </c>
      <c r="N805" s="49">
        <f t="shared" si="141"/>
        <v>39062.5</v>
      </c>
      <c r="O805" s="48">
        <f t="shared" si="147"/>
        <v>1328125</v>
      </c>
      <c r="P805" s="48">
        <f t="shared" si="142"/>
        <v>546875</v>
      </c>
      <c r="Q805" s="8">
        <f t="shared" si="144"/>
        <v>546875</v>
      </c>
      <c r="R805" s="50">
        <f t="shared" si="151"/>
        <v>0</v>
      </c>
      <c r="S805" s="50"/>
      <c r="T805" s="9">
        <f t="shared" si="148"/>
        <v>48</v>
      </c>
      <c r="U805" s="9">
        <f t="shared" si="150"/>
        <v>34</v>
      </c>
      <c r="V805">
        <f t="shared" si="149"/>
        <v>14</v>
      </c>
      <c r="W805" s="166">
        <f t="shared" si="145"/>
        <v>39062.5</v>
      </c>
      <c r="Y805" s="167">
        <f t="shared" si="146"/>
        <v>1328125</v>
      </c>
    </row>
    <row r="806" spans="1:25" ht="12" customHeight="1" x14ac:dyDescent="0.25">
      <c r="A806" s="53">
        <v>780</v>
      </c>
      <c r="B806" s="58" t="s">
        <v>902</v>
      </c>
      <c r="C806" s="55"/>
      <c r="D806" s="33" t="e">
        <f>VLOOKUP(B806,[2]Item!$A$1:$B$2217,2,)</f>
        <v>#N/A</v>
      </c>
      <c r="E806" s="55" t="s">
        <v>595</v>
      </c>
      <c r="F806" s="52" t="s">
        <v>321</v>
      </c>
      <c r="G806" s="64">
        <v>1</v>
      </c>
      <c r="H806" s="35">
        <v>0.25</v>
      </c>
      <c r="I806" s="61">
        <v>44215</v>
      </c>
      <c r="J806" s="60">
        <v>1875000</v>
      </c>
      <c r="K806" s="47">
        <f>'[1]Sep 23'!M833</f>
        <v>1289062.5</v>
      </c>
      <c r="L806" s="48"/>
      <c r="M806" s="48">
        <f t="shared" si="143"/>
        <v>1875000</v>
      </c>
      <c r="N806" s="49">
        <f t="shared" si="141"/>
        <v>39062.5</v>
      </c>
      <c r="O806" s="48">
        <f t="shared" si="147"/>
        <v>1328125</v>
      </c>
      <c r="P806" s="48">
        <f t="shared" si="142"/>
        <v>546875</v>
      </c>
      <c r="Q806" s="8">
        <f t="shared" si="144"/>
        <v>546875</v>
      </c>
      <c r="R806" s="50">
        <f t="shared" si="151"/>
        <v>0</v>
      </c>
      <c r="S806" s="50"/>
      <c r="T806" s="9">
        <f t="shared" si="148"/>
        <v>48</v>
      </c>
      <c r="U806" s="9">
        <f t="shared" si="150"/>
        <v>34</v>
      </c>
      <c r="V806">
        <f t="shared" si="149"/>
        <v>14</v>
      </c>
      <c r="W806" s="166">
        <f t="shared" si="145"/>
        <v>39062.5</v>
      </c>
      <c r="Y806" s="167">
        <f t="shared" si="146"/>
        <v>1328125</v>
      </c>
    </row>
    <row r="807" spans="1:25" ht="12" customHeight="1" x14ac:dyDescent="0.25">
      <c r="A807" s="53">
        <v>781</v>
      </c>
      <c r="B807" s="58" t="s">
        <v>903</v>
      </c>
      <c r="C807" s="55"/>
      <c r="D807" s="33" t="e">
        <f>VLOOKUP(B807,[2]Item!$A$1:$B$2217,2,)</f>
        <v>#N/A</v>
      </c>
      <c r="E807" s="55" t="s">
        <v>595</v>
      </c>
      <c r="F807" s="52" t="s">
        <v>184</v>
      </c>
      <c r="G807" s="64">
        <v>4</v>
      </c>
      <c r="H807" s="35">
        <v>0.25</v>
      </c>
      <c r="I807" s="61">
        <v>44204</v>
      </c>
      <c r="J807" s="60">
        <v>10206000</v>
      </c>
      <c r="K807" s="47">
        <f>'[1]Sep 23'!M834</f>
        <v>7016625</v>
      </c>
      <c r="L807" s="48"/>
      <c r="M807" s="48">
        <f t="shared" si="143"/>
        <v>10206000</v>
      </c>
      <c r="N807" s="49">
        <f t="shared" si="141"/>
        <v>212625</v>
      </c>
      <c r="O807" s="48">
        <f t="shared" si="147"/>
        <v>7229250</v>
      </c>
      <c r="P807" s="48">
        <f t="shared" si="142"/>
        <v>2976750</v>
      </c>
      <c r="Q807" s="8">
        <f t="shared" si="144"/>
        <v>2976750</v>
      </c>
      <c r="R807" s="50">
        <f t="shared" si="151"/>
        <v>0</v>
      </c>
      <c r="S807" s="50"/>
      <c r="T807" s="9">
        <f t="shared" si="148"/>
        <v>48</v>
      </c>
      <c r="U807" s="9">
        <f t="shared" si="150"/>
        <v>34</v>
      </c>
      <c r="V807">
        <f t="shared" si="149"/>
        <v>14</v>
      </c>
      <c r="W807" s="166">
        <f t="shared" si="145"/>
        <v>212625</v>
      </c>
      <c r="Y807" s="167">
        <f t="shared" si="146"/>
        <v>7229250</v>
      </c>
    </row>
    <row r="808" spans="1:25" ht="12" customHeight="1" x14ac:dyDescent="0.25">
      <c r="A808" s="53">
        <v>782</v>
      </c>
      <c r="B808" s="58" t="s">
        <v>904</v>
      </c>
      <c r="C808" s="55"/>
      <c r="D808" s="33" t="e">
        <f>VLOOKUP(B808,[2]Item!$A$1:$B$2217,2,)</f>
        <v>#N/A</v>
      </c>
      <c r="E808" s="55" t="s">
        <v>595</v>
      </c>
      <c r="F808" s="52" t="s">
        <v>321</v>
      </c>
      <c r="G808" s="64">
        <v>1</v>
      </c>
      <c r="H808" s="35">
        <v>0.25</v>
      </c>
      <c r="I808" s="61">
        <v>44219</v>
      </c>
      <c r="J808" s="60">
        <v>2575000</v>
      </c>
      <c r="K808" s="47">
        <f>'[1]Sep 23'!M835</f>
        <v>1770312.4999999993</v>
      </c>
      <c r="L808" s="48"/>
      <c r="M808" s="48">
        <f t="shared" si="143"/>
        <v>2575000</v>
      </c>
      <c r="N808" s="49">
        <f t="shared" si="141"/>
        <v>53645.833333333336</v>
      </c>
      <c r="O808" s="48">
        <f t="shared" si="147"/>
        <v>1823958.3333333326</v>
      </c>
      <c r="P808" s="48">
        <f t="shared" si="142"/>
        <v>751041.66666666744</v>
      </c>
      <c r="Q808" s="8">
        <f t="shared" si="144"/>
        <v>751041.66666666744</v>
      </c>
      <c r="R808" s="50">
        <f t="shared" si="151"/>
        <v>0</v>
      </c>
      <c r="S808" s="50"/>
      <c r="T808" s="9">
        <f t="shared" si="148"/>
        <v>48</v>
      </c>
      <c r="U808" s="9">
        <f t="shared" si="150"/>
        <v>34</v>
      </c>
      <c r="V808">
        <f t="shared" si="149"/>
        <v>14</v>
      </c>
      <c r="W808" s="166">
        <f t="shared" si="145"/>
        <v>53645.833333333336</v>
      </c>
      <c r="Y808" s="167">
        <f t="shared" si="146"/>
        <v>1823958.3333333335</v>
      </c>
    </row>
    <row r="809" spans="1:25" ht="12" customHeight="1" x14ac:dyDescent="0.25">
      <c r="A809" s="53">
        <v>783</v>
      </c>
      <c r="B809" s="58" t="s">
        <v>905</v>
      </c>
      <c r="C809" s="55"/>
      <c r="D809" s="33" t="e">
        <f>VLOOKUP(B809,[2]Item!$A$1:$B$2217,2,)</f>
        <v>#N/A</v>
      </c>
      <c r="E809" s="55" t="s">
        <v>595</v>
      </c>
      <c r="F809" s="52" t="s">
        <v>832</v>
      </c>
      <c r="G809" s="64">
        <v>1</v>
      </c>
      <c r="H809" s="35">
        <v>0.25</v>
      </c>
      <c r="I809" s="128">
        <v>44207</v>
      </c>
      <c r="J809" s="129">
        <v>2299000</v>
      </c>
      <c r="K809" s="47">
        <f>'[1]Sep 23'!M836</f>
        <v>1580562.4999999995</v>
      </c>
      <c r="L809" s="48"/>
      <c r="M809" s="48">
        <f t="shared" si="143"/>
        <v>2299000</v>
      </c>
      <c r="N809" s="49">
        <f t="shared" si="141"/>
        <v>47895.833333333336</v>
      </c>
      <c r="O809" s="48">
        <f t="shared" si="147"/>
        <v>1628458.3333333328</v>
      </c>
      <c r="P809" s="48">
        <f t="shared" si="142"/>
        <v>670541.66666666721</v>
      </c>
      <c r="Q809" s="8">
        <f t="shared" si="144"/>
        <v>670541.66666666721</v>
      </c>
      <c r="R809" s="50">
        <f t="shared" si="151"/>
        <v>0</v>
      </c>
      <c r="S809" s="50"/>
      <c r="T809" s="9">
        <f t="shared" si="148"/>
        <v>48</v>
      </c>
      <c r="U809" s="9">
        <f t="shared" si="150"/>
        <v>34</v>
      </c>
      <c r="V809">
        <f t="shared" si="149"/>
        <v>14</v>
      </c>
      <c r="W809" s="166">
        <f t="shared" si="145"/>
        <v>47895.833333333336</v>
      </c>
      <c r="Y809" s="167">
        <f t="shared" si="146"/>
        <v>1628458.3333333335</v>
      </c>
    </row>
    <row r="810" spans="1:25" ht="12" customHeight="1" x14ac:dyDescent="0.25">
      <c r="A810" s="53">
        <v>784</v>
      </c>
      <c r="B810" s="58" t="s">
        <v>906</v>
      </c>
      <c r="C810" s="55"/>
      <c r="D810" s="33" t="e">
        <f>VLOOKUP(B810,[2]Item!$A$1:$B$2217,2,)</f>
        <v>#N/A</v>
      </c>
      <c r="E810" s="55" t="s">
        <v>595</v>
      </c>
      <c r="F810" s="52" t="s">
        <v>832</v>
      </c>
      <c r="G810" s="64">
        <v>1</v>
      </c>
      <c r="H810" s="35">
        <v>0.25</v>
      </c>
      <c r="I810" s="128">
        <v>44209</v>
      </c>
      <c r="J810" s="96">
        <v>2200000</v>
      </c>
      <c r="K810" s="47">
        <f>'[1]Sep 23'!M837</f>
        <v>1512499.9999999995</v>
      </c>
      <c r="L810" s="48"/>
      <c r="M810" s="48">
        <f t="shared" si="143"/>
        <v>2200000</v>
      </c>
      <c r="N810" s="49">
        <f t="shared" si="141"/>
        <v>45833.333333333336</v>
      </c>
      <c r="O810" s="48">
        <f t="shared" si="147"/>
        <v>1558333.3333333328</v>
      </c>
      <c r="P810" s="48">
        <f t="shared" si="142"/>
        <v>641666.66666666721</v>
      </c>
      <c r="Q810" s="8">
        <f t="shared" si="144"/>
        <v>641666.66666666721</v>
      </c>
      <c r="R810" s="50">
        <f t="shared" si="151"/>
        <v>0</v>
      </c>
      <c r="S810" s="50"/>
      <c r="T810" s="9">
        <f t="shared" si="148"/>
        <v>48</v>
      </c>
      <c r="U810" s="9">
        <f t="shared" si="150"/>
        <v>34</v>
      </c>
      <c r="V810">
        <f t="shared" si="149"/>
        <v>14</v>
      </c>
      <c r="W810" s="166">
        <f t="shared" si="145"/>
        <v>45833.333333333336</v>
      </c>
      <c r="Y810" s="167">
        <f t="shared" si="146"/>
        <v>1558333.3333333335</v>
      </c>
    </row>
    <row r="811" spans="1:25" ht="12" customHeight="1" x14ac:dyDescent="0.25">
      <c r="A811" s="53">
        <v>785</v>
      </c>
      <c r="B811" s="58" t="s">
        <v>907</v>
      </c>
      <c r="C811" s="55"/>
      <c r="D811" s="33" t="e">
        <f>VLOOKUP(B811,[2]Item!$A$1:$B$2217,2,)</f>
        <v>#N/A</v>
      </c>
      <c r="E811" s="55" t="s">
        <v>595</v>
      </c>
      <c r="F811" s="52" t="s">
        <v>164</v>
      </c>
      <c r="G811" s="64">
        <v>1</v>
      </c>
      <c r="H811" s="35">
        <v>0.25</v>
      </c>
      <c r="I811" s="130">
        <v>44232</v>
      </c>
      <c r="J811" s="127">
        <v>1800000</v>
      </c>
      <c r="K811" s="47">
        <f>'[1]Sep 23'!M838</f>
        <v>1200000</v>
      </c>
      <c r="L811" s="48"/>
      <c r="M811" s="48">
        <f t="shared" si="143"/>
        <v>1800000</v>
      </c>
      <c r="N811" s="49">
        <f t="shared" si="141"/>
        <v>37500</v>
      </c>
      <c r="O811" s="48">
        <f t="shared" si="147"/>
        <v>1237500</v>
      </c>
      <c r="P811" s="48">
        <f t="shared" si="142"/>
        <v>562500</v>
      </c>
      <c r="Q811" s="8">
        <f t="shared" si="144"/>
        <v>562500</v>
      </c>
      <c r="R811" s="50">
        <f t="shared" si="151"/>
        <v>0</v>
      </c>
      <c r="S811" s="50"/>
      <c r="T811" s="9">
        <f t="shared" si="148"/>
        <v>48</v>
      </c>
      <c r="U811" s="9">
        <f t="shared" si="150"/>
        <v>33</v>
      </c>
      <c r="V811">
        <f t="shared" si="149"/>
        <v>15</v>
      </c>
      <c r="W811" s="166">
        <f t="shared" si="145"/>
        <v>37500</v>
      </c>
      <c r="Y811" s="167">
        <f t="shared" si="146"/>
        <v>1237500</v>
      </c>
    </row>
    <row r="812" spans="1:25" ht="12" customHeight="1" x14ac:dyDescent="0.25">
      <c r="A812" s="53">
        <v>786</v>
      </c>
      <c r="B812" s="58" t="s">
        <v>908</v>
      </c>
      <c r="C812" s="55"/>
      <c r="D812" s="33" t="e">
        <f>VLOOKUP(B812,[2]Item!$A$1:$B$2217,2,)</f>
        <v>#N/A</v>
      </c>
      <c r="E812" s="55" t="s">
        <v>595</v>
      </c>
      <c r="F812" s="52" t="s">
        <v>679</v>
      </c>
      <c r="G812" s="64">
        <v>1</v>
      </c>
      <c r="H812" s="35">
        <v>0.25</v>
      </c>
      <c r="I812" s="36">
        <v>44232</v>
      </c>
      <c r="J812" s="131">
        <v>2250000</v>
      </c>
      <c r="K812" s="47">
        <f>'[1]Sep 23'!M839</f>
        <v>1500000</v>
      </c>
      <c r="L812" s="48"/>
      <c r="M812" s="48">
        <f t="shared" si="143"/>
        <v>2250000</v>
      </c>
      <c r="N812" s="49">
        <f t="shared" si="141"/>
        <v>46875</v>
      </c>
      <c r="O812" s="48">
        <f t="shared" si="147"/>
        <v>1546875</v>
      </c>
      <c r="P812" s="48">
        <f t="shared" si="142"/>
        <v>703125</v>
      </c>
      <c r="Q812" s="8">
        <f t="shared" si="144"/>
        <v>703125</v>
      </c>
      <c r="R812" s="50">
        <f t="shared" si="151"/>
        <v>0</v>
      </c>
      <c r="S812" s="50"/>
      <c r="T812" s="9">
        <f t="shared" si="148"/>
        <v>48</v>
      </c>
      <c r="U812" s="9">
        <f t="shared" si="150"/>
        <v>33</v>
      </c>
      <c r="V812">
        <f t="shared" si="149"/>
        <v>15</v>
      </c>
      <c r="W812" s="166">
        <f t="shared" si="145"/>
        <v>46875</v>
      </c>
      <c r="Y812" s="167">
        <f t="shared" si="146"/>
        <v>1546875</v>
      </c>
    </row>
    <row r="813" spans="1:25" ht="12" customHeight="1" x14ac:dyDescent="0.25">
      <c r="A813" s="53">
        <v>787</v>
      </c>
      <c r="B813" s="58" t="s">
        <v>909</v>
      </c>
      <c r="C813" s="55"/>
      <c r="D813" s="33" t="e">
        <f>VLOOKUP(B813,[2]Item!$A$1:$B$2217,2,)</f>
        <v>#N/A</v>
      </c>
      <c r="E813" s="55" t="s">
        <v>595</v>
      </c>
      <c r="F813" s="52" t="s">
        <v>852</v>
      </c>
      <c r="G813" s="64">
        <v>1</v>
      </c>
      <c r="H813" s="35">
        <v>0.25</v>
      </c>
      <c r="I813" s="36">
        <v>44232</v>
      </c>
      <c r="J813" s="131">
        <v>2250000</v>
      </c>
      <c r="K813" s="47">
        <f>'[1]Sep 23'!M840</f>
        <v>1500000</v>
      </c>
      <c r="L813" s="48"/>
      <c r="M813" s="48">
        <f t="shared" si="143"/>
        <v>2250000</v>
      </c>
      <c r="N813" s="49">
        <f t="shared" si="141"/>
        <v>46875</v>
      </c>
      <c r="O813" s="48">
        <f t="shared" si="147"/>
        <v>1546875</v>
      </c>
      <c r="P813" s="48">
        <f t="shared" si="142"/>
        <v>703125</v>
      </c>
      <c r="Q813" s="8">
        <f t="shared" si="144"/>
        <v>703125</v>
      </c>
      <c r="R813" s="50">
        <f t="shared" si="151"/>
        <v>0</v>
      </c>
      <c r="S813" s="50"/>
      <c r="T813" s="9">
        <f t="shared" si="148"/>
        <v>48</v>
      </c>
      <c r="U813" s="9">
        <f t="shared" si="150"/>
        <v>33</v>
      </c>
      <c r="V813">
        <f t="shared" si="149"/>
        <v>15</v>
      </c>
      <c r="W813" s="166">
        <f t="shared" si="145"/>
        <v>46875</v>
      </c>
      <c r="Y813" s="167">
        <f t="shared" si="146"/>
        <v>1546875</v>
      </c>
    </row>
    <row r="814" spans="1:25" ht="12" customHeight="1" x14ac:dyDescent="0.25">
      <c r="A814" s="53">
        <v>788</v>
      </c>
      <c r="B814" s="58" t="s">
        <v>910</v>
      </c>
      <c r="C814" s="55"/>
      <c r="D814" s="33" t="e">
        <f>VLOOKUP(B814,[2]Item!$A$1:$B$2217,2,)</f>
        <v>#N/A</v>
      </c>
      <c r="E814" s="55" t="s">
        <v>595</v>
      </c>
      <c r="F814" s="52" t="s">
        <v>341</v>
      </c>
      <c r="G814" s="64">
        <v>1</v>
      </c>
      <c r="H814" s="35">
        <v>0.25</v>
      </c>
      <c r="I814" s="36">
        <v>44246</v>
      </c>
      <c r="J814" s="131">
        <v>4530000</v>
      </c>
      <c r="K814" s="47">
        <f>'[1]Sep 23'!M841</f>
        <v>3020000</v>
      </c>
      <c r="L814" s="48"/>
      <c r="M814" s="48">
        <f t="shared" si="143"/>
        <v>4530000</v>
      </c>
      <c r="N814" s="49">
        <f t="shared" si="141"/>
        <v>94375</v>
      </c>
      <c r="O814" s="48">
        <f t="shared" si="147"/>
        <v>3114375</v>
      </c>
      <c r="P814" s="48">
        <f t="shared" si="142"/>
        <v>1415625</v>
      </c>
      <c r="Q814" s="8">
        <f t="shared" si="144"/>
        <v>1415625</v>
      </c>
      <c r="R814" s="50">
        <f t="shared" si="151"/>
        <v>0</v>
      </c>
      <c r="S814" s="50"/>
      <c r="T814" s="9">
        <f t="shared" si="148"/>
        <v>48</v>
      </c>
      <c r="U814" s="9">
        <f t="shared" si="150"/>
        <v>33</v>
      </c>
      <c r="V814">
        <f t="shared" si="149"/>
        <v>15</v>
      </c>
      <c r="W814" s="166">
        <f t="shared" si="145"/>
        <v>94375</v>
      </c>
      <c r="Y814" s="167">
        <f t="shared" si="146"/>
        <v>3114375</v>
      </c>
    </row>
    <row r="815" spans="1:25" ht="12" customHeight="1" x14ac:dyDescent="0.25">
      <c r="A815" s="53">
        <v>789</v>
      </c>
      <c r="B815" s="58" t="s">
        <v>911</v>
      </c>
      <c r="C815" s="55"/>
      <c r="D815" s="33" t="e">
        <f>VLOOKUP(B815,[2]Item!$A$1:$B$2217,2,)</f>
        <v>#N/A</v>
      </c>
      <c r="E815" s="55" t="s">
        <v>595</v>
      </c>
      <c r="F815" s="52" t="s">
        <v>341</v>
      </c>
      <c r="G815" s="64">
        <v>1</v>
      </c>
      <c r="H815" s="35">
        <v>0.25</v>
      </c>
      <c r="I815" s="36">
        <v>44246</v>
      </c>
      <c r="J815" s="131">
        <v>2250000</v>
      </c>
      <c r="K815" s="47">
        <f>'[1]Sep 23'!M842</f>
        <v>1500000</v>
      </c>
      <c r="L815" s="48"/>
      <c r="M815" s="48">
        <f t="shared" si="143"/>
        <v>2250000</v>
      </c>
      <c r="N815" s="49">
        <f t="shared" si="141"/>
        <v>46875</v>
      </c>
      <c r="O815" s="48">
        <f t="shared" si="147"/>
        <v>1546875</v>
      </c>
      <c r="P815" s="48">
        <f t="shared" si="142"/>
        <v>703125</v>
      </c>
      <c r="Q815" s="8">
        <f t="shared" si="144"/>
        <v>703125</v>
      </c>
      <c r="R815" s="50">
        <f t="shared" si="151"/>
        <v>0</v>
      </c>
      <c r="S815" s="50"/>
      <c r="T815" s="9">
        <f t="shared" si="148"/>
        <v>48</v>
      </c>
      <c r="U815" s="9">
        <f t="shared" si="150"/>
        <v>33</v>
      </c>
      <c r="V815">
        <f t="shared" si="149"/>
        <v>15</v>
      </c>
      <c r="W815" s="166">
        <f t="shared" si="145"/>
        <v>46875</v>
      </c>
      <c r="Y815" s="167">
        <f t="shared" si="146"/>
        <v>1546875</v>
      </c>
    </row>
    <row r="816" spans="1:25" ht="12" customHeight="1" x14ac:dyDescent="0.25">
      <c r="A816" s="53">
        <v>790</v>
      </c>
      <c r="B816" s="58" t="s">
        <v>912</v>
      </c>
      <c r="C816" s="55"/>
      <c r="D816" s="33" t="e">
        <f>VLOOKUP(B816,[2]Item!$A$1:$B$2217,2,)</f>
        <v>#N/A</v>
      </c>
      <c r="E816" s="55" t="s">
        <v>595</v>
      </c>
      <c r="F816" s="52" t="s">
        <v>341</v>
      </c>
      <c r="G816" s="64">
        <v>2</v>
      </c>
      <c r="H816" s="35">
        <v>0.25</v>
      </c>
      <c r="I816" s="36">
        <v>44246</v>
      </c>
      <c r="J816" s="131">
        <v>3600000</v>
      </c>
      <c r="K816" s="47">
        <f>'[1]Sep 23'!M843</f>
        <v>2400000</v>
      </c>
      <c r="L816" s="48"/>
      <c r="M816" s="48">
        <f t="shared" si="143"/>
        <v>3600000</v>
      </c>
      <c r="N816" s="49">
        <f t="shared" si="141"/>
        <v>75000</v>
      </c>
      <c r="O816" s="48">
        <f t="shared" si="147"/>
        <v>2475000</v>
      </c>
      <c r="P816" s="48">
        <f t="shared" si="142"/>
        <v>1125000</v>
      </c>
      <c r="Q816" s="8">
        <f t="shared" si="144"/>
        <v>1125000</v>
      </c>
      <c r="R816" s="50">
        <f t="shared" si="151"/>
        <v>0</v>
      </c>
      <c r="S816" s="50"/>
      <c r="T816" s="9">
        <f t="shared" si="148"/>
        <v>48</v>
      </c>
      <c r="U816" s="9">
        <f t="shared" si="150"/>
        <v>33</v>
      </c>
      <c r="V816">
        <f t="shared" si="149"/>
        <v>15</v>
      </c>
      <c r="W816" s="166">
        <f t="shared" si="145"/>
        <v>75000</v>
      </c>
      <c r="Y816" s="167">
        <f t="shared" si="146"/>
        <v>2475000</v>
      </c>
    </row>
    <row r="817" spans="1:25" ht="12" customHeight="1" x14ac:dyDescent="0.25">
      <c r="A817" s="53">
        <v>791</v>
      </c>
      <c r="B817" s="58" t="s">
        <v>913</v>
      </c>
      <c r="C817" s="55"/>
      <c r="D817" s="33" t="e">
        <f>VLOOKUP(B817,[2]Item!$A$1:$B$2217,2,)</f>
        <v>#N/A</v>
      </c>
      <c r="E817" s="55" t="s">
        <v>595</v>
      </c>
      <c r="F817" s="52" t="s">
        <v>671</v>
      </c>
      <c r="G817" s="64">
        <v>1</v>
      </c>
      <c r="H817" s="35">
        <v>0.25</v>
      </c>
      <c r="I817" s="36">
        <v>44246</v>
      </c>
      <c r="J817" s="131">
        <v>1625000</v>
      </c>
      <c r="K817" s="47">
        <f>'[1]Sep 23'!M844</f>
        <v>1083333.333333333</v>
      </c>
      <c r="L817" s="48"/>
      <c r="M817" s="48">
        <f t="shared" si="143"/>
        <v>1625000</v>
      </c>
      <c r="N817" s="49">
        <f t="shared" si="141"/>
        <v>33854.166666666664</v>
      </c>
      <c r="O817" s="48">
        <f t="shared" si="147"/>
        <v>1117187.4999999998</v>
      </c>
      <c r="P817" s="48">
        <f t="shared" si="142"/>
        <v>507812.50000000023</v>
      </c>
      <c r="Q817" s="8">
        <f t="shared" si="144"/>
        <v>507812.50000000023</v>
      </c>
      <c r="R817" s="50">
        <f t="shared" si="151"/>
        <v>0</v>
      </c>
      <c r="S817" s="50"/>
      <c r="T817" s="9">
        <f t="shared" si="148"/>
        <v>48</v>
      </c>
      <c r="U817" s="9">
        <f t="shared" si="150"/>
        <v>33</v>
      </c>
      <c r="V817">
        <f t="shared" si="149"/>
        <v>15</v>
      </c>
      <c r="W817" s="166">
        <f t="shared" si="145"/>
        <v>33854.166666666664</v>
      </c>
      <c r="Y817" s="167">
        <f t="shared" si="146"/>
        <v>1117187.5</v>
      </c>
    </row>
    <row r="818" spans="1:25" ht="12" customHeight="1" x14ac:dyDescent="0.25">
      <c r="A818" s="53">
        <v>792</v>
      </c>
      <c r="B818" s="58" t="s">
        <v>914</v>
      </c>
      <c r="C818" s="55"/>
      <c r="D818" s="33" t="e">
        <f>VLOOKUP(B818,[2]Item!$A$1:$B$2217,2,)</f>
        <v>#N/A</v>
      </c>
      <c r="E818" s="55" t="s">
        <v>595</v>
      </c>
      <c r="F818" s="52" t="s">
        <v>306</v>
      </c>
      <c r="G818" s="64">
        <v>1</v>
      </c>
      <c r="H818" s="35">
        <v>0.25</v>
      </c>
      <c r="I818" s="36">
        <v>44246</v>
      </c>
      <c r="J818" s="131">
        <v>2250000</v>
      </c>
      <c r="K818" s="47">
        <f>'[1]Sep 23'!M845</f>
        <v>1500000</v>
      </c>
      <c r="L818" s="48"/>
      <c r="M818" s="48">
        <f t="shared" si="143"/>
        <v>2250000</v>
      </c>
      <c r="N818" s="49">
        <f t="shared" si="141"/>
        <v>46875</v>
      </c>
      <c r="O818" s="48">
        <f t="shared" si="147"/>
        <v>1546875</v>
      </c>
      <c r="P818" s="48">
        <f t="shared" si="142"/>
        <v>703125</v>
      </c>
      <c r="Q818" s="8">
        <f t="shared" si="144"/>
        <v>703125</v>
      </c>
      <c r="R818" s="50">
        <f t="shared" si="151"/>
        <v>0</v>
      </c>
      <c r="S818" s="50"/>
      <c r="T818" s="9">
        <f t="shared" si="148"/>
        <v>48</v>
      </c>
      <c r="U818" s="9">
        <f t="shared" si="150"/>
        <v>33</v>
      </c>
      <c r="V818">
        <f t="shared" si="149"/>
        <v>15</v>
      </c>
      <c r="W818" s="166">
        <f t="shared" si="145"/>
        <v>46875</v>
      </c>
      <c r="Y818" s="167">
        <f t="shared" si="146"/>
        <v>1546875</v>
      </c>
    </row>
    <row r="819" spans="1:25" ht="12" customHeight="1" x14ac:dyDescent="0.25">
      <c r="A819" s="53">
        <v>793</v>
      </c>
      <c r="B819" s="58" t="s">
        <v>915</v>
      </c>
      <c r="C819" s="55"/>
      <c r="D819" s="33" t="e">
        <f>VLOOKUP(B819,[2]Item!$A$1:$B$2217,2,)</f>
        <v>#N/A</v>
      </c>
      <c r="E819" s="55" t="s">
        <v>595</v>
      </c>
      <c r="F819" s="52" t="s">
        <v>321</v>
      </c>
      <c r="G819" s="64">
        <v>3</v>
      </c>
      <c r="H819" s="35">
        <v>0.25</v>
      </c>
      <c r="I819" s="36">
        <v>44250</v>
      </c>
      <c r="J819" s="131">
        <v>3450000</v>
      </c>
      <c r="K819" s="47">
        <f>'[1]Sep 23'!M846</f>
        <v>2300000</v>
      </c>
      <c r="L819" s="48"/>
      <c r="M819" s="48">
        <f t="shared" si="143"/>
        <v>3450000</v>
      </c>
      <c r="N819" s="49">
        <f t="shared" si="141"/>
        <v>71875</v>
      </c>
      <c r="O819" s="48">
        <f t="shared" si="147"/>
        <v>2371875</v>
      </c>
      <c r="P819" s="48">
        <f t="shared" si="142"/>
        <v>1078125</v>
      </c>
      <c r="Q819" s="8">
        <f t="shared" si="144"/>
        <v>1078125</v>
      </c>
      <c r="R819" s="50">
        <f t="shared" si="151"/>
        <v>0</v>
      </c>
      <c r="S819" s="50"/>
      <c r="T819" s="9">
        <f t="shared" si="148"/>
        <v>48</v>
      </c>
      <c r="U819" s="9">
        <f t="shared" si="150"/>
        <v>33</v>
      </c>
      <c r="V819">
        <f t="shared" si="149"/>
        <v>15</v>
      </c>
      <c r="W819" s="166">
        <f t="shared" si="145"/>
        <v>71875</v>
      </c>
      <c r="Y819" s="167">
        <f t="shared" si="146"/>
        <v>2371875</v>
      </c>
    </row>
    <row r="820" spans="1:25" ht="12" customHeight="1" x14ac:dyDescent="0.25">
      <c r="A820" s="53">
        <v>794</v>
      </c>
      <c r="B820" s="58" t="s">
        <v>916</v>
      </c>
      <c r="C820" s="55"/>
      <c r="D820" s="33" t="e">
        <f>VLOOKUP(B820,[2]Item!$A$1:$B$2217,2,)</f>
        <v>#N/A</v>
      </c>
      <c r="E820" s="55" t="s">
        <v>595</v>
      </c>
      <c r="F820" s="52" t="s">
        <v>258</v>
      </c>
      <c r="G820" s="64">
        <v>2</v>
      </c>
      <c r="H820" s="35">
        <v>0.25</v>
      </c>
      <c r="I820" s="36">
        <v>44252</v>
      </c>
      <c r="J820" s="131">
        <v>4960000</v>
      </c>
      <c r="K820" s="47">
        <f>'[1]Sep 23'!M847</f>
        <v>3306666.6666666679</v>
      </c>
      <c r="L820" s="48"/>
      <c r="M820" s="48">
        <f t="shared" si="143"/>
        <v>4960000</v>
      </c>
      <c r="N820" s="49">
        <f>IF(J820=K820,0,J820*H820/12)</f>
        <v>103333.33333333333</v>
      </c>
      <c r="O820" s="48">
        <f t="shared" si="147"/>
        <v>3410000.0000000014</v>
      </c>
      <c r="P820" s="48">
        <f t="shared" si="142"/>
        <v>1549999.9999999986</v>
      </c>
      <c r="Q820" s="8">
        <f t="shared" si="144"/>
        <v>1549999.9999999986</v>
      </c>
      <c r="R820" s="50">
        <f t="shared" si="151"/>
        <v>0</v>
      </c>
      <c r="S820" s="50"/>
      <c r="T820" s="9">
        <f t="shared" si="148"/>
        <v>48</v>
      </c>
      <c r="U820" s="9">
        <f t="shared" si="150"/>
        <v>33</v>
      </c>
      <c r="V820">
        <f t="shared" si="149"/>
        <v>15</v>
      </c>
      <c r="W820" s="166">
        <f t="shared" si="145"/>
        <v>103333.33333333333</v>
      </c>
      <c r="Y820" s="167">
        <f t="shared" si="146"/>
        <v>3410000</v>
      </c>
    </row>
    <row r="821" spans="1:25" ht="12" customHeight="1" x14ac:dyDescent="0.25">
      <c r="A821" s="53">
        <v>795</v>
      </c>
      <c r="B821" s="58" t="s">
        <v>917</v>
      </c>
      <c r="C821" s="55"/>
      <c r="D821" s="33" t="e">
        <f>VLOOKUP(B821,[2]Item!$A$1:$B$2217,2,)</f>
        <v>#N/A</v>
      </c>
      <c r="E821" s="55" t="s">
        <v>595</v>
      </c>
      <c r="F821" s="52" t="s">
        <v>659</v>
      </c>
      <c r="G821" s="64">
        <v>1</v>
      </c>
      <c r="H821" s="35">
        <v>0.25</v>
      </c>
      <c r="I821" s="36">
        <v>44264</v>
      </c>
      <c r="J821" s="131">
        <v>4065000</v>
      </c>
      <c r="K821" s="47">
        <f>'[1]Sep 23'!M848</f>
        <v>2625312.5</v>
      </c>
      <c r="L821" s="48"/>
      <c r="M821" s="48">
        <f t="shared" si="143"/>
        <v>4065000</v>
      </c>
      <c r="N821" s="49">
        <f t="shared" ref="N821:N838" si="152">IF(M821=K821,0,M821*H821/12)</f>
        <v>84687.5</v>
      </c>
      <c r="O821" s="48">
        <f t="shared" si="147"/>
        <v>2710000</v>
      </c>
      <c r="P821" s="48">
        <f t="shared" ref="P821:P884" si="153">M821-O821</f>
        <v>1355000</v>
      </c>
      <c r="Q821" s="8">
        <f t="shared" si="144"/>
        <v>1355000</v>
      </c>
      <c r="R821" s="50">
        <f t="shared" si="151"/>
        <v>0</v>
      </c>
      <c r="S821" s="50"/>
      <c r="T821" s="9">
        <f t="shared" si="148"/>
        <v>48</v>
      </c>
      <c r="U821" s="9">
        <f t="shared" si="150"/>
        <v>32</v>
      </c>
      <c r="V821">
        <f t="shared" si="149"/>
        <v>16</v>
      </c>
      <c r="W821" s="166">
        <f t="shared" si="145"/>
        <v>84687.5</v>
      </c>
      <c r="Y821" s="167">
        <f t="shared" si="146"/>
        <v>2710000</v>
      </c>
    </row>
    <row r="822" spans="1:25" ht="12" customHeight="1" x14ac:dyDescent="0.25">
      <c r="A822" s="53">
        <v>796</v>
      </c>
      <c r="B822" s="58" t="s">
        <v>918</v>
      </c>
      <c r="C822" s="55"/>
      <c r="D822" s="33" t="e">
        <f>VLOOKUP(B822,[2]Item!$A$1:$B$2217,2,)</f>
        <v>#N/A</v>
      </c>
      <c r="E822" s="55" t="s">
        <v>595</v>
      </c>
      <c r="F822" s="52" t="s">
        <v>341</v>
      </c>
      <c r="G822" s="64">
        <v>1</v>
      </c>
      <c r="H822" s="35">
        <v>0.25</v>
      </c>
      <c r="I822" s="36">
        <v>44293</v>
      </c>
      <c r="J822" s="131">
        <v>3650000</v>
      </c>
      <c r="K822" s="47">
        <f>'[1]Sep 23'!M849</f>
        <v>2281250.0000000005</v>
      </c>
      <c r="L822" s="48"/>
      <c r="M822" s="48">
        <f t="shared" si="143"/>
        <v>3650000</v>
      </c>
      <c r="N822" s="49">
        <f t="shared" si="152"/>
        <v>76041.666666666672</v>
      </c>
      <c r="O822" s="48">
        <f t="shared" si="147"/>
        <v>2357291.666666667</v>
      </c>
      <c r="P822" s="48">
        <f t="shared" si="153"/>
        <v>1292708.333333333</v>
      </c>
      <c r="Q822" s="8">
        <f t="shared" si="144"/>
        <v>1292708.333333333</v>
      </c>
      <c r="R822" s="50">
        <f t="shared" si="151"/>
        <v>0</v>
      </c>
      <c r="S822" s="50"/>
      <c r="T822" s="9">
        <f t="shared" si="148"/>
        <v>48</v>
      </c>
      <c r="U822" s="9">
        <f t="shared" si="150"/>
        <v>31</v>
      </c>
      <c r="V822">
        <f t="shared" si="149"/>
        <v>17</v>
      </c>
      <c r="W822" s="166">
        <f t="shared" si="145"/>
        <v>76041.666666666672</v>
      </c>
      <c r="Y822" s="167">
        <f t="shared" si="146"/>
        <v>2357291.666666667</v>
      </c>
    </row>
    <row r="823" spans="1:25" ht="12" customHeight="1" x14ac:dyDescent="0.25">
      <c r="A823" s="53">
        <v>797</v>
      </c>
      <c r="B823" s="58" t="s">
        <v>919</v>
      </c>
      <c r="C823" s="55"/>
      <c r="D823" s="33" t="e">
        <f>VLOOKUP(B823,[2]Item!$A$1:$B$2217,2,)</f>
        <v>#N/A</v>
      </c>
      <c r="E823" s="55" t="s">
        <v>595</v>
      </c>
      <c r="F823" s="52" t="s">
        <v>175</v>
      </c>
      <c r="G823" s="64">
        <v>1</v>
      </c>
      <c r="H823" s="35">
        <v>0.25</v>
      </c>
      <c r="I823" s="36">
        <v>44293</v>
      </c>
      <c r="J823" s="131">
        <v>1580000</v>
      </c>
      <c r="K823" s="47">
        <f>'[1]Sep 23'!M850</f>
        <v>987499.99999999953</v>
      </c>
      <c r="L823" s="48"/>
      <c r="M823" s="48">
        <f t="shared" si="143"/>
        <v>1580000</v>
      </c>
      <c r="N823" s="49">
        <f t="shared" si="152"/>
        <v>32916.666666666664</v>
      </c>
      <c r="O823" s="48">
        <f t="shared" si="147"/>
        <v>1020416.6666666662</v>
      </c>
      <c r="P823" s="48">
        <f t="shared" si="153"/>
        <v>559583.33333333384</v>
      </c>
      <c r="Q823" s="8">
        <f t="shared" si="144"/>
        <v>559583.33333333384</v>
      </c>
      <c r="R823" s="50">
        <f t="shared" si="151"/>
        <v>0</v>
      </c>
      <c r="S823" s="50"/>
      <c r="T823" s="9">
        <f t="shared" si="148"/>
        <v>48</v>
      </c>
      <c r="U823" s="9">
        <f t="shared" si="150"/>
        <v>31</v>
      </c>
      <c r="V823">
        <f t="shared" si="149"/>
        <v>17</v>
      </c>
      <c r="W823" s="166">
        <f t="shared" si="145"/>
        <v>32916.666666666664</v>
      </c>
      <c r="Y823" s="167">
        <f t="shared" si="146"/>
        <v>1020416.6666666666</v>
      </c>
    </row>
    <row r="824" spans="1:25" ht="12" customHeight="1" x14ac:dyDescent="0.25">
      <c r="A824" s="53">
        <v>798</v>
      </c>
      <c r="B824" s="58" t="s">
        <v>920</v>
      </c>
      <c r="C824" s="55"/>
      <c r="D824" s="33" t="e">
        <f>VLOOKUP(B824,[2]Item!$A$1:$B$2217,2,)</f>
        <v>#N/A</v>
      </c>
      <c r="E824" s="55" t="s">
        <v>595</v>
      </c>
      <c r="F824" s="52" t="s">
        <v>184</v>
      </c>
      <c r="G824" s="64">
        <v>12</v>
      </c>
      <c r="H824" s="132">
        <v>0.125</v>
      </c>
      <c r="I824" s="36">
        <v>44293</v>
      </c>
      <c r="J824" s="131">
        <v>61353600</v>
      </c>
      <c r="K824" s="47">
        <f>'[1]Sep 23'!M851</f>
        <v>19173000</v>
      </c>
      <c r="L824" s="48"/>
      <c r="M824" s="48">
        <f t="shared" si="143"/>
        <v>61353600</v>
      </c>
      <c r="N824" s="49">
        <f t="shared" si="152"/>
        <v>639100</v>
      </c>
      <c r="O824" s="48">
        <f t="shared" si="147"/>
        <v>19812100</v>
      </c>
      <c r="P824" s="48">
        <f t="shared" si="153"/>
        <v>41541500</v>
      </c>
      <c r="Q824" s="8">
        <f t="shared" si="144"/>
        <v>41541500</v>
      </c>
      <c r="R824" s="50">
        <f t="shared" si="151"/>
        <v>0</v>
      </c>
      <c r="S824" s="50"/>
      <c r="T824" s="9">
        <f t="shared" si="148"/>
        <v>96</v>
      </c>
      <c r="U824" s="9">
        <f t="shared" si="150"/>
        <v>31</v>
      </c>
      <c r="V824">
        <f t="shared" si="149"/>
        <v>65</v>
      </c>
      <c r="W824" s="166">
        <f t="shared" si="145"/>
        <v>639100</v>
      </c>
      <c r="Y824" s="167">
        <f t="shared" si="146"/>
        <v>19812100</v>
      </c>
    </row>
    <row r="825" spans="1:25" ht="12" customHeight="1" x14ac:dyDescent="0.25">
      <c r="A825" s="53">
        <v>799</v>
      </c>
      <c r="B825" s="58" t="s">
        <v>921</v>
      </c>
      <c r="C825" s="55"/>
      <c r="D825" s="33" t="e">
        <f>VLOOKUP(B825,[2]Item!$A$1:$B$2217,2,)</f>
        <v>#N/A</v>
      </c>
      <c r="E825" s="55" t="s">
        <v>595</v>
      </c>
      <c r="F825" s="52" t="s">
        <v>341</v>
      </c>
      <c r="G825" s="64">
        <v>1</v>
      </c>
      <c r="H825" s="35">
        <v>0.25</v>
      </c>
      <c r="I825" s="36">
        <v>44308</v>
      </c>
      <c r="J825" s="131">
        <v>2250000</v>
      </c>
      <c r="K825" s="47">
        <f>'[1]Sep 23'!M852</f>
        <v>1406250</v>
      </c>
      <c r="L825" s="48"/>
      <c r="M825" s="48">
        <f t="shared" si="143"/>
        <v>2250000</v>
      </c>
      <c r="N825" s="49">
        <f t="shared" si="152"/>
        <v>46875</v>
      </c>
      <c r="O825" s="48">
        <f t="shared" si="147"/>
        <v>1453125</v>
      </c>
      <c r="P825" s="48">
        <f t="shared" si="153"/>
        <v>796875</v>
      </c>
      <c r="Q825" s="8">
        <f t="shared" si="144"/>
        <v>796875</v>
      </c>
      <c r="R825" s="50">
        <f t="shared" si="151"/>
        <v>0</v>
      </c>
      <c r="S825" s="50"/>
      <c r="T825" s="9">
        <f t="shared" si="148"/>
        <v>48</v>
      </c>
      <c r="U825" s="9">
        <f t="shared" si="150"/>
        <v>31</v>
      </c>
      <c r="V825">
        <f t="shared" si="149"/>
        <v>17</v>
      </c>
      <c r="W825" s="166">
        <f t="shared" si="145"/>
        <v>46875</v>
      </c>
      <c r="Y825" s="167">
        <f t="shared" si="146"/>
        <v>1453125</v>
      </c>
    </row>
    <row r="826" spans="1:25" ht="12" customHeight="1" x14ac:dyDescent="0.25">
      <c r="A826" s="53">
        <v>800</v>
      </c>
      <c r="B826" s="58" t="s">
        <v>922</v>
      </c>
      <c r="C826" s="55"/>
      <c r="D826" s="33" t="e">
        <f>VLOOKUP(B826,[2]Item!$A$1:$B$2217,2,)</f>
        <v>#N/A</v>
      </c>
      <c r="E826" s="55" t="s">
        <v>595</v>
      </c>
      <c r="F826" s="52" t="s">
        <v>341</v>
      </c>
      <c r="G826" s="64">
        <v>1</v>
      </c>
      <c r="H826" s="35">
        <v>0.25</v>
      </c>
      <c r="I826" s="36">
        <v>44308</v>
      </c>
      <c r="J826" s="131">
        <v>2250000</v>
      </c>
      <c r="K826" s="47">
        <f>'[1]Sep 23'!M853</f>
        <v>1406250</v>
      </c>
      <c r="L826" s="48"/>
      <c r="M826" s="48">
        <f t="shared" si="143"/>
        <v>2250000</v>
      </c>
      <c r="N826" s="49">
        <f t="shared" si="152"/>
        <v>46875</v>
      </c>
      <c r="O826" s="48">
        <f t="shared" si="147"/>
        <v>1453125</v>
      </c>
      <c r="P826" s="48">
        <f t="shared" si="153"/>
        <v>796875</v>
      </c>
      <c r="Q826" s="8">
        <f t="shared" si="144"/>
        <v>796875</v>
      </c>
      <c r="R826" s="50">
        <f t="shared" si="151"/>
        <v>0</v>
      </c>
      <c r="S826" s="50"/>
      <c r="T826" s="9">
        <f t="shared" si="148"/>
        <v>48</v>
      </c>
      <c r="U826" s="9">
        <f t="shared" si="150"/>
        <v>31</v>
      </c>
      <c r="V826">
        <f t="shared" si="149"/>
        <v>17</v>
      </c>
      <c r="W826" s="166">
        <f t="shared" si="145"/>
        <v>46875</v>
      </c>
      <c r="Y826" s="167">
        <f t="shared" si="146"/>
        <v>1453125</v>
      </c>
    </row>
    <row r="827" spans="1:25" ht="12" customHeight="1" x14ac:dyDescent="0.25">
      <c r="A827" s="53">
        <v>801</v>
      </c>
      <c r="B827" s="66" t="s">
        <v>923</v>
      </c>
      <c r="C827" s="55"/>
      <c r="D827" s="33" t="e">
        <f>VLOOKUP(B827,[2]Item!$A$1:$B$2217,2,)</f>
        <v>#N/A</v>
      </c>
      <c r="E827" s="55" t="s">
        <v>595</v>
      </c>
      <c r="F827" s="52" t="s">
        <v>258</v>
      </c>
      <c r="G827" s="34">
        <v>2</v>
      </c>
      <c r="H827" s="35">
        <v>0.25</v>
      </c>
      <c r="I827" s="36">
        <v>44309</v>
      </c>
      <c r="J827" s="131">
        <v>3100000</v>
      </c>
      <c r="K827" s="47">
        <f>'[1]Sep 23'!M854</f>
        <v>1937499.9999999993</v>
      </c>
      <c r="L827" s="48"/>
      <c r="M827" s="48">
        <f t="shared" si="143"/>
        <v>3100000</v>
      </c>
      <c r="N827" s="49">
        <f t="shared" si="152"/>
        <v>64583.333333333336</v>
      </c>
      <c r="O827" s="48">
        <f t="shared" si="147"/>
        <v>2002083.3333333326</v>
      </c>
      <c r="P827" s="48">
        <f t="shared" si="153"/>
        <v>1097916.6666666674</v>
      </c>
      <c r="Q827" s="8">
        <f t="shared" si="144"/>
        <v>1097916.6666666674</v>
      </c>
      <c r="R827" s="50">
        <f t="shared" si="151"/>
        <v>0</v>
      </c>
      <c r="S827" s="50"/>
      <c r="T827" s="9">
        <f t="shared" si="148"/>
        <v>48</v>
      </c>
      <c r="U827" s="9">
        <f t="shared" si="150"/>
        <v>31</v>
      </c>
      <c r="V827">
        <f t="shared" si="149"/>
        <v>17</v>
      </c>
      <c r="W827" s="166">
        <f t="shared" si="145"/>
        <v>64583.333333333336</v>
      </c>
      <c r="Y827" s="167">
        <f t="shared" si="146"/>
        <v>2002083.3333333335</v>
      </c>
    </row>
    <row r="828" spans="1:25" ht="12" customHeight="1" x14ac:dyDescent="0.25">
      <c r="A828" s="53">
        <v>802</v>
      </c>
      <c r="B828" s="66" t="s">
        <v>924</v>
      </c>
      <c r="C828" s="55"/>
      <c r="D828" s="33" t="e">
        <f>VLOOKUP(B828,[2]Item!$A$1:$B$2217,2,)</f>
        <v>#N/A</v>
      </c>
      <c r="E828" s="55" t="s">
        <v>595</v>
      </c>
      <c r="F828" s="52" t="s">
        <v>925</v>
      </c>
      <c r="G828" s="34">
        <v>1</v>
      </c>
      <c r="H828" s="35">
        <v>0.25</v>
      </c>
      <c r="I828" s="36">
        <v>44315</v>
      </c>
      <c r="J828" s="131">
        <v>4625000</v>
      </c>
      <c r="K828" s="47">
        <f>'[1]Sep 23'!M855</f>
        <v>2890624.9999999995</v>
      </c>
      <c r="L828" s="48"/>
      <c r="M828" s="48">
        <f t="shared" si="143"/>
        <v>4625000</v>
      </c>
      <c r="N828" s="49">
        <f t="shared" si="152"/>
        <v>96354.166666666672</v>
      </c>
      <c r="O828" s="48">
        <f t="shared" si="147"/>
        <v>2986979.166666666</v>
      </c>
      <c r="P828" s="48">
        <f t="shared" si="153"/>
        <v>1638020.833333334</v>
      </c>
      <c r="Q828" s="8">
        <f t="shared" si="144"/>
        <v>1638020.833333334</v>
      </c>
      <c r="R828" s="50">
        <f t="shared" si="151"/>
        <v>0</v>
      </c>
      <c r="S828" s="50"/>
      <c r="T828" s="9">
        <f t="shared" si="148"/>
        <v>48</v>
      </c>
      <c r="U828" s="9">
        <f t="shared" si="150"/>
        <v>31</v>
      </c>
      <c r="V828">
        <f t="shared" si="149"/>
        <v>17</v>
      </c>
      <c r="W828" s="166">
        <f t="shared" si="145"/>
        <v>96354.166666666672</v>
      </c>
      <c r="Y828" s="167">
        <f t="shared" si="146"/>
        <v>2986979.166666667</v>
      </c>
    </row>
    <row r="829" spans="1:25" ht="12" customHeight="1" x14ac:dyDescent="0.25">
      <c r="A829" s="53">
        <v>803</v>
      </c>
      <c r="B829" s="66" t="s">
        <v>926</v>
      </c>
      <c r="C829" s="55"/>
      <c r="D829" s="33" t="e">
        <f>VLOOKUP(B829,[2]Item!$A$1:$B$2217,2,)</f>
        <v>#N/A</v>
      </c>
      <c r="E829" s="55" t="s">
        <v>595</v>
      </c>
      <c r="F829" s="52" t="s">
        <v>175</v>
      </c>
      <c r="G829" s="34">
        <v>1</v>
      </c>
      <c r="H829" s="35">
        <v>0.25</v>
      </c>
      <c r="I829" s="36">
        <v>44340</v>
      </c>
      <c r="J829" s="131">
        <v>2300000</v>
      </c>
      <c r="K829" s="47">
        <f>'[1]Sep 23'!M856</f>
        <v>1389583.3333333335</v>
      </c>
      <c r="L829" s="48"/>
      <c r="M829" s="48">
        <f t="shared" si="143"/>
        <v>2300000</v>
      </c>
      <c r="N829" s="49">
        <f t="shared" si="152"/>
        <v>47916.666666666664</v>
      </c>
      <c r="O829" s="48">
        <f t="shared" si="147"/>
        <v>1437500.0000000002</v>
      </c>
      <c r="P829" s="48">
        <f t="shared" si="153"/>
        <v>862499.99999999977</v>
      </c>
      <c r="Q829" s="8">
        <f t="shared" si="144"/>
        <v>862499.99999999977</v>
      </c>
      <c r="R829" s="50">
        <f t="shared" si="151"/>
        <v>0</v>
      </c>
      <c r="S829" s="50"/>
      <c r="T829" s="9">
        <f t="shared" si="148"/>
        <v>48</v>
      </c>
      <c r="U829" s="9">
        <f t="shared" si="150"/>
        <v>30</v>
      </c>
      <c r="V829">
        <f t="shared" si="149"/>
        <v>18</v>
      </c>
      <c r="W829" s="166">
        <f t="shared" si="145"/>
        <v>47916.666666666664</v>
      </c>
      <c r="Y829" s="167">
        <f t="shared" si="146"/>
        <v>1437500</v>
      </c>
    </row>
    <row r="830" spans="1:25" ht="12" customHeight="1" x14ac:dyDescent="0.25">
      <c r="A830" s="53">
        <v>804</v>
      </c>
      <c r="B830" s="66" t="s">
        <v>927</v>
      </c>
      <c r="C830" s="55"/>
      <c r="D830" s="33" t="e">
        <f>VLOOKUP(B830,[2]Item!$A$1:$B$2217,2,)</f>
        <v>#N/A</v>
      </c>
      <c r="E830" s="55" t="s">
        <v>595</v>
      </c>
      <c r="F830" s="52" t="s">
        <v>181</v>
      </c>
      <c r="G830" s="34">
        <v>2</v>
      </c>
      <c r="H830" s="35">
        <v>0.25</v>
      </c>
      <c r="I830" s="36">
        <v>44310</v>
      </c>
      <c r="J830" s="131">
        <v>5098000</v>
      </c>
      <c r="K830" s="47">
        <f>'[1]Sep 23'!M857</f>
        <v>3080041.6666666674</v>
      </c>
      <c r="L830" s="48"/>
      <c r="M830" s="48">
        <f t="shared" si="143"/>
        <v>5098000</v>
      </c>
      <c r="N830" s="49">
        <f t="shared" si="152"/>
        <v>106208.33333333333</v>
      </c>
      <c r="O830" s="48">
        <f t="shared" si="147"/>
        <v>3186250.0000000009</v>
      </c>
      <c r="P830" s="48">
        <f t="shared" si="153"/>
        <v>1911749.9999999991</v>
      </c>
      <c r="Q830" s="8">
        <f t="shared" si="144"/>
        <v>1911749.9999999991</v>
      </c>
      <c r="R830" s="50">
        <f t="shared" si="151"/>
        <v>0</v>
      </c>
      <c r="S830" s="50"/>
      <c r="T830" s="9">
        <f t="shared" si="148"/>
        <v>48</v>
      </c>
      <c r="U830" s="9">
        <f t="shared" si="150"/>
        <v>31</v>
      </c>
      <c r="V830">
        <f t="shared" si="149"/>
        <v>17</v>
      </c>
      <c r="W830" s="166">
        <f t="shared" si="145"/>
        <v>106208.33333333333</v>
      </c>
      <c r="Y830" s="167">
        <f t="shared" si="146"/>
        <v>3292458.333333333</v>
      </c>
    </row>
    <row r="831" spans="1:25" ht="12" customHeight="1" x14ac:dyDescent="0.25">
      <c r="A831" s="53">
        <v>805</v>
      </c>
      <c r="B831" s="66" t="s">
        <v>928</v>
      </c>
      <c r="C831" s="55"/>
      <c r="D831" s="33" t="e">
        <f>VLOOKUP(B831,[2]Item!$A$1:$B$2217,2,)</f>
        <v>#N/A</v>
      </c>
      <c r="E831" s="55" t="s">
        <v>595</v>
      </c>
      <c r="F831" s="52" t="s">
        <v>175</v>
      </c>
      <c r="G831" s="34">
        <v>1</v>
      </c>
      <c r="H831" s="35">
        <v>0.25</v>
      </c>
      <c r="I831" s="36">
        <v>44314</v>
      </c>
      <c r="J831" s="131">
        <v>1870000</v>
      </c>
      <c r="K831" s="47">
        <f>'[1]Sep 23'!M858</f>
        <v>1129791.666666667</v>
      </c>
      <c r="L831" s="48"/>
      <c r="M831" s="48">
        <f t="shared" si="143"/>
        <v>1870000</v>
      </c>
      <c r="N831" s="49">
        <f t="shared" si="152"/>
        <v>38958.333333333336</v>
      </c>
      <c r="O831" s="48">
        <f t="shared" si="147"/>
        <v>1168750.0000000002</v>
      </c>
      <c r="P831" s="48">
        <f t="shared" si="153"/>
        <v>701249.99999999977</v>
      </c>
      <c r="Q831" s="8">
        <f t="shared" si="144"/>
        <v>701249.99999999977</v>
      </c>
      <c r="R831" s="50">
        <f t="shared" si="151"/>
        <v>0</v>
      </c>
      <c r="S831" s="50"/>
      <c r="T831" s="9">
        <f t="shared" si="148"/>
        <v>48</v>
      </c>
      <c r="U831" s="9">
        <f t="shared" si="150"/>
        <v>31</v>
      </c>
      <c r="V831">
        <f t="shared" si="149"/>
        <v>17</v>
      </c>
      <c r="W831" s="166">
        <f t="shared" si="145"/>
        <v>38958.333333333336</v>
      </c>
      <c r="Y831" s="167">
        <f t="shared" si="146"/>
        <v>1207708.3333333335</v>
      </c>
    </row>
    <row r="832" spans="1:25" ht="12" customHeight="1" x14ac:dyDescent="0.25">
      <c r="A832" s="53">
        <v>806</v>
      </c>
      <c r="B832" s="66" t="s">
        <v>929</v>
      </c>
      <c r="C832" s="55"/>
      <c r="D832" s="33" t="e">
        <f>VLOOKUP(B832,[2]Item!$A$1:$B$2217,2,)</f>
        <v>#N/A</v>
      </c>
      <c r="E832" s="55" t="s">
        <v>595</v>
      </c>
      <c r="F832" s="52" t="s">
        <v>306</v>
      </c>
      <c r="G832" s="34">
        <v>4</v>
      </c>
      <c r="H832" s="35">
        <v>0.25</v>
      </c>
      <c r="I832" s="36">
        <v>44322</v>
      </c>
      <c r="J832" s="131">
        <v>16226000</v>
      </c>
      <c r="K832" s="47">
        <f>'[1]Sep 23'!M859</f>
        <v>9803208.333333334</v>
      </c>
      <c r="L832" s="48"/>
      <c r="M832" s="48">
        <f t="shared" si="143"/>
        <v>16226000</v>
      </c>
      <c r="N832" s="49">
        <f t="shared" si="152"/>
        <v>338041.66666666669</v>
      </c>
      <c r="O832" s="48">
        <f t="shared" si="147"/>
        <v>10141250</v>
      </c>
      <c r="P832" s="48">
        <f t="shared" si="153"/>
        <v>6084750</v>
      </c>
      <c r="Q832" s="8">
        <f t="shared" si="144"/>
        <v>6084750</v>
      </c>
      <c r="R832" s="50">
        <f t="shared" si="151"/>
        <v>0</v>
      </c>
      <c r="S832" s="50"/>
      <c r="T832" s="9">
        <f t="shared" si="148"/>
        <v>48</v>
      </c>
      <c r="U832" s="9">
        <f t="shared" si="150"/>
        <v>30</v>
      </c>
      <c r="V832">
        <f t="shared" si="149"/>
        <v>18</v>
      </c>
      <c r="W832" s="166">
        <f t="shared" si="145"/>
        <v>338041.66666666669</v>
      </c>
      <c r="Y832" s="167">
        <f t="shared" si="146"/>
        <v>10141250</v>
      </c>
    </row>
    <row r="833" spans="1:25" ht="12" customHeight="1" x14ac:dyDescent="0.25">
      <c r="A833" s="53">
        <v>807</v>
      </c>
      <c r="B833" s="66" t="s">
        <v>930</v>
      </c>
      <c r="C833" s="55"/>
      <c r="D833" s="33" t="e">
        <f>VLOOKUP(B833,[2]Item!$A$1:$B$2217,2,)</f>
        <v>#N/A</v>
      </c>
      <c r="E833" s="55" t="s">
        <v>595</v>
      </c>
      <c r="F833" s="52" t="s">
        <v>181</v>
      </c>
      <c r="G833" s="34">
        <v>1</v>
      </c>
      <c r="H833" s="35">
        <v>0.25</v>
      </c>
      <c r="I833" s="36">
        <v>44337</v>
      </c>
      <c r="J833" s="131">
        <v>1575000</v>
      </c>
      <c r="K833" s="47">
        <f>'[1]Sep 23'!M860</f>
        <v>951562.5</v>
      </c>
      <c r="L833" s="48"/>
      <c r="M833" s="48">
        <f t="shared" si="143"/>
        <v>1575000</v>
      </c>
      <c r="N833" s="49">
        <f t="shared" si="152"/>
        <v>32812.5</v>
      </c>
      <c r="O833" s="48">
        <f t="shared" si="147"/>
        <v>984375</v>
      </c>
      <c r="P833" s="48">
        <f t="shared" si="153"/>
        <v>590625</v>
      </c>
      <c r="Q833" s="8">
        <f t="shared" si="144"/>
        <v>590625</v>
      </c>
      <c r="R833" s="50">
        <f t="shared" si="151"/>
        <v>0</v>
      </c>
      <c r="S833" s="50"/>
      <c r="T833" s="9">
        <f t="shared" si="148"/>
        <v>48</v>
      </c>
      <c r="U833" s="9">
        <f t="shared" si="150"/>
        <v>30</v>
      </c>
      <c r="V833">
        <f t="shared" si="149"/>
        <v>18</v>
      </c>
      <c r="W833" s="166">
        <f t="shared" si="145"/>
        <v>32812.5</v>
      </c>
      <c r="Y833" s="167">
        <f t="shared" si="146"/>
        <v>984375</v>
      </c>
    </row>
    <row r="834" spans="1:25" ht="12" customHeight="1" x14ac:dyDescent="0.25">
      <c r="A834" s="53">
        <v>808</v>
      </c>
      <c r="B834" s="66" t="s">
        <v>931</v>
      </c>
      <c r="C834" s="55"/>
      <c r="D834" s="33" t="e">
        <f>VLOOKUP(B834,[2]Item!$A$1:$B$2217,2,)</f>
        <v>#N/A</v>
      </c>
      <c r="E834" s="55" t="s">
        <v>595</v>
      </c>
      <c r="F834" s="52" t="s">
        <v>181</v>
      </c>
      <c r="G834" s="34">
        <v>1</v>
      </c>
      <c r="H834" s="35">
        <v>0.25</v>
      </c>
      <c r="I834" s="36">
        <v>44337</v>
      </c>
      <c r="J834" s="131">
        <v>1575000</v>
      </c>
      <c r="K834" s="47">
        <f>'[1]Sep 23'!M861</f>
        <v>951562.5</v>
      </c>
      <c r="L834" s="48"/>
      <c r="M834" s="48">
        <f t="shared" si="143"/>
        <v>1575000</v>
      </c>
      <c r="N834" s="49">
        <f t="shared" si="152"/>
        <v>32812.5</v>
      </c>
      <c r="O834" s="48">
        <f t="shared" si="147"/>
        <v>984375</v>
      </c>
      <c r="P834" s="48">
        <f t="shared" si="153"/>
        <v>590625</v>
      </c>
      <c r="Q834" s="8">
        <f t="shared" si="144"/>
        <v>590625</v>
      </c>
      <c r="R834" s="50">
        <f t="shared" si="151"/>
        <v>0</v>
      </c>
      <c r="S834" s="50"/>
      <c r="T834" s="9">
        <f t="shared" si="148"/>
        <v>48</v>
      </c>
      <c r="U834" s="9">
        <f t="shared" si="150"/>
        <v>30</v>
      </c>
      <c r="V834">
        <f t="shared" si="149"/>
        <v>18</v>
      </c>
      <c r="W834" s="166">
        <f t="shared" si="145"/>
        <v>32812.5</v>
      </c>
      <c r="Y834" s="167">
        <f t="shared" si="146"/>
        <v>984375</v>
      </c>
    </row>
    <row r="835" spans="1:25" ht="12" customHeight="1" x14ac:dyDescent="0.25">
      <c r="A835" s="53">
        <v>809</v>
      </c>
      <c r="B835" s="66" t="s">
        <v>932</v>
      </c>
      <c r="C835" s="55"/>
      <c r="D835" s="33" t="e">
        <f>VLOOKUP(B835,[2]Item!$A$1:$B$2217,2,)</f>
        <v>#N/A</v>
      </c>
      <c r="E835" s="55" t="s">
        <v>595</v>
      </c>
      <c r="F835" s="52" t="s">
        <v>181</v>
      </c>
      <c r="G835" s="34">
        <v>1</v>
      </c>
      <c r="H835" s="35">
        <v>0.25</v>
      </c>
      <c r="I835" s="36">
        <v>44337</v>
      </c>
      <c r="J835" s="131">
        <v>1475000</v>
      </c>
      <c r="K835" s="47">
        <f>'[1]Sep 23'!M862</f>
        <v>891145.83333333302</v>
      </c>
      <c r="L835" s="48"/>
      <c r="M835" s="48">
        <f t="shared" si="143"/>
        <v>1475000</v>
      </c>
      <c r="N835" s="49">
        <f t="shared" si="152"/>
        <v>30729.166666666668</v>
      </c>
      <c r="O835" s="48">
        <f t="shared" si="147"/>
        <v>921874.99999999965</v>
      </c>
      <c r="P835" s="48">
        <f t="shared" si="153"/>
        <v>553125.00000000035</v>
      </c>
      <c r="Q835" s="8">
        <f t="shared" si="144"/>
        <v>553125.00000000035</v>
      </c>
      <c r="R835" s="50">
        <f t="shared" si="151"/>
        <v>0</v>
      </c>
      <c r="S835" s="50"/>
      <c r="T835" s="9">
        <f t="shared" si="148"/>
        <v>48</v>
      </c>
      <c r="U835" s="9">
        <f t="shared" si="150"/>
        <v>30</v>
      </c>
      <c r="V835">
        <f t="shared" si="149"/>
        <v>18</v>
      </c>
      <c r="W835" s="166">
        <f t="shared" si="145"/>
        <v>30729.166666666668</v>
      </c>
      <c r="Y835" s="167">
        <f t="shared" si="146"/>
        <v>921875</v>
      </c>
    </row>
    <row r="836" spans="1:25" ht="12" customHeight="1" x14ac:dyDescent="0.25">
      <c r="A836" s="53">
        <v>810</v>
      </c>
      <c r="B836" s="66" t="s">
        <v>933</v>
      </c>
      <c r="C836" s="55"/>
      <c r="D836" s="33" t="e">
        <f>VLOOKUP(B836,[2]Item!$A$1:$B$2217,2,)</f>
        <v>#N/A</v>
      </c>
      <c r="E836" s="55" t="s">
        <v>595</v>
      </c>
      <c r="F836" s="52" t="s">
        <v>934</v>
      </c>
      <c r="G836" s="34">
        <v>1</v>
      </c>
      <c r="H836" s="35">
        <v>0.25</v>
      </c>
      <c r="I836" s="36">
        <v>44337</v>
      </c>
      <c r="J836" s="131">
        <v>1475000</v>
      </c>
      <c r="K836" s="47">
        <f>'[1]Sep 23'!M863</f>
        <v>891145.83333333302</v>
      </c>
      <c r="L836" s="48"/>
      <c r="M836" s="48">
        <f t="shared" si="143"/>
        <v>1475000</v>
      </c>
      <c r="N836" s="49">
        <f t="shared" si="152"/>
        <v>30729.166666666668</v>
      </c>
      <c r="O836" s="48">
        <f t="shared" si="147"/>
        <v>921874.99999999965</v>
      </c>
      <c r="P836" s="48">
        <f t="shared" si="153"/>
        <v>553125.00000000035</v>
      </c>
      <c r="Q836" s="8">
        <f t="shared" si="144"/>
        <v>553125.00000000035</v>
      </c>
      <c r="R836" s="50">
        <f t="shared" si="151"/>
        <v>0</v>
      </c>
      <c r="S836" s="50"/>
      <c r="T836" s="9">
        <f t="shared" si="148"/>
        <v>48</v>
      </c>
      <c r="U836" s="9">
        <f t="shared" si="150"/>
        <v>30</v>
      </c>
      <c r="V836">
        <f t="shared" si="149"/>
        <v>18</v>
      </c>
      <c r="W836" s="166">
        <f t="shared" si="145"/>
        <v>30729.166666666668</v>
      </c>
      <c r="Y836" s="167">
        <f t="shared" si="146"/>
        <v>921875</v>
      </c>
    </row>
    <row r="837" spans="1:25" ht="12" customHeight="1" x14ac:dyDescent="0.25">
      <c r="A837" s="53">
        <v>814</v>
      </c>
      <c r="B837" s="66" t="s">
        <v>935</v>
      </c>
      <c r="C837" s="55"/>
      <c r="D837" s="33" t="e">
        <f>VLOOKUP(B837,[2]Item!$A$1:$B$2217,2,)</f>
        <v>#N/A</v>
      </c>
      <c r="E837" s="55" t="s">
        <v>595</v>
      </c>
      <c r="F837" s="52" t="s">
        <v>175</v>
      </c>
      <c r="G837" s="34">
        <v>1</v>
      </c>
      <c r="H837" s="133">
        <v>0.25</v>
      </c>
      <c r="I837" s="61">
        <v>44354</v>
      </c>
      <c r="J837" s="131">
        <v>1870000</v>
      </c>
      <c r="K837" s="47">
        <f>'[1]Sep 23'!M864</f>
        <v>1090833.3333333337</v>
      </c>
      <c r="L837" s="48"/>
      <c r="M837" s="48">
        <f t="shared" si="143"/>
        <v>1870000</v>
      </c>
      <c r="N837" s="49">
        <f t="shared" si="152"/>
        <v>38958.333333333336</v>
      </c>
      <c r="O837" s="48">
        <f t="shared" si="147"/>
        <v>1129791.666666667</v>
      </c>
      <c r="P837" s="48">
        <f t="shared" si="153"/>
        <v>740208.33333333302</v>
      </c>
      <c r="Q837" s="8">
        <f t="shared" si="144"/>
        <v>740208.33333333302</v>
      </c>
      <c r="R837" s="50">
        <f t="shared" si="151"/>
        <v>0</v>
      </c>
      <c r="S837" s="50"/>
      <c r="T837" s="9">
        <f t="shared" si="148"/>
        <v>48</v>
      </c>
      <c r="U837" s="9">
        <f t="shared" si="150"/>
        <v>29</v>
      </c>
      <c r="V837">
        <f t="shared" si="149"/>
        <v>19</v>
      </c>
      <c r="W837" s="166">
        <f t="shared" si="145"/>
        <v>38958.333333333336</v>
      </c>
      <c r="Y837" s="167">
        <f t="shared" si="146"/>
        <v>1129791.6666666667</v>
      </c>
    </row>
    <row r="838" spans="1:25" ht="12" customHeight="1" x14ac:dyDescent="0.25">
      <c r="A838" s="53">
        <v>815</v>
      </c>
      <c r="B838" s="66" t="s">
        <v>936</v>
      </c>
      <c r="C838" s="55"/>
      <c r="D838" s="33" t="e">
        <f>VLOOKUP(B838,[2]Item!$A$1:$B$2217,2,)</f>
        <v>#N/A</v>
      </c>
      <c r="E838" s="55" t="s">
        <v>595</v>
      </c>
      <c r="F838" s="52" t="s">
        <v>677</v>
      </c>
      <c r="G838" s="34">
        <v>1</v>
      </c>
      <c r="H838" s="35">
        <v>0.25</v>
      </c>
      <c r="I838" s="36">
        <v>44356</v>
      </c>
      <c r="J838" s="131">
        <v>2480000</v>
      </c>
      <c r="K838" s="47">
        <f>'[1]Sep 23'!M865</f>
        <v>1446666.666666667</v>
      </c>
      <c r="L838" s="48"/>
      <c r="M838" s="48">
        <f t="shared" si="143"/>
        <v>2480000</v>
      </c>
      <c r="N838" s="49">
        <f t="shared" si="152"/>
        <v>51666.666666666664</v>
      </c>
      <c r="O838" s="48">
        <f t="shared" si="147"/>
        <v>1498333.3333333337</v>
      </c>
      <c r="P838" s="48">
        <f t="shared" si="153"/>
        <v>981666.66666666628</v>
      </c>
      <c r="Q838" s="8">
        <f t="shared" si="144"/>
        <v>981666.66666666628</v>
      </c>
      <c r="R838" s="50">
        <f t="shared" si="151"/>
        <v>0</v>
      </c>
      <c r="S838" s="50"/>
      <c r="T838" s="9">
        <f t="shared" si="148"/>
        <v>48</v>
      </c>
      <c r="U838" s="9">
        <f t="shared" si="150"/>
        <v>29</v>
      </c>
      <c r="V838">
        <f t="shared" si="149"/>
        <v>19</v>
      </c>
      <c r="W838" s="166">
        <f t="shared" si="145"/>
        <v>51666.666666666664</v>
      </c>
      <c r="Y838" s="167">
        <f t="shared" si="146"/>
        <v>1498333.3333333333</v>
      </c>
    </row>
    <row r="839" spans="1:25" ht="12" customHeight="1" x14ac:dyDescent="0.25">
      <c r="A839" s="53">
        <v>816</v>
      </c>
      <c r="B839" s="66" t="s">
        <v>937</v>
      </c>
      <c r="C839" s="55"/>
      <c r="D839" s="33" t="e">
        <f>VLOOKUP(B839,[2]Item!$A$1:$B$2217,2,)</f>
        <v>#N/A</v>
      </c>
      <c r="E839" s="55" t="s">
        <v>595</v>
      </c>
      <c r="F839" s="52" t="s">
        <v>679</v>
      </c>
      <c r="G839" s="34">
        <v>1</v>
      </c>
      <c r="H839" s="35">
        <v>0.25</v>
      </c>
      <c r="I839" s="36">
        <v>44378</v>
      </c>
      <c r="J839" s="48">
        <v>13860000</v>
      </c>
      <c r="K839" s="47">
        <f>'[1]Sep 23'!M866</f>
        <v>7796250</v>
      </c>
      <c r="L839" s="48"/>
      <c r="M839" s="48">
        <f t="shared" ref="M839:M902" si="154">J839+L839</f>
        <v>13860000</v>
      </c>
      <c r="N839" s="49">
        <f t="shared" ref="N839:N902" si="155">IF(J839=L839,0,M839*H839/12)</f>
        <v>288750</v>
      </c>
      <c r="O839" s="48">
        <f t="shared" si="147"/>
        <v>8085000</v>
      </c>
      <c r="P839" s="48">
        <f t="shared" si="153"/>
        <v>5775000</v>
      </c>
      <c r="Q839" s="8">
        <f t="shared" ref="Q839:Q902" si="156">M839-O839</f>
        <v>5775000</v>
      </c>
      <c r="R839" s="50">
        <f t="shared" si="151"/>
        <v>0</v>
      </c>
      <c r="S839" s="50"/>
      <c r="T839" s="9">
        <f t="shared" si="148"/>
        <v>48</v>
      </c>
      <c r="U839" s="9">
        <f t="shared" si="150"/>
        <v>28</v>
      </c>
      <c r="V839">
        <f t="shared" si="149"/>
        <v>20</v>
      </c>
      <c r="W839" s="166">
        <f t="shared" ref="W839:W902" si="157">M839/T839</f>
        <v>288750</v>
      </c>
      <c r="Y839" s="167">
        <f t="shared" ref="Y839:Y902" si="158">U839*W839</f>
        <v>8085000</v>
      </c>
    </row>
    <row r="840" spans="1:25" ht="12" customHeight="1" x14ac:dyDescent="0.25">
      <c r="A840" s="53">
        <v>817</v>
      </c>
      <c r="B840" s="66" t="s">
        <v>938</v>
      </c>
      <c r="C840" s="55"/>
      <c r="D840" s="33" t="e">
        <f>VLOOKUP(B840,[2]Item!$A$1:$B$2217,2,)</f>
        <v>#N/A</v>
      </c>
      <c r="E840" s="55" t="s">
        <v>595</v>
      </c>
      <c r="F840" s="52" t="s">
        <v>939</v>
      </c>
      <c r="G840" s="34">
        <v>1</v>
      </c>
      <c r="H840" s="35">
        <v>0.25</v>
      </c>
      <c r="I840" s="36">
        <v>44439</v>
      </c>
      <c r="J840" s="48">
        <v>1800000</v>
      </c>
      <c r="K840" s="47">
        <f>'[1]Sep 23'!M867</f>
        <v>975000</v>
      </c>
      <c r="L840" s="48"/>
      <c r="M840" s="48">
        <f t="shared" si="154"/>
        <v>1800000</v>
      </c>
      <c r="N840" s="49">
        <f t="shared" si="155"/>
        <v>37500</v>
      </c>
      <c r="O840" s="48">
        <f t="shared" si="147"/>
        <v>1012500</v>
      </c>
      <c r="P840" s="48">
        <f t="shared" si="153"/>
        <v>787500</v>
      </c>
      <c r="Q840" s="8">
        <f t="shared" si="156"/>
        <v>787500</v>
      </c>
      <c r="R840" s="50">
        <f t="shared" si="151"/>
        <v>0</v>
      </c>
      <c r="S840" s="50"/>
      <c r="T840" s="9">
        <f t="shared" si="148"/>
        <v>48</v>
      </c>
      <c r="U840" s="9">
        <f t="shared" si="150"/>
        <v>27</v>
      </c>
      <c r="V840">
        <f t="shared" si="149"/>
        <v>21</v>
      </c>
      <c r="W840" s="166">
        <f t="shared" si="157"/>
        <v>37500</v>
      </c>
      <c r="Y840" s="167">
        <f t="shared" si="158"/>
        <v>1012500</v>
      </c>
    </row>
    <row r="841" spans="1:25" ht="12" customHeight="1" x14ac:dyDescent="0.25">
      <c r="A841" s="53">
        <v>818</v>
      </c>
      <c r="B841" s="66" t="s">
        <v>940</v>
      </c>
      <c r="C841" s="55"/>
      <c r="D841" s="33" t="e">
        <f>VLOOKUP(B841,[2]Item!$A$1:$B$2217,2,)</f>
        <v>#N/A</v>
      </c>
      <c r="E841" s="55" t="s">
        <v>595</v>
      </c>
      <c r="F841" s="52" t="s">
        <v>832</v>
      </c>
      <c r="G841" s="34">
        <v>1</v>
      </c>
      <c r="H841" s="35">
        <v>0.25</v>
      </c>
      <c r="I841" s="36">
        <v>44469</v>
      </c>
      <c r="J841" s="48">
        <v>2350000</v>
      </c>
      <c r="K841" s="47">
        <f>'[1]Sep 23'!M868</f>
        <v>1223958.3333333335</v>
      </c>
      <c r="L841" s="48"/>
      <c r="M841" s="48">
        <f t="shared" si="154"/>
        <v>2350000</v>
      </c>
      <c r="N841" s="49">
        <f t="shared" si="155"/>
        <v>48958.333333333336</v>
      </c>
      <c r="O841" s="48">
        <f t="shared" ref="O841:O904" si="159">K841+N841</f>
        <v>1272916.6666666667</v>
      </c>
      <c r="P841" s="48">
        <f t="shared" si="153"/>
        <v>1077083.3333333333</v>
      </c>
      <c r="Q841" s="8">
        <f t="shared" si="156"/>
        <v>1077083.3333333333</v>
      </c>
      <c r="R841" s="50">
        <f t="shared" si="151"/>
        <v>0</v>
      </c>
      <c r="S841" s="50"/>
      <c r="T841" s="9">
        <f t="shared" ref="T841:T904" si="160">IF(H841=0,"",IF(H841="","",12*(100%/H841)))</f>
        <v>48</v>
      </c>
      <c r="U841" s="9">
        <f t="shared" si="150"/>
        <v>26</v>
      </c>
      <c r="V841">
        <f t="shared" ref="V841:V904" si="161">IFERROR(IF(T841-U841&gt;0,T841-U841,0),"")</f>
        <v>22</v>
      </c>
      <c r="W841" s="166">
        <f t="shared" si="157"/>
        <v>48958.333333333336</v>
      </c>
      <c r="Y841" s="167">
        <f t="shared" si="158"/>
        <v>1272916.6666666667</v>
      </c>
    </row>
    <row r="842" spans="1:25" ht="12" customHeight="1" x14ac:dyDescent="0.25">
      <c r="A842" s="53">
        <v>819</v>
      </c>
      <c r="B842" s="66" t="s">
        <v>941</v>
      </c>
      <c r="C842" s="55"/>
      <c r="D842" s="33" t="e">
        <f>VLOOKUP(B842,[2]Item!$A$1:$B$2217,2,)</f>
        <v>#N/A</v>
      </c>
      <c r="E842" s="55" t="s">
        <v>595</v>
      </c>
      <c r="F842" s="52" t="s">
        <v>341</v>
      </c>
      <c r="G842" s="34">
        <v>1</v>
      </c>
      <c r="H842" s="35">
        <v>0.25</v>
      </c>
      <c r="I842" s="36">
        <v>44469</v>
      </c>
      <c r="J842" s="48">
        <v>2350000</v>
      </c>
      <c r="K842" s="47">
        <f>'[1]Sep 23'!M869</f>
        <v>1223958.3333333335</v>
      </c>
      <c r="L842" s="48"/>
      <c r="M842" s="48">
        <f t="shared" si="154"/>
        <v>2350000</v>
      </c>
      <c r="N842" s="49">
        <f t="shared" si="155"/>
        <v>48958.333333333336</v>
      </c>
      <c r="O842" s="48">
        <f t="shared" si="159"/>
        <v>1272916.6666666667</v>
      </c>
      <c r="P842" s="48">
        <f t="shared" si="153"/>
        <v>1077083.3333333333</v>
      </c>
      <c r="Q842" s="8">
        <f t="shared" si="156"/>
        <v>1077083.3333333333</v>
      </c>
      <c r="R842" s="50">
        <f t="shared" si="151"/>
        <v>0</v>
      </c>
      <c r="S842" s="50"/>
      <c r="T842" s="9">
        <f t="shared" si="160"/>
        <v>48</v>
      </c>
      <c r="U842" s="9">
        <f t="shared" si="150"/>
        <v>26</v>
      </c>
      <c r="V842">
        <f t="shared" si="161"/>
        <v>22</v>
      </c>
      <c r="W842" s="166">
        <f t="shared" si="157"/>
        <v>48958.333333333336</v>
      </c>
      <c r="Y842" s="167">
        <f t="shared" si="158"/>
        <v>1272916.6666666667</v>
      </c>
    </row>
    <row r="843" spans="1:25" ht="12" customHeight="1" x14ac:dyDescent="0.25">
      <c r="A843" s="53">
        <v>820</v>
      </c>
      <c r="B843" s="66" t="s">
        <v>942</v>
      </c>
      <c r="C843" s="55"/>
      <c r="D843" s="33" t="e">
        <f>VLOOKUP(B843,[2]Item!$A$1:$B$2217,2,)</f>
        <v>#N/A</v>
      </c>
      <c r="E843" s="55" t="s">
        <v>595</v>
      </c>
      <c r="F843" s="52" t="s">
        <v>925</v>
      </c>
      <c r="G843" s="34">
        <v>1</v>
      </c>
      <c r="H843" s="35">
        <v>0.25</v>
      </c>
      <c r="I843" s="36">
        <v>44463</v>
      </c>
      <c r="J843" s="48">
        <v>3575000</v>
      </c>
      <c r="K843" s="47">
        <f>'[1]Sep 23'!M870</f>
        <v>1861979.1666666672</v>
      </c>
      <c r="L843" s="48"/>
      <c r="M843" s="48">
        <f t="shared" si="154"/>
        <v>3575000</v>
      </c>
      <c r="N843" s="49">
        <f t="shared" si="155"/>
        <v>74479.166666666672</v>
      </c>
      <c r="O843" s="48">
        <f t="shared" si="159"/>
        <v>1936458.333333334</v>
      </c>
      <c r="P843" s="48">
        <f t="shared" si="153"/>
        <v>1638541.666666666</v>
      </c>
      <c r="Q843" s="8">
        <f t="shared" si="156"/>
        <v>1638541.666666666</v>
      </c>
      <c r="R843" s="50">
        <f t="shared" si="151"/>
        <v>0</v>
      </c>
      <c r="S843" s="50"/>
      <c r="T843" s="9">
        <f t="shared" si="160"/>
        <v>48</v>
      </c>
      <c r="U843" s="9">
        <f t="shared" ref="U843:U906" si="162">IF(I843="","",IF(((YEAR($U$2)-YEAR(I843))*12)+MONTH($U$2)-MONTH(I843)+1&gt;T843,T843,((YEAR($U$2)-YEAR(I843))*12)+MONTH($U$2)-MONTH(I843)+1))</f>
        <v>26</v>
      </c>
      <c r="V843">
        <f t="shared" si="161"/>
        <v>22</v>
      </c>
      <c r="W843" s="166">
        <f t="shared" si="157"/>
        <v>74479.166666666672</v>
      </c>
      <c r="Y843" s="167">
        <f t="shared" si="158"/>
        <v>1936458.3333333335</v>
      </c>
    </row>
    <row r="844" spans="1:25" ht="12" customHeight="1" x14ac:dyDescent="0.25">
      <c r="A844" s="53">
        <v>821</v>
      </c>
      <c r="B844" s="66" t="s">
        <v>943</v>
      </c>
      <c r="C844" s="55"/>
      <c r="D844" s="33" t="e">
        <f>VLOOKUP(B844,[2]Item!$A$1:$B$2217,2,)</f>
        <v>#N/A</v>
      </c>
      <c r="E844" s="55" t="s">
        <v>595</v>
      </c>
      <c r="F844" s="52" t="s">
        <v>944</v>
      </c>
      <c r="G844" s="34">
        <v>1</v>
      </c>
      <c r="H844" s="35">
        <v>0.25</v>
      </c>
      <c r="I844" s="36">
        <v>44469</v>
      </c>
      <c r="J844" s="48">
        <v>3550000</v>
      </c>
      <c r="K844" s="47">
        <f>'[1]Sep 23'!M871</f>
        <v>1848958.3333333328</v>
      </c>
      <c r="L844" s="48"/>
      <c r="M844" s="48">
        <f t="shared" si="154"/>
        <v>3550000</v>
      </c>
      <c r="N844" s="49">
        <f t="shared" si="155"/>
        <v>73958.333333333328</v>
      </c>
      <c r="O844" s="48">
        <f t="shared" si="159"/>
        <v>1922916.666666666</v>
      </c>
      <c r="P844" s="48">
        <f t="shared" si="153"/>
        <v>1627083.333333334</v>
      </c>
      <c r="Q844" s="8">
        <f t="shared" si="156"/>
        <v>1627083.333333334</v>
      </c>
      <c r="R844" s="50">
        <f t="shared" si="151"/>
        <v>0</v>
      </c>
      <c r="S844" s="50"/>
      <c r="T844" s="9">
        <f t="shared" si="160"/>
        <v>48</v>
      </c>
      <c r="U844" s="9">
        <f t="shared" si="162"/>
        <v>26</v>
      </c>
      <c r="V844">
        <f t="shared" si="161"/>
        <v>22</v>
      </c>
      <c r="W844" s="166">
        <f t="shared" si="157"/>
        <v>73958.333333333328</v>
      </c>
      <c r="Y844" s="167">
        <f t="shared" si="158"/>
        <v>1922916.6666666665</v>
      </c>
    </row>
    <row r="845" spans="1:25" ht="12" customHeight="1" x14ac:dyDescent="0.25">
      <c r="A845" s="53">
        <v>822</v>
      </c>
      <c r="B845" s="66" t="s">
        <v>945</v>
      </c>
      <c r="C845" s="55"/>
      <c r="D845" s="33" t="e">
        <f>VLOOKUP(B845,[2]Item!$A$1:$B$2217,2,)</f>
        <v>#N/A</v>
      </c>
      <c r="E845" s="55" t="s">
        <v>595</v>
      </c>
      <c r="F845" s="52" t="s">
        <v>832</v>
      </c>
      <c r="G845" s="34">
        <v>1</v>
      </c>
      <c r="H845" s="35">
        <v>0.25</v>
      </c>
      <c r="I845" s="36">
        <v>44469</v>
      </c>
      <c r="J845" s="48">
        <v>3550000</v>
      </c>
      <c r="K845" s="47">
        <f>'[1]Sep 23'!M872</f>
        <v>1848958.3333333328</v>
      </c>
      <c r="L845" s="48"/>
      <c r="M845" s="48">
        <f t="shared" si="154"/>
        <v>3550000</v>
      </c>
      <c r="N845" s="49">
        <f t="shared" si="155"/>
        <v>73958.333333333328</v>
      </c>
      <c r="O845" s="48">
        <f t="shared" si="159"/>
        <v>1922916.666666666</v>
      </c>
      <c r="P845" s="48">
        <f t="shared" si="153"/>
        <v>1627083.333333334</v>
      </c>
      <c r="Q845" s="8">
        <f t="shared" si="156"/>
        <v>1627083.333333334</v>
      </c>
      <c r="R845" s="50">
        <f t="shared" si="151"/>
        <v>0</v>
      </c>
      <c r="S845" s="50"/>
      <c r="T845" s="9">
        <f t="shared" si="160"/>
        <v>48</v>
      </c>
      <c r="U845" s="9">
        <f t="shared" si="162"/>
        <v>26</v>
      </c>
      <c r="V845">
        <f t="shared" si="161"/>
        <v>22</v>
      </c>
      <c r="W845" s="166">
        <f t="shared" si="157"/>
        <v>73958.333333333328</v>
      </c>
      <c r="Y845" s="167">
        <f t="shared" si="158"/>
        <v>1922916.6666666665</v>
      </c>
    </row>
    <row r="846" spans="1:25" ht="12" customHeight="1" x14ac:dyDescent="0.25">
      <c r="A846" s="53">
        <v>823</v>
      </c>
      <c r="B846" s="66" t="s">
        <v>946</v>
      </c>
      <c r="C846" s="55"/>
      <c r="D846" s="33" t="e">
        <f>VLOOKUP(B846,[2]Item!$A$1:$B$2217,2,)</f>
        <v>#N/A</v>
      </c>
      <c r="E846" s="55" t="s">
        <v>595</v>
      </c>
      <c r="F846" s="52" t="s">
        <v>341</v>
      </c>
      <c r="G846" s="34">
        <v>1</v>
      </c>
      <c r="H846" s="35">
        <v>0.25</v>
      </c>
      <c r="I846" s="36">
        <v>44469</v>
      </c>
      <c r="J846" s="48">
        <v>3650000</v>
      </c>
      <c r="K846" s="47">
        <f>'[1]Sep 23'!M873</f>
        <v>1901041.6666666674</v>
      </c>
      <c r="L846" s="48"/>
      <c r="M846" s="48">
        <f t="shared" si="154"/>
        <v>3650000</v>
      </c>
      <c r="N846" s="49">
        <f t="shared" si="155"/>
        <v>76041.666666666672</v>
      </c>
      <c r="O846" s="48">
        <f t="shared" si="159"/>
        <v>1977083.3333333342</v>
      </c>
      <c r="P846" s="48">
        <f t="shared" si="153"/>
        <v>1672916.6666666658</v>
      </c>
      <c r="Q846" s="8">
        <f t="shared" si="156"/>
        <v>1672916.6666666658</v>
      </c>
      <c r="R846" s="50">
        <f t="shared" si="151"/>
        <v>0</v>
      </c>
      <c r="S846" s="50"/>
      <c r="T846" s="9">
        <f t="shared" si="160"/>
        <v>48</v>
      </c>
      <c r="U846" s="9">
        <f t="shared" si="162"/>
        <v>26</v>
      </c>
      <c r="V846">
        <f t="shared" si="161"/>
        <v>22</v>
      </c>
      <c r="W846" s="166">
        <f t="shared" si="157"/>
        <v>76041.666666666672</v>
      </c>
      <c r="Y846" s="167">
        <f t="shared" si="158"/>
        <v>1977083.3333333335</v>
      </c>
    </row>
    <row r="847" spans="1:25" ht="12" customHeight="1" x14ac:dyDescent="0.25">
      <c r="A847" s="53">
        <v>824</v>
      </c>
      <c r="B847" s="66" t="s">
        <v>947</v>
      </c>
      <c r="C847" s="55"/>
      <c r="D847" s="33" t="e">
        <f>VLOOKUP(B847,[2]Item!$A$1:$B$2217,2,)</f>
        <v>#N/A</v>
      </c>
      <c r="E847" s="55" t="s">
        <v>595</v>
      </c>
      <c r="F847" s="52" t="s">
        <v>341</v>
      </c>
      <c r="G847" s="34">
        <v>1</v>
      </c>
      <c r="H847" s="35">
        <v>0.25</v>
      </c>
      <c r="I847" s="36">
        <v>44469</v>
      </c>
      <c r="J847" s="48">
        <v>1735000</v>
      </c>
      <c r="K847" s="47">
        <f>'[1]Sep 23'!M874</f>
        <v>903645.8333333336</v>
      </c>
      <c r="L847" s="48"/>
      <c r="M847" s="48">
        <f t="shared" si="154"/>
        <v>1735000</v>
      </c>
      <c r="N847" s="49">
        <f t="shared" si="155"/>
        <v>36145.833333333336</v>
      </c>
      <c r="O847" s="48">
        <f t="shared" si="159"/>
        <v>939791.66666666698</v>
      </c>
      <c r="P847" s="48">
        <f t="shared" si="153"/>
        <v>795208.33333333302</v>
      </c>
      <c r="Q847" s="8">
        <f t="shared" si="156"/>
        <v>795208.33333333302</v>
      </c>
      <c r="R847" s="50">
        <f t="shared" si="151"/>
        <v>0</v>
      </c>
      <c r="S847" s="50"/>
      <c r="T847" s="9">
        <f t="shared" si="160"/>
        <v>48</v>
      </c>
      <c r="U847" s="9">
        <f t="shared" si="162"/>
        <v>26</v>
      </c>
      <c r="V847">
        <f t="shared" si="161"/>
        <v>22</v>
      </c>
      <c r="W847" s="166">
        <f t="shared" si="157"/>
        <v>36145.833333333336</v>
      </c>
      <c r="Y847" s="167">
        <f t="shared" si="158"/>
        <v>939791.66666666674</v>
      </c>
    </row>
    <row r="848" spans="1:25" ht="12" customHeight="1" x14ac:dyDescent="0.25">
      <c r="A848" s="53">
        <v>825</v>
      </c>
      <c r="B848" s="134" t="s">
        <v>948</v>
      </c>
      <c r="C848" s="55"/>
      <c r="D848" s="33" t="e">
        <f>VLOOKUP(B848,[2]Item!$A$1:$B$2217,2,)</f>
        <v>#N/A</v>
      </c>
      <c r="E848" s="55" t="s">
        <v>595</v>
      </c>
      <c r="F848" s="52" t="s">
        <v>832</v>
      </c>
      <c r="G848" s="34">
        <v>1</v>
      </c>
      <c r="H848" s="35">
        <v>0.25</v>
      </c>
      <c r="I848" s="36">
        <v>44469</v>
      </c>
      <c r="J848" s="48">
        <v>1735000</v>
      </c>
      <c r="K848" s="47">
        <f>'[1]Sep 23'!M875</f>
        <v>903645.8333333336</v>
      </c>
      <c r="L848" s="48"/>
      <c r="M848" s="48">
        <f t="shared" si="154"/>
        <v>1735000</v>
      </c>
      <c r="N848" s="49">
        <f t="shared" si="155"/>
        <v>36145.833333333336</v>
      </c>
      <c r="O848" s="48">
        <f t="shared" si="159"/>
        <v>939791.66666666698</v>
      </c>
      <c r="P848" s="48">
        <f t="shared" si="153"/>
        <v>795208.33333333302</v>
      </c>
      <c r="Q848" s="8">
        <f t="shared" si="156"/>
        <v>795208.33333333302</v>
      </c>
      <c r="R848" s="50">
        <f t="shared" si="151"/>
        <v>0</v>
      </c>
      <c r="S848" s="50"/>
      <c r="T848" s="9">
        <f t="shared" si="160"/>
        <v>48</v>
      </c>
      <c r="U848" s="9">
        <f t="shared" si="162"/>
        <v>26</v>
      </c>
      <c r="V848">
        <f t="shared" si="161"/>
        <v>22</v>
      </c>
      <c r="W848" s="166">
        <f t="shared" si="157"/>
        <v>36145.833333333336</v>
      </c>
      <c r="Y848" s="167">
        <f t="shared" si="158"/>
        <v>939791.66666666674</v>
      </c>
    </row>
    <row r="849" spans="1:25" ht="12" customHeight="1" x14ac:dyDescent="0.25">
      <c r="A849" s="53">
        <v>826</v>
      </c>
      <c r="B849" s="66" t="s">
        <v>949</v>
      </c>
      <c r="C849" s="55"/>
      <c r="D849" s="33" t="e">
        <f>VLOOKUP(B849,[2]Item!$A$1:$B$2217,2,)</f>
        <v>#N/A</v>
      </c>
      <c r="E849" s="55" t="s">
        <v>595</v>
      </c>
      <c r="F849" s="52" t="s">
        <v>341</v>
      </c>
      <c r="G849" s="34">
        <v>1</v>
      </c>
      <c r="H849" s="35">
        <v>0.25</v>
      </c>
      <c r="I849" s="36">
        <v>44483</v>
      </c>
      <c r="J849" s="48">
        <v>2500000</v>
      </c>
      <c r="K849" s="47">
        <f>'[1]Sep 23'!M876</f>
        <v>1250000</v>
      </c>
      <c r="L849" s="48"/>
      <c r="M849" s="48">
        <f t="shared" si="154"/>
        <v>2500000</v>
      </c>
      <c r="N849" s="49">
        <f t="shared" si="155"/>
        <v>52083.333333333336</v>
      </c>
      <c r="O849" s="48">
        <f t="shared" si="159"/>
        <v>1302083.3333333333</v>
      </c>
      <c r="P849" s="48">
        <f t="shared" si="153"/>
        <v>1197916.6666666667</v>
      </c>
      <c r="Q849" s="8">
        <f t="shared" si="156"/>
        <v>1197916.6666666667</v>
      </c>
      <c r="R849" s="50">
        <f t="shared" si="151"/>
        <v>0</v>
      </c>
      <c r="S849" s="50"/>
      <c r="T849" s="9">
        <f t="shared" si="160"/>
        <v>48</v>
      </c>
      <c r="U849" s="9">
        <f t="shared" si="162"/>
        <v>25</v>
      </c>
      <c r="V849">
        <f t="shared" si="161"/>
        <v>23</v>
      </c>
      <c r="W849" s="166">
        <f t="shared" si="157"/>
        <v>52083.333333333336</v>
      </c>
      <c r="Y849" s="167">
        <f t="shared" si="158"/>
        <v>1302083.3333333335</v>
      </c>
    </row>
    <row r="850" spans="1:25" ht="12" customHeight="1" x14ac:dyDescent="0.25">
      <c r="A850" s="53">
        <v>827</v>
      </c>
      <c r="B850" s="66" t="s">
        <v>950</v>
      </c>
      <c r="C850" s="55"/>
      <c r="D850" s="33" t="e">
        <f>VLOOKUP(B850,[2]Item!$A$1:$B$2217,2,)</f>
        <v>#N/A</v>
      </c>
      <c r="E850" s="55" t="s">
        <v>595</v>
      </c>
      <c r="F850" s="52" t="s">
        <v>763</v>
      </c>
      <c r="G850" s="34">
        <v>8</v>
      </c>
      <c r="H850" s="35">
        <v>0.25</v>
      </c>
      <c r="I850" s="36">
        <v>44494</v>
      </c>
      <c r="J850" s="135">
        <f>7177712+632046.77</f>
        <v>7809758.7699999996</v>
      </c>
      <c r="K850" s="47">
        <f>'[1]Sep 23'!M877</f>
        <v>3904879.3849999988</v>
      </c>
      <c r="L850" s="48"/>
      <c r="M850" s="48">
        <f t="shared" si="154"/>
        <v>7809758.7699999996</v>
      </c>
      <c r="N850" s="49">
        <f t="shared" si="155"/>
        <v>162703.30770833333</v>
      </c>
      <c r="O850" s="48">
        <f t="shared" si="159"/>
        <v>4067582.6927083321</v>
      </c>
      <c r="P850" s="48">
        <f t="shared" si="153"/>
        <v>3742176.0772916675</v>
      </c>
      <c r="Q850" s="8">
        <f t="shared" si="156"/>
        <v>3742176.0772916675</v>
      </c>
      <c r="R850" s="50">
        <f t="shared" si="151"/>
        <v>0</v>
      </c>
      <c r="S850" s="50"/>
      <c r="T850" s="9">
        <f t="shared" si="160"/>
        <v>48</v>
      </c>
      <c r="U850" s="9">
        <f t="shared" si="162"/>
        <v>25</v>
      </c>
      <c r="V850">
        <f t="shared" si="161"/>
        <v>23</v>
      </c>
      <c r="W850" s="166">
        <f t="shared" si="157"/>
        <v>162703.30770833333</v>
      </c>
      <c r="Y850" s="167">
        <f t="shared" si="158"/>
        <v>4067582.6927083335</v>
      </c>
    </row>
    <row r="851" spans="1:25" ht="12" customHeight="1" x14ac:dyDescent="0.25">
      <c r="A851" s="53">
        <v>828</v>
      </c>
      <c r="B851" s="66" t="s">
        <v>951</v>
      </c>
      <c r="C851" s="55"/>
      <c r="D851" s="33" t="e">
        <f>VLOOKUP(B851,[2]Item!$A$1:$B$2217,2,)</f>
        <v>#N/A</v>
      </c>
      <c r="E851" s="55" t="s">
        <v>595</v>
      </c>
      <c r="F851" s="52" t="s">
        <v>175</v>
      </c>
      <c r="G851" s="34">
        <v>1</v>
      </c>
      <c r="H851" s="35">
        <v>0.25</v>
      </c>
      <c r="I851" s="36">
        <v>44481</v>
      </c>
      <c r="J851" s="136">
        <v>5900000</v>
      </c>
      <c r="K851" s="47">
        <f>'[1]Sep 23'!M878</f>
        <v>2949999.9999999995</v>
      </c>
      <c r="L851" s="48"/>
      <c r="M851" s="48">
        <f t="shared" si="154"/>
        <v>5900000</v>
      </c>
      <c r="N851" s="49">
        <f t="shared" si="155"/>
        <v>122916.66666666667</v>
      </c>
      <c r="O851" s="48">
        <f t="shared" si="159"/>
        <v>3072916.666666666</v>
      </c>
      <c r="P851" s="48">
        <f t="shared" si="153"/>
        <v>2827083.333333334</v>
      </c>
      <c r="Q851" s="8">
        <f t="shared" si="156"/>
        <v>2827083.333333334</v>
      </c>
      <c r="R851" s="50">
        <f t="shared" si="151"/>
        <v>0</v>
      </c>
      <c r="S851" s="50"/>
      <c r="T851" s="9">
        <f t="shared" si="160"/>
        <v>48</v>
      </c>
      <c r="U851" s="9">
        <f t="shared" si="162"/>
        <v>25</v>
      </c>
      <c r="V851">
        <f t="shared" si="161"/>
        <v>23</v>
      </c>
      <c r="W851" s="166">
        <f t="shared" si="157"/>
        <v>122916.66666666667</v>
      </c>
      <c r="Y851" s="167">
        <f t="shared" si="158"/>
        <v>3072916.666666667</v>
      </c>
    </row>
    <row r="852" spans="1:25" ht="12" customHeight="1" x14ac:dyDescent="0.25">
      <c r="A852" s="53">
        <v>829</v>
      </c>
      <c r="B852" s="66" t="s">
        <v>952</v>
      </c>
      <c r="C852" s="55"/>
      <c r="D852" s="33" t="e">
        <f>VLOOKUP(B852,[2]Item!$A$1:$B$2217,2,)</f>
        <v>#N/A</v>
      </c>
      <c r="E852" s="55" t="s">
        <v>595</v>
      </c>
      <c r="F852" s="52" t="s">
        <v>258</v>
      </c>
      <c r="G852" s="34">
        <v>1</v>
      </c>
      <c r="H852" s="35">
        <v>0.25</v>
      </c>
      <c r="I852" s="36">
        <v>44481</v>
      </c>
      <c r="J852" s="136">
        <v>5900000</v>
      </c>
      <c r="K852" s="47">
        <f>'[1]Sep 23'!M879</f>
        <v>2949999.9999999995</v>
      </c>
      <c r="L852" s="48"/>
      <c r="M852" s="48">
        <f t="shared" si="154"/>
        <v>5900000</v>
      </c>
      <c r="N852" s="49">
        <f t="shared" si="155"/>
        <v>122916.66666666667</v>
      </c>
      <c r="O852" s="48">
        <f t="shared" si="159"/>
        <v>3072916.666666666</v>
      </c>
      <c r="P852" s="48">
        <f t="shared" si="153"/>
        <v>2827083.333333334</v>
      </c>
      <c r="Q852" s="8">
        <f t="shared" si="156"/>
        <v>2827083.333333334</v>
      </c>
      <c r="R852" s="50">
        <f t="shared" si="151"/>
        <v>0</v>
      </c>
      <c r="S852" s="50"/>
      <c r="T852" s="9">
        <f t="shared" si="160"/>
        <v>48</v>
      </c>
      <c r="U852" s="9">
        <f t="shared" si="162"/>
        <v>25</v>
      </c>
      <c r="V852">
        <f t="shared" si="161"/>
        <v>23</v>
      </c>
      <c r="W852" s="166">
        <f t="shared" si="157"/>
        <v>122916.66666666667</v>
      </c>
      <c r="Y852" s="167">
        <f t="shared" si="158"/>
        <v>3072916.666666667</v>
      </c>
    </row>
    <row r="853" spans="1:25" ht="12" customHeight="1" x14ac:dyDescent="0.25">
      <c r="A853" s="53">
        <v>830</v>
      </c>
      <c r="B853" s="66" t="s">
        <v>953</v>
      </c>
      <c r="C853" s="55"/>
      <c r="D853" s="33" t="e">
        <f>VLOOKUP(B853,[2]Item!$A$1:$B$2217,2,)</f>
        <v>#N/A</v>
      </c>
      <c r="E853" s="55" t="s">
        <v>595</v>
      </c>
      <c r="F853" s="52" t="s">
        <v>160</v>
      </c>
      <c r="G853" s="34">
        <v>1</v>
      </c>
      <c r="H853" s="35">
        <v>0.25</v>
      </c>
      <c r="I853" s="36">
        <v>44484</v>
      </c>
      <c r="J853" s="136">
        <v>5900000</v>
      </c>
      <c r="K853" s="47">
        <f>'[1]Sep 23'!M880</f>
        <v>2949999.9999999995</v>
      </c>
      <c r="L853" s="48"/>
      <c r="M853" s="48">
        <f t="shared" si="154"/>
        <v>5900000</v>
      </c>
      <c r="N853" s="49">
        <f t="shared" si="155"/>
        <v>122916.66666666667</v>
      </c>
      <c r="O853" s="48">
        <f t="shared" si="159"/>
        <v>3072916.666666666</v>
      </c>
      <c r="P853" s="48">
        <f t="shared" si="153"/>
        <v>2827083.333333334</v>
      </c>
      <c r="Q853" s="8">
        <f t="shared" si="156"/>
        <v>2827083.333333334</v>
      </c>
      <c r="R853" s="50">
        <f t="shared" ref="R853:R1015" si="163">P853-Q853</f>
        <v>0</v>
      </c>
      <c r="S853" s="50"/>
      <c r="T853" s="9">
        <f t="shared" si="160"/>
        <v>48</v>
      </c>
      <c r="U853" s="9">
        <f t="shared" si="162"/>
        <v>25</v>
      </c>
      <c r="V853">
        <f t="shared" si="161"/>
        <v>23</v>
      </c>
      <c r="W853" s="166">
        <f t="shared" si="157"/>
        <v>122916.66666666667</v>
      </c>
      <c r="Y853" s="167">
        <f t="shared" si="158"/>
        <v>3072916.666666667</v>
      </c>
    </row>
    <row r="854" spans="1:25" ht="12" customHeight="1" x14ac:dyDescent="0.25">
      <c r="A854" s="53">
        <v>831</v>
      </c>
      <c r="B854" s="66" t="s">
        <v>911</v>
      </c>
      <c r="C854" s="55"/>
      <c r="D854" s="33" t="e">
        <f>VLOOKUP(B854,[2]Item!$A$1:$B$2217,2,)</f>
        <v>#N/A</v>
      </c>
      <c r="E854" s="55" t="s">
        <v>595</v>
      </c>
      <c r="F854" s="52" t="s">
        <v>341</v>
      </c>
      <c r="G854" s="34">
        <v>1</v>
      </c>
      <c r="H854" s="35">
        <v>0.25</v>
      </c>
      <c r="I854" s="36">
        <v>44484</v>
      </c>
      <c r="J854" s="136">
        <v>2250000</v>
      </c>
      <c r="K854" s="47">
        <f>'[1]Sep 23'!M881</f>
        <v>1125000</v>
      </c>
      <c r="L854" s="48"/>
      <c r="M854" s="48">
        <f t="shared" si="154"/>
        <v>2250000</v>
      </c>
      <c r="N854" s="49">
        <f t="shared" si="155"/>
        <v>46875</v>
      </c>
      <c r="O854" s="48">
        <f t="shared" si="159"/>
        <v>1171875</v>
      </c>
      <c r="P854" s="48">
        <f t="shared" si="153"/>
        <v>1078125</v>
      </c>
      <c r="Q854" s="8">
        <f t="shared" si="156"/>
        <v>1078125</v>
      </c>
      <c r="R854" s="50">
        <f t="shared" si="163"/>
        <v>0</v>
      </c>
      <c r="S854" s="50"/>
      <c r="T854" s="9">
        <f t="shared" si="160"/>
        <v>48</v>
      </c>
      <c r="U854" s="9">
        <f t="shared" si="162"/>
        <v>25</v>
      </c>
      <c r="V854">
        <f t="shared" si="161"/>
        <v>23</v>
      </c>
      <c r="W854" s="166">
        <f t="shared" si="157"/>
        <v>46875</v>
      </c>
      <c r="Y854" s="167">
        <f t="shared" si="158"/>
        <v>1171875</v>
      </c>
    </row>
    <row r="855" spans="1:25" ht="12" customHeight="1" x14ac:dyDescent="0.25">
      <c r="A855" s="53">
        <v>832</v>
      </c>
      <c r="B855" s="66" t="s">
        <v>912</v>
      </c>
      <c r="C855" s="55"/>
      <c r="D855" s="33" t="e">
        <f>VLOOKUP(B855,[2]Item!$A$1:$B$2217,2,)</f>
        <v>#N/A</v>
      </c>
      <c r="E855" s="55" t="s">
        <v>595</v>
      </c>
      <c r="F855" s="52" t="s">
        <v>341</v>
      </c>
      <c r="G855" s="34">
        <v>1</v>
      </c>
      <c r="H855" s="35">
        <v>0.25</v>
      </c>
      <c r="I855" s="36">
        <v>44484</v>
      </c>
      <c r="J855" s="136">
        <v>1735000</v>
      </c>
      <c r="K855" s="47">
        <f>'[1]Sep 23'!M882</f>
        <v>867500.00000000023</v>
      </c>
      <c r="L855" s="48"/>
      <c r="M855" s="48">
        <f t="shared" si="154"/>
        <v>1735000</v>
      </c>
      <c r="N855" s="49">
        <f t="shared" si="155"/>
        <v>36145.833333333336</v>
      </c>
      <c r="O855" s="48">
        <f t="shared" si="159"/>
        <v>903645.8333333336</v>
      </c>
      <c r="P855" s="48">
        <f t="shared" si="153"/>
        <v>831354.1666666664</v>
      </c>
      <c r="Q855" s="8">
        <f t="shared" si="156"/>
        <v>831354.1666666664</v>
      </c>
      <c r="R855" s="50">
        <f t="shared" si="163"/>
        <v>0</v>
      </c>
      <c r="S855" s="50"/>
      <c r="T855" s="9">
        <f t="shared" si="160"/>
        <v>48</v>
      </c>
      <c r="U855" s="9">
        <f t="shared" si="162"/>
        <v>25</v>
      </c>
      <c r="V855">
        <f t="shared" si="161"/>
        <v>23</v>
      </c>
      <c r="W855" s="166">
        <f t="shared" si="157"/>
        <v>36145.833333333336</v>
      </c>
      <c r="Y855" s="167">
        <f t="shared" si="158"/>
        <v>903645.83333333337</v>
      </c>
    </row>
    <row r="856" spans="1:25" ht="12" customHeight="1" x14ac:dyDescent="0.25">
      <c r="A856" s="53">
        <v>833</v>
      </c>
      <c r="B856" s="66" t="s">
        <v>954</v>
      </c>
      <c r="C856" s="55"/>
      <c r="D856" s="33" t="e">
        <f>VLOOKUP(B856,[2]Item!$A$1:$B$2217,2,)</f>
        <v>#N/A</v>
      </c>
      <c r="E856" s="55" t="s">
        <v>595</v>
      </c>
      <c r="F856" s="52" t="s">
        <v>770</v>
      </c>
      <c r="G856" s="34">
        <v>1</v>
      </c>
      <c r="H856" s="35">
        <v>0.25</v>
      </c>
      <c r="I856" s="36">
        <v>44477</v>
      </c>
      <c r="J856" s="136">
        <v>13860000</v>
      </c>
      <c r="K856" s="47">
        <f>'[1]Sep 23'!M883</f>
        <v>6930000</v>
      </c>
      <c r="L856" s="48"/>
      <c r="M856" s="48">
        <f t="shared" si="154"/>
        <v>13860000</v>
      </c>
      <c r="N856" s="49">
        <f t="shared" si="155"/>
        <v>288750</v>
      </c>
      <c r="O856" s="48">
        <f t="shared" si="159"/>
        <v>7218750</v>
      </c>
      <c r="P856" s="48">
        <f t="shared" si="153"/>
        <v>6641250</v>
      </c>
      <c r="Q856" s="8">
        <f t="shared" si="156"/>
        <v>6641250</v>
      </c>
      <c r="R856" s="50">
        <f t="shared" si="163"/>
        <v>0</v>
      </c>
      <c r="S856" s="50"/>
      <c r="T856" s="9">
        <f t="shared" si="160"/>
        <v>48</v>
      </c>
      <c r="U856" s="9">
        <f t="shared" si="162"/>
        <v>25</v>
      </c>
      <c r="V856">
        <f t="shared" si="161"/>
        <v>23</v>
      </c>
      <c r="W856" s="166">
        <f t="shared" si="157"/>
        <v>288750</v>
      </c>
      <c r="Y856" s="167">
        <f t="shared" si="158"/>
        <v>7218750</v>
      </c>
    </row>
    <row r="857" spans="1:25" ht="12" customHeight="1" x14ac:dyDescent="0.25">
      <c r="A857" s="53">
        <v>834</v>
      </c>
      <c r="B857" s="66" t="s">
        <v>955</v>
      </c>
      <c r="C857" s="55"/>
      <c r="D857" s="33" t="e">
        <f>VLOOKUP(B857,[2]Item!$A$1:$B$2217,2,)</f>
        <v>#N/A</v>
      </c>
      <c r="E857" s="55" t="s">
        <v>595</v>
      </c>
      <c r="F857" s="52" t="s">
        <v>832</v>
      </c>
      <c r="G857" s="34">
        <v>1</v>
      </c>
      <c r="H857" s="35">
        <v>0.25</v>
      </c>
      <c r="I857" s="36">
        <v>44474</v>
      </c>
      <c r="J857" s="136">
        <v>2250000</v>
      </c>
      <c r="K857" s="47">
        <f>'[1]Sep 23'!M884</f>
        <v>1125000</v>
      </c>
      <c r="L857" s="48"/>
      <c r="M857" s="48">
        <f t="shared" si="154"/>
        <v>2250000</v>
      </c>
      <c r="N857" s="49">
        <f t="shared" si="155"/>
        <v>46875</v>
      </c>
      <c r="O857" s="48">
        <f t="shared" si="159"/>
        <v>1171875</v>
      </c>
      <c r="P857" s="48">
        <f t="shared" si="153"/>
        <v>1078125</v>
      </c>
      <c r="Q857" s="8">
        <f t="shared" si="156"/>
        <v>1078125</v>
      </c>
      <c r="R857" s="50">
        <f t="shared" si="163"/>
        <v>0</v>
      </c>
      <c r="S857" s="50"/>
      <c r="T857" s="9">
        <f t="shared" si="160"/>
        <v>48</v>
      </c>
      <c r="U857" s="9">
        <f t="shared" si="162"/>
        <v>25</v>
      </c>
      <c r="V857">
        <f t="shared" si="161"/>
        <v>23</v>
      </c>
      <c r="W857" s="166">
        <f t="shared" si="157"/>
        <v>46875</v>
      </c>
      <c r="Y857" s="167">
        <f t="shared" si="158"/>
        <v>1171875</v>
      </c>
    </row>
    <row r="858" spans="1:25" ht="12" customHeight="1" x14ac:dyDescent="0.25">
      <c r="A858" s="53">
        <v>835</v>
      </c>
      <c r="B858" s="66" t="s">
        <v>956</v>
      </c>
      <c r="C858" s="55"/>
      <c r="D858" s="33" t="e">
        <f>VLOOKUP(B858,[2]Item!$A$1:$B$2217,2,)</f>
        <v>#N/A</v>
      </c>
      <c r="E858" s="55" t="s">
        <v>595</v>
      </c>
      <c r="F858" s="52" t="s">
        <v>341</v>
      </c>
      <c r="G858" s="34">
        <v>1</v>
      </c>
      <c r="H858" s="35">
        <v>0.25</v>
      </c>
      <c r="I858" s="36">
        <v>44474</v>
      </c>
      <c r="J858" s="136">
        <v>2250000</v>
      </c>
      <c r="K858" s="47">
        <f>'[1]Sep 23'!M885</f>
        <v>1125000</v>
      </c>
      <c r="L858" s="48"/>
      <c r="M858" s="48">
        <f t="shared" si="154"/>
        <v>2250000</v>
      </c>
      <c r="N858" s="49">
        <f t="shared" si="155"/>
        <v>46875</v>
      </c>
      <c r="O858" s="48">
        <f t="shared" si="159"/>
        <v>1171875</v>
      </c>
      <c r="P858" s="48">
        <f t="shared" si="153"/>
        <v>1078125</v>
      </c>
      <c r="Q858" s="8">
        <f t="shared" si="156"/>
        <v>1078125</v>
      </c>
      <c r="R858" s="50">
        <f t="shared" si="163"/>
        <v>0</v>
      </c>
      <c r="S858" s="50"/>
      <c r="T858" s="9">
        <f t="shared" si="160"/>
        <v>48</v>
      </c>
      <c r="U858" s="9">
        <f t="shared" si="162"/>
        <v>25</v>
      </c>
      <c r="V858">
        <f t="shared" si="161"/>
        <v>23</v>
      </c>
      <c r="W858" s="166">
        <f t="shared" si="157"/>
        <v>46875</v>
      </c>
      <c r="Y858" s="167">
        <f t="shared" si="158"/>
        <v>1171875</v>
      </c>
    </row>
    <row r="859" spans="1:25" ht="12" customHeight="1" x14ac:dyDescent="0.25">
      <c r="A859" s="53">
        <v>836</v>
      </c>
      <c r="B859" s="66" t="s">
        <v>957</v>
      </c>
      <c r="C859" s="55"/>
      <c r="D859" s="33" t="e">
        <f>VLOOKUP(B859,[2]Item!$A$1:$B$2217,2,)</f>
        <v>#N/A</v>
      </c>
      <c r="E859" s="55" t="s">
        <v>595</v>
      </c>
      <c r="F859" s="52" t="s">
        <v>341</v>
      </c>
      <c r="G859" s="34">
        <v>11</v>
      </c>
      <c r="H859" s="35">
        <v>0.25</v>
      </c>
      <c r="I859" s="36">
        <v>44475</v>
      </c>
      <c r="J859" s="136">
        <v>64350000</v>
      </c>
      <c r="K859" s="47">
        <f>'[1]Sep 23'!M886</f>
        <v>32175000</v>
      </c>
      <c r="L859" s="48"/>
      <c r="M859" s="48">
        <f t="shared" si="154"/>
        <v>64350000</v>
      </c>
      <c r="N859" s="49">
        <f t="shared" si="155"/>
        <v>1340625</v>
      </c>
      <c r="O859" s="48">
        <f t="shared" si="159"/>
        <v>33515625</v>
      </c>
      <c r="P859" s="48">
        <f t="shared" si="153"/>
        <v>30834375</v>
      </c>
      <c r="Q859" s="8">
        <f t="shared" si="156"/>
        <v>30834375</v>
      </c>
      <c r="R859" s="50">
        <f t="shared" si="163"/>
        <v>0</v>
      </c>
      <c r="S859" s="50"/>
      <c r="T859" s="9">
        <f t="shared" si="160"/>
        <v>48</v>
      </c>
      <c r="U859" s="9">
        <f t="shared" si="162"/>
        <v>25</v>
      </c>
      <c r="V859">
        <f t="shared" si="161"/>
        <v>23</v>
      </c>
      <c r="W859" s="166">
        <f t="shared" si="157"/>
        <v>1340625</v>
      </c>
      <c r="Y859" s="167">
        <f t="shared" si="158"/>
        <v>33515625</v>
      </c>
    </row>
    <row r="860" spans="1:25" ht="12" customHeight="1" x14ac:dyDescent="0.25">
      <c r="A860" s="53">
        <v>837</v>
      </c>
      <c r="B860" s="66" t="s">
        <v>958</v>
      </c>
      <c r="C860" s="55"/>
      <c r="D860" s="33" t="e">
        <f>VLOOKUP(B860,[2]Item!$A$1:$B$2217,2,)</f>
        <v>#N/A</v>
      </c>
      <c r="E860" s="55" t="s">
        <v>595</v>
      </c>
      <c r="F860" s="52" t="s">
        <v>341</v>
      </c>
      <c r="G860" s="34">
        <v>1</v>
      </c>
      <c r="H860" s="35">
        <v>0.25</v>
      </c>
      <c r="I860" s="36">
        <v>44494</v>
      </c>
      <c r="J860" s="135">
        <f>5467218+98924</f>
        <v>5566142</v>
      </c>
      <c r="K860" s="47">
        <f>'[1]Sep 23'!M887</f>
        <v>2783070.9999999995</v>
      </c>
      <c r="L860" s="48"/>
      <c r="M860" s="48">
        <f t="shared" si="154"/>
        <v>5566142</v>
      </c>
      <c r="N860" s="49">
        <f t="shared" si="155"/>
        <v>115961.29166666667</v>
      </c>
      <c r="O860" s="48">
        <f t="shared" si="159"/>
        <v>2899032.291666666</v>
      </c>
      <c r="P860" s="48">
        <f t="shared" si="153"/>
        <v>2667109.708333334</v>
      </c>
      <c r="Q860" s="8">
        <f t="shared" si="156"/>
        <v>2667109.708333334</v>
      </c>
      <c r="R860" s="50">
        <f t="shared" si="163"/>
        <v>0</v>
      </c>
      <c r="S860" s="50"/>
      <c r="T860" s="9">
        <f t="shared" si="160"/>
        <v>48</v>
      </c>
      <c r="U860" s="9">
        <f t="shared" si="162"/>
        <v>25</v>
      </c>
      <c r="V860">
        <f t="shared" si="161"/>
        <v>23</v>
      </c>
      <c r="W860" s="166">
        <f t="shared" si="157"/>
        <v>115961.29166666667</v>
      </c>
      <c r="Y860" s="167">
        <f t="shared" si="158"/>
        <v>2899032.291666667</v>
      </c>
    </row>
    <row r="861" spans="1:25" ht="12" customHeight="1" x14ac:dyDescent="0.25">
      <c r="A861" s="53">
        <v>838</v>
      </c>
      <c r="B861" s="66" t="s">
        <v>959</v>
      </c>
      <c r="C861" s="55"/>
      <c r="D861" s="33" t="e">
        <f>VLOOKUP(B861,[2]Item!$A$1:$B$2217,2,)</f>
        <v>#N/A</v>
      </c>
      <c r="E861" s="55" t="s">
        <v>595</v>
      </c>
      <c r="F861" s="52" t="s">
        <v>341</v>
      </c>
      <c r="G861" s="34">
        <v>5</v>
      </c>
      <c r="H861" s="35">
        <v>0.25</v>
      </c>
      <c r="I861" s="36">
        <v>44496</v>
      </c>
      <c r="J861" s="136">
        <v>7297500</v>
      </c>
      <c r="K861" s="47">
        <f>'[1]Sep 23'!M888</f>
        <v>3648750</v>
      </c>
      <c r="L861" s="48"/>
      <c r="M861" s="48">
        <f t="shared" si="154"/>
        <v>7297500</v>
      </c>
      <c r="N861" s="49">
        <f t="shared" si="155"/>
        <v>152031.25</v>
      </c>
      <c r="O861" s="48">
        <f t="shared" si="159"/>
        <v>3800781.25</v>
      </c>
      <c r="P861" s="48">
        <f t="shared" si="153"/>
        <v>3496718.75</v>
      </c>
      <c r="Q861" s="8">
        <f t="shared" si="156"/>
        <v>3496718.75</v>
      </c>
      <c r="R861" s="50">
        <f t="shared" si="163"/>
        <v>0</v>
      </c>
      <c r="S861" s="50"/>
      <c r="T861" s="9">
        <f t="shared" si="160"/>
        <v>48</v>
      </c>
      <c r="U861" s="9">
        <f t="shared" si="162"/>
        <v>25</v>
      </c>
      <c r="V861">
        <f t="shared" si="161"/>
        <v>23</v>
      </c>
      <c r="W861" s="166">
        <f t="shared" si="157"/>
        <v>152031.25</v>
      </c>
      <c r="Y861" s="167">
        <f t="shared" si="158"/>
        <v>3800781.25</v>
      </c>
    </row>
    <row r="862" spans="1:25" ht="12" customHeight="1" x14ac:dyDescent="0.25">
      <c r="A862" s="53">
        <v>839</v>
      </c>
      <c r="B862" s="66" t="s">
        <v>960</v>
      </c>
      <c r="C862" s="55"/>
      <c r="D862" s="33" t="e">
        <f>VLOOKUP(B862,[2]Item!$A$1:$B$2217,2,)</f>
        <v>#N/A</v>
      </c>
      <c r="E862" s="55" t="s">
        <v>595</v>
      </c>
      <c r="F862" s="52" t="s">
        <v>944</v>
      </c>
      <c r="G862" s="34">
        <v>1</v>
      </c>
      <c r="H862" s="35">
        <v>0.25</v>
      </c>
      <c r="I862" s="36">
        <v>44476</v>
      </c>
      <c r="J862" s="136">
        <v>27625000</v>
      </c>
      <c r="K862" s="47">
        <f>'[1]Sep 23'!M889</f>
        <v>13812500.000000004</v>
      </c>
      <c r="L862" s="48"/>
      <c r="M862" s="48">
        <f t="shared" si="154"/>
        <v>27625000</v>
      </c>
      <c r="N862" s="49">
        <f t="shared" si="155"/>
        <v>575520.83333333337</v>
      </c>
      <c r="O862" s="48">
        <f t="shared" si="159"/>
        <v>14388020.833333338</v>
      </c>
      <c r="P862" s="48">
        <f t="shared" si="153"/>
        <v>13236979.166666662</v>
      </c>
      <c r="Q862" s="8">
        <f t="shared" si="156"/>
        <v>13236979.166666662</v>
      </c>
      <c r="R862" s="50">
        <f t="shared" si="163"/>
        <v>0</v>
      </c>
      <c r="S862" s="50"/>
      <c r="T862" s="9">
        <f t="shared" si="160"/>
        <v>48</v>
      </c>
      <c r="U862" s="9">
        <f t="shared" si="162"/>
        <v>25</v>
      </c>
      <c r="V862">
        <f t="shared" si="161"/>
        <v>23</v>
      </c>
      <c r="W862" s="166">
        <f t="shared" si="157"/>
        <v>575520.83333333337</v>
      </c>
      <c r="Y862" s="167">
        <f t="shared" si="158"/>
        <v>14388020.833333334</v>
      </c>
    </row>
    <row r="863" spans="1:25" ht="12" customHeight="1" x14ac:dyDescent="0.25">
      <c r="A863" s="53">
        <v>840</v>
      </c>
      <c r="B863" s="66" t="s">
        <v>961</v>
      </c>
      <c r="C863" s="55"/>
      <c r="D863" s="33" t="e">
        <f>VLOOKUP(B863,[2]Item!$A$1:$B$2217,2,)</f>
        <v>#N/A</v>
      </c>
      <c r="E863" s="55" t="s">
        <v>595</v>
      </c>
      <c r="F863" s="52" t="s">
        <v>659</v>
      </c>
      <c r="G863" s="34">
        <v>1</v>
      </c>
      <c r="H863" s="35">
        <v>0.25</v>
      </c>
      <c r="I863" s="36">
        <v>44510</v>
      </c>
      <c r="J863" s="48">
        <v>1750000</v>
      </c>
      <c r="K863" s="47">
        <f>'[1]Sep 23'!M890</f>
        <v>838541.66666666686</v>
      </c>
      <c r="L863" s="48"/>
      <c r="M863" s="48">
        <f t="shared" si="154"/>
        <v>1750000</v>
      </c>
      <c r="N863" s="49">
        <f t="shared" si="155"/>
        <v>36458.333333333336</v>
      </c>
      <c r="O863" s="48">
        <f t="shared" si="159"/>
        <v>875000.00000000023</v>
      </c>
      <c r="P863" s="48">
        <f t="shared" si="153"/>
        <v>874999.99999999977</v>
      </c>
      <c r="Q863" s="8">
        <f t="shared" si="156"/>
        <v>874999.99999999977</v>
      </c>
      <c r="R863" s="50">
        <f t="shared" si="163"/>
        <v>0</v>
      </c>
      <c r="S863" s="50"/>
      <c r="T863" s="9">
        <f t="shared" si="160"/>
        <v>48</v>
      </c>
      <c r="U863" s="9">
        <f t="shared" si="162"/>
        <v>24</v>
      </c>
      <c r="V863">
        <f t="shared" si="161"/>
        <v>24</v>
      </c>
      <c r="W863" s="166">
        <f t="shared" si="157"/>
        <v>36458.333333333336</v>
      </c>
      <c r="Y863" s="167">
        <f t="shared" si="158"/>
        <v>875000</v>
      </c>
    </row>
    <row r="864" spans="1:25" ht="12" customHeight="1" x14ac:dyDescent="0.25">
      <c r="A864" s="53">
        <v>841</v>
      </c>
      <c r="B864" s="66" t="s">
        <v>962</v>
      </c>
      <c r="C864" s="55"/>
      <c r="D864" s="33" t="e">
        <f>VLOOKUP(B864,[2]Item!$A$1:$B$2217,2,)</f>
        <v>#N/A</v>
      </c>
      <c r="E864" s="55" t="s">
        <v>595</v>
      </c>
      <c r="F864" s="52" t="s">
        <v>258</v>
      </c>
      <c r="G864" s="34">
        <v>1</v>
      </c>
      <c r="H864" s="35">
        <v>0.25</v>
      </c>
      <c r="I864" s="36">
        <v>44518</v>
      </c>
      <c r="J864" s="48">
        <v>1579600</v>
      </c>
      <c r="K864" s="47">
        <f>'[1]Sep 23'!M891</f>
        <v>756891.66666666686</v>
      </c>
      <c r="L864" s="48"/>
      <c r="M864" s="48">
        <f t="shared" si="154"/>
        <v>1579600</v>
      </c>
      <c r="N864" s="49">
        <f t="shared" si="155"/>
        <v>32908.333333333336</v>
      </c>
      <c r="O864" s="48">
        <f t="shared" si="159"/>
        <v>789800.00000000023</v>
      </c>
      <c r="P864" s="48">
        <f t="shared" si="153"/>
        <v>789799.99999999977</v>
      </c>
      <c r="Q864" s="8">
        <f t="shared" si="156"/>
        <v>789799.99999999977</v>
      </c>
      <c r="R864" s="50">
        <f t="shared" si="163"/>
        <v>0</v>
      </c>
      <c r="S864" s="50"/>
      <c r="T864" s="9">
        <f t="shared" si="160"/>
        <v>48</v>
      </c>
      <c r="U864" s="9">
        <f t="shared" si="162"/>
        <v>24</v>
      </c>
      <c r="V864">
        <f t="shared" si="161"/>
        <v>24</v>
      </c>
      <c r="W864" s="166">
        <f t="shared" si="157"/>
        <v>32908.333333333336</v>
      </c>
      <c r="Y864" s="167">
        <f t="shared" si="158"/>
        <v>789800</v>
      </c>
    </row>
    <row r="865" spans="1:25" ht="12" customHeight="1" x14ac:dyDescent="0.25">
      <c r="A865" s="53">
        <v>842</v>
      </c>
      <c r="B865" s="66" t="s">
        <v>963</v>
      </c>
      <c r="C865" s="55"/>
      <c r="D865" s="33" t="e">
        <f>VLOOKUP(B865,[2]Item!$A$1:$B$2217,2,)</f>
        <v>#N/A</v>
      </c>
      <c r="E865" s="55" t="s">
        <v>595</v>
      </c>
      <c r="F865" s="52" t="s">
        <v>258</v>
      </c>
      <c r="G865" s="34">
        <v>1</v>
      </c>
      <c r="H865" s="35">
        <v>0.25</v>
      </c>
      <c r="I865" s="36">
        <v>44518</v>
      </c>
      <c r="J865" s="48">
        <v>1903000</v>
      </c>
      <c r="K865" s="47">
        <f>'[1]Sep 23'!M892</f>
        <v>911854.16666666698</v>
      </c>
      <c r="L865" s="48"/>
      <c r="M865" s="48">
        <f t="shared" si="154"/>
        <v>1903000</v>
      </c>
      <c r="N865" s="49">
        <f t="shared" si="155"/>
        <v>39645.833333333336</v>
      </c>
      <c r="O865" s="48">
        <f t="shared" si="159"/>
        <v>951500.00000000035</v>
      </c>
      <c r="P865" s="48">
        <f t="shared" si="153"/>
        <v>951499.99999999965</v>
      </c>
      <c r="Q865" s="8">
        <f t="shared" si="156"/>
        <v>951499.99999999965</v>
      </c>
      <c r="R865" s="50">
        <f t="shared" si="163"/>
        <v>0</v>
      </c>
      <c r="S865" s="50"/>
      <c r="T865" s="9">
        <f t="shared" si="160"/>
        <v>48</v>
      </c>
      <c r="U865" s="9">
        <f t="shared" si="162"/>
        <v>24</v>
      </c>
      <c r="V865">
        <f t="shared" si="161"/>
        <v>24</v>
      </c>
      <c r="W865" s="166">
        <f t="shared" si="157"/>
        <v>39645.833333333336</v>
      </c>
      <c r="Y865" s="167">
        <f t="shared" si="158"/>
        <v>951500</v>
      </c>
    </row>
    <row r="866" spans="1:25" ht="12" customHeight="1" x14ac:dyDescent="0.25">
      <c r="A866" s="53">
        <v>843</v>
      </c>
      <c r="B866" s="66" t="s">
        <v>964</v>
      </c>
      <c r="C866" s="55"/>
      <c r="D866" s="33" t="e">
        <f>VLOOKUP(B866,[2]Item!$A$1:$B$2217,2,)</f>
        <v>#N/A</v>
      </c>
      <c r="E866" s="55" t="s">
        <v>595</v>
      </c>
      <c r="F866" s="52" t="s">
        <v>258</v>
      </c>
      <c r="G866" s="34">
        <v>1</v>
      </c>
      <c r="H866" s="35">
        <v>0.25</v>
      </c>
      <c r="I866" s="36">
        <v>44518</v>
      </c>
      <c r="J866" s="48">
        <v>2249500</v>
      </c>
      <c r="K866" s="47">
        <f>'[1]Sep 23'!M893</f>
        <v>1077885.416666667</v>
      </c>
      <c r="L866" s="48"/>
      <c r="M866" s="48">
        <f t="shared" si="154"/>
        <v>2249500</v>
      </c>
      <c r="N866" s="49">
        <f t="shared" si="155"/>
        <v>46864.583333333336</v>
      </c>
      <c r="O866" s="48">
        <f t="shared" si="159"/>
        <v>1124750.0000000002</v>
      </c>
      <c r="P866" s="48">
        <f t="shared" si="153"/>
        <v>1124749.9999999998</v>
      </c>
      <c r="Q866" s="8">
        <f t="shared" si="156"/>
        <v>1124749.9999999998</v>
      </c>
      <c r="R866" s="50">
        <f t="shared" si="163"/>
        <v>0</v>
      </c>
      <c r="S866" s="50"/>
      <c r="T866" s="9">
        <f t="shared" si="160"/>
        <v>48</v>
      </c>
      <c r="U866" s="9">
        <f t="shared" si="162"/>
        <v>24</v>
      </c>
      <c r="V866">
        <f t="shared" si="161"/>
        <v>24</v>
      </c>
      <c r="W866" s="166">
        <f t="shared" si="157"/>
        <v>46864.583333333336</v>
      </c>
      <c r="Y866" s="167">
        <f t="shared" si="158"/>
        <v>1124750</v>
      </c>
    </row>
    <row r="867" spans="1:25" ht="12" customHeight="1" x14ac:dyDescent="0.25">
      <c r="A867" s="53">
        <v>844</v>
      </c>
      <c r="B867" s="66" t="s">
        <v>965</v>
      </c>
      <c r="C867" s="55"/>
      <c r="D867" s="33" t="e">
        <f>VLOOKUP(B867,[2]Item!$A$1:$B$2217,2,)</f>
        <v>#N/A</v>
      </c>
      <c r="E867" s="55" t="s">
        <v>595</v>
      </c>
      <c r="F867" s="52" t="s">
        <v>258</v>
      </c>
      <c r="G867" s="34">
        <v>2</v>
      </c>
      <c r="H867" s="35">
        <v>0.25</v>
      </c>
      <c r="I867" s="36">
        <v>44518</v>
      </c>
      <c r="J867" s="48">
        <v>6826600</v>
      </c>
      <c r="K867" s="47">
        <f>'[1]Sep 23'!M894</f>
        <v>3271079.1666666674</v>
      </c>
      <c r="L867" s="48"/>
      <c r="M867" s="48">
        <f t="shared" si="154"/>
        <v>6826600</v>
      </c>
      <c r="N867" s="49">
        <f t="shared" si="155"/>
        <v>142220.83333333334</v>
      </c>
      <c r="O867" s="48">
        <f t="shared" si="159"/>
        <v>3413300.0000000009</v>
      </c>
      <c r="P867" s="48">
        <f t="shared" si="153"/>
        <v>3413299.9999999991</v>
      </c>
      <c r="Q867" s="8">
        <f t="shared" si="156"/>
        <v>3413299.9999999991</v>
      </c>
      <c r="R867" s="50">
        <f t="shared" si="163"/>
        <v>0</v>
      </c>
      <c r="S867" s="50"/>
      <c r="T867" s="9">
        <f t="shared" si="160"/>
        <v>48</v>
      </c>
      <c r="U867" s="9">
        <f t="shared" si="162"/>
        <v>24</v>
      </c>
      <c r="V867">
        <f t="shared" si="161"/>
        <v>24</v>
      </c>
      <c r="W867" s="166">
        <f t="shared" si="157"/>
        <v>142220.83333333334</v>
      </c>
      <c r="Y867" s="167">
        <f t="shared" si="158"/>
        <v>3413300</v>
      </c>
    </row>
    <row r="868" spans="1:25" ht="12" customHeight="1" x14ac:dyDescent="0.25">
      <c r="A868" s="53">
        <v>845</v>
      </c>
      <c r="B868" s="66" t="s">
        <v>966</v>
      </c>
      <c r="C868" s="55"/>
      <c r="D868" s="33" t="e">
        <f>VLOOKUP(B868,[2]Item!$A$1:$B$2217,2,)</f>
        <v>#N/A</v>
      </c>
      <c r="E868" s="55" t="s">
        <v>595</v>
      </c>
      <c r="F868" s="52" t="s">
        <v>258</v>
      </c>
      <c r="G868" s="34">
        <v>1</v>
      </c>
      <c r="H868" s="35">
        <v>0.25</v>
      </c>
      <c r="I868" s="36">
        <v>44518</v>
      </c>
      <c r="J868" s="48">
        <v>4568300</v>
      </c>
      <c r="K868" s="47">
        <f>'[1]Sep 23'!M895</f>
        <v>2188977.083333334</v>
      </c>
      <c r="L868" s="48"/>
      <c r="M868" s="48">
        <f t="shared" si="154"/>
        <v>4568300</v>
      </c>
      <c r="N868" s="49">
        <f t="shared" si="155"/>
        <v>95172.916666666672</v>
      </c>
      <c r="O868" s="48">
        <f t="shared" si="159"/>
        <v>2284150.0000000005</v>
      </c>
      <c r="P868" s="48">
        <f t="shared" si="153"/>
        <v>2284149.9999999995</v>
      </c>
      <c r="Q868" s="8">
        <f t="shared" si="156"/>
        <v>2284149.9999999995</v>
      </c>
      <c r="R868" s="50">
        <f t="shared" si="163"/>
        <v>0</v>
      </c>
      <c r="S868" s="50"/>
      <c r="T868" s="9">
        <f t="shared" si="160"/>
        <v>48</v>
      </c>
      <c r="U868" s="9">
        <f t="shared" si="162"/>
        <v>24</v>
      </c>
      <c r="V868">
        <f t="shared" si="161"/>
        <v>24</v>
      </c>
      <c r="W868" s="166">
        <f t="shared" si="157"/>
        <v>95172.916666666672</v>
      </c>
      <c r="Y868" s="167">
        <f t="shared" si="158"/>
        <v>2284150</v>
      </c>
    </row>
    <row r="869" spans="1:25" ht="12" customHeight="1" x14ac:dyDescent="0.25">
      <c r="A869" s="53">
        <v>846</v>
      </c>
      <c r="B869" s="66" t="s">
        <v>967</v>
      </c>
      <c r="C869" s="55"/>
      <c r="D869" s="33" t="e">
        <f>VLOOKUP(B869,[2]Item!$A$1:$B$2217,2,)</f>
        <v>#N/A</v>
      </c>
      <c r="E869" s="55" t="s">
        <v>595</v>
      </c>
      <c r="F869" s="52" t="s">
        <v>160</v>
      </c>
      <c r="G869" s="34">
        <v>1</v>
      </c>
      <c r="H869" s="35">
        <v>0.25</v>
      </c>
      <c r="I869" s="36">
        <v>44523</v>
      </c>
      <c r="J869" s="48">
        <v>8390000</v>
      </c>
      <c r="K869" s="47">
        <f>'[1]Sep 23'!M896</f>
        <v>4020208.3333333321</v>
      </c>
      <c r="L869" s="48"/>
      <c r="M869" s="48">
        <f t="shared" si="154"/>
        <v>8390000</v>
      </c>
      <c r="N869" s="49">
        <f t="shared" si="155"/>
        <v>174791.66666666666</v>
      </c>
      <c r="O869" s="48">
        <f t="shared" si="159"/>
        <v>4194999.9999999991</v>
      </c>
      <c r="P869" s="48">
        <f t="shared" si="153"/>
        <v>4195000.0000000009</v>
      </c>
      <c r="Q869" s="8">
        <f t="shared" si="156"/>
        <v>4195000.0000000009</v>
      </c>
      <c r="R869" s="50">
        <f t="shared" si="163"/>
        <v>0</v>
      </c>
      <c r="S869" s="50"/>
      <c r="T869" s="9">
        <f t="shared" si="160"/>
        <v>48</v>
      </c>
      <c r="U869" s="9">
        <f t="shared" si="162"/>
        <v>24</v>
      </c>
      <c r="V869">
        <f t="shared" si="161"/>
        <v>24</v>
      </c>
      <c r="W869" s="166">
        <f t="shared" si="157"/>
        <v>174791.66666666666</v>
      </c>
      <c r="Y869" s="167">
        <f t="shared" si="158"/>
        <v>4195000</v>
      </c>
    </row>
    <row r="870" spans="1:25" ht="12" customHeight="1" x14ac:dyDescent="0.25">
      <c r="A870" s="53">
        <v>847</v>
      </c>
      <c r="B870" s="66" t="s">
        <v>968</v>
      </c>
      <c r="C870" s="55"/>
      <c r="D870" s="33" t="e">
        <f>VLOOKUP(B870,[2]Item!$A$1:$B$2217,2,)</f>
        <v>#N/A</v>
      </c>
      <c r="E870" s="55" t="s">
        <v>595</v>
      </c>
      <c r="F870" s="52" t="s">
        <v>671</v>
      </c>
      <c r="G870" s="34">
        <v>2</v>
      </c>
      <c r="H870" s="35">
        <v>0.25</v>
      </c>
      <c r="I870" s="36">
        <v>44523</v>
      </c>
      <c r="J870" s="48">
        <v>2614000</v>
      </c>
      <c r="K870" s="47">
        <f>'[1]Sep 23'!M897</f>
        <v>1252541.6666666667</v>
      </c>
      <c r="L870" s="48"/>
      <c r="M870" s="48">
        <f t="shared" si="154"/>
        <v>2614000</v>
      </c>
      <c r="N870" s="49">
        <f t="shared" si="155"/>
        <v>54458.333333333336</v>
      </c>
      <c r="O870" s="48">
        <f t="shared" si="159"/>
        <v>1307000</v>
      </c>
      <c r="P870" s="48">
        <f t="shared" si="153"/>
        <v>1307000</v>
      </c>
      <c r="Q870" s="8">
        <f t="shared" si="156"/>
        <v>1307000</v>
      </c>
      <c r="R870" s="50">
        <f t="shared" si="163"/>
        <v>0</v>
      </c>
      <c r="S870" s="50"/>
      <c r="T870" s="9">
        <f t="shared" si="160"/>
        <v>48</v>
      </c>
      <c r="U870" s="9">
        <f t="shared" si="162"/>
        <v>24</v>
      </c>
      <c r="V870">
        <f t="shared" si="161"/>
        <v>24</v>
      </c>
      <c r="W870" s="166">
        <f t="shared" si="157"/>
        <v>54458.333333333336</v>
      </c>
      <c r="Y870" s="167">
        <f t="shared" si="158"/>
        <v>1307000</v>
      </c>
    </row>
    <row r="871" spans="1:25" ht="12" customHeight="1" x14ac:dyDescent="0.25">
      <c r="A871" s="53">
        <v>848</v>
      </c>
      <c r="B871" s="66" t="s">
        <v>969</v>
      </c>
      <c r="C871" s="55"/>
      <c r="D871" s="33" t="e">
        <f>VLOOKUP(B871,[2]Item!$A$1:$B$2217,2,)</f>
        <v>#N/A</v>
      </c>
      <c r="E871" s="55" t="s">
        <v>595</v>
      </c>
      <c r="F871" s="52" t="s">
        <v>970</v>
      </c>
      <c r="G871" s="34">
        <v>1</v>
      </c>
      <c r="H871" s="35">
        <v>0.25</v>
      </c>
      <c r="I871" s="36">
        <v>44503</v>
      </c>
      <c r="J871" s="48">
        <v>1550000</v>
      </c>
      <c r="K871" s="47">
        <f>'[1]Sep 23'!M898</f>
        <v>742708.33333333326</v>
      </c>
      <c r="L871" s="48"/>
      <c r="M871" s="48">
        <f t="shared" si="154"/>
        <v>1550000</v>
      </c>
      <c r="N871" s="49">
        <f t="shared" si="155"/>
        <v>32291.666666666668</v>
      </c>
      <c r="O871" s="48">
        <f t="shared" si="159"/>
        <v>774999.99999999988</v>
      </c>
      <c r="P871" s="48">
        <f t="shared" si="153"/>
        <v>775000.00000000012</v>
      </c>
      <c r="Q871" s="8">
        <f t="shared" si="156"/>
        <v>775000.00000000012</v>
      </c>
      <c r="R871" s="50">
        <f t="shared" si="163"/>
        <v>0</v>
      </c>
      <c r="S871" s="50"/>
      <c r="T871" s="9">
        <f t="shared" si="160"/>
        <v>48</v>
      </c>
      <c r="U871" s="9">
        <f t="shared" si="162"/>
        <v>24</v>
      </c>
      <c r="V871">
        <f t="shared" si="161"/>
        <v>24</v>
      </c>
      <c r="W871" s="166">
        <f t="shared" si="157"/>
        <v>32291.666666666668</v>
      </c>
      <c r="Y871" s="167">
        <f t="shared" si="158"/>
        <v>775000</v>
      </c>
    </row>
    <row r="872" spans="1:25" ht="12" customHeight="1" x14ac:dyDescent="0.25">
      <c r="A872" s="53">
        <v>849</v>
      </c>
      <c r="B872" s="66" t="s">
        <v>971</v>
      </c>
      <c r="C872" s="55"/>
      <c r="D872" s="33" t="e">
        <f>VLOOKUP(B872,[2]Item!$A$1:$B$2217,2,)</f>
        <v>#N/A</v>
      </c>
      <c r="E872" s="55" t="s">
        <v>595</v>
      </c>
      <c r="F872" s="52" t="s">
        <v>164</v>
      </c>
      <c r="G872" s="34">
        <v>1</v>
      </c>
      <c r="H872" s="35">
        <v>0.25</v>
      </c>
      <c r="I872" s="36">
        <v>44505</v>
      </c>
      <c r="J872" s="48">
        <v>2500000</v>
      </c>
      <c r="K872" s="47">
        <f>'[1]Sep 23'!M899</f>
        <v>1197916.6666666667</v>
      </c>
      <c r="L872" s="48"/>
      <c r="M872" s="48">
        <f t="shared" si="154"/>
        <v>2500000</v>
      </c>
      <c r="N872" s="49">
        <f t="shared" si="155"/>
        <v>52083.333333333336</v>
      </c>
      <c r="O872" s="48">
        <f t="shared" si="159"/>
        <v>1250000</v>
      </c>
      <c r="P872" s="48">
        <f t="shared" si="153"/>
        <v>1250000</v>
      </c>
      <c r="Q872" s="8">
        <f t="shared" si="156"/>
        <v>1250000</v>
      </c>
      <c r="R872" s="50">
        <f t="shared" si="163"/>
        <v>0</v>
      </c>
      <c r="S872" s="50"/>
      <c r="T872" s="9">
        <f t="shared" si="160"/>
        <v>48</v>
      </c>
      <c r="U872" s="9">
        <f t="shared" si="162"/>
        <v>24</v>
      </c>
      <c r="V872">
        <f t="shared" si="161"/>
        <v>24</v>
      </c>
      <c r="W872" s="166">
        <f t="shared" si="157"/>
        <v>52083.333333333336</v>
      </c>
      <c r="Y872" s="167">
        <f t="shared" si="158"/>
        <v>1250000</v>
      </c>
    </row>
    <row r="873" spans="1:25" ht="12" customHeight="1" x14ac:dyDescent="0.25">
      <c r="A873" s="53">
        <v>850</v>
      </c>
      <c r="B873" s="66" t="s">
        <v>972</v>
      </c>
      <c r="C873" s="55"/>
      <c r="D873" s="33" t="e">
        <f>VLOOKUP(B873,[2]Item!$A$1:$B$2217,2,)</f>
        <v>#N/A</v>
      </c>
      <c r="E873" s="55" t="s">
        <v>595</v>
      </c>
      <c r="F873" s="52" t="s">
        <v>763</v>
      </c>
      <c r="G873" s="34">
        <v>2</v>
      </c>
      <c r="H873" s="35">
        <v>0.25</v>
      </c>
      <c r="I873" s="36">
        <v>44551</v>
      </c>
      <c r="J873" s="48">
        <v>11419200</v>
      </c>
      <c r="K873" s="47">
        <f>'[1]Sep 23'!M900</f>
        <v>5233800</v>
      </c>
      <c r="L873" s="48"/>
      <c r="M873" s="48">
        <f t="shared" si="154"/>
        <v>11419200</v>
      </c>
      <c r="N873" s="49">
        <f t="shared" si="155"/>
        <v>237900</v>
      </c>
      <c r="O873" s="48">
        <f t="shared" si="159"/>
        <v>5471700</v>
      </c>
      <c r="P873" s="48">
        <f t="shared" si="153"/>
        <v>5947500</v>
      </c>
      <c r="Q873" s="8">
        <f t="shared" si="156"/>
        <v>5947500</v>
      </c>
      <c r="R873" s="50">
        <f t="shared" si="163"/>
        <v>0</v>
      </c>
      <c r="S873" s="50"/>
      <c r="T873" s="9">
        <f t="shared" si="160"/>
        <v>48</v>
      </c>
      <c r="U873" s="9">
        <f t="shared" si="162"/>
        <v>23</v>
      </c>
      <c r="V873">
        <f t="shared" si="161"/>
        <v>25</v>
      </c>
      <c r="W873" s="166">
        <f t="shared" si="157"/>
        <v>237900</v>
      </c>
      <c r="Y873" s="167">
        <f t="shared" si="158"/>
        <v>5471700</v>
      </c>
    </row>
    <row r="874" spans="1:25" ht="12" customHeight="1" x14ac:dyDescent="0.25">
      <c r="A874" s="53">
        <v>851</v>
      </c>
      <c r="B874" s="66" t="s">
        <v>973</v>
      </c>
      <c r="C874" s="55"/>
      <c r="D874" s="33" t="e">
        <f>VLOOKUP(B874,[2]Item!$A$1:$B$2217,2,)</f>
        <v>#N/A</v>
      </c>
      <c r="E874" s="55" t="s">
        <v>595</v>
      </c>
      <c r="F874" s="52" t="s">
        <v>944</v>
      </c>
      <c r="G874" s="34">
        <v>1</v>
      </c>
      <c r="H874" s="35">
        <v>0.25</v>
      </c>
      <c r="I874" s="36">
        <v>44547</v>
      </c>
      <c r="J874" s="48">
        <v>1875000</v>
      </c>
      <c r="K874" s="47">
        <f>'[1]Sep 23'!M901</f>
        <v>859375</v>
      </c>
      <c r="L874" s="48"/>
      <c r="M874" s="48">
        <f t="shared" si="154"/>
        <v>1875000</v>
      </c>
      <c r="N874" s="49">
        <f t="shared" si="155"/>
        <v>39062.5</v>
      </c>
      <c r="O874" s="48">
        <f t="shared" si="159"/>
        <v>898437.5</v>
      </c>
      <c r="P874" s="48">
        <f t="shared" si="153"/>
        <v>976562.5</v>
      </c>
      <c r="Q874" s="8">
        <f t="shared" si="156"/>
        <v>976562.5</v>
      </c>
      <c r="R874" s="50">
        <f t="shared" si="163"/>
        <v>0</v>
      </c>
      <c r="S874" s="50"/>
      <c r="T874" s="9">
        <f t="shared" si="160"/>
        <v>48</v>
      </c>
      <c r="U874" s="9">
        <f t="shared" si="162"/>
        <v>23</v>
      </c>
      <c r="V874">
        <f t="shared" si="161"/>
        <v>25</v>
      </c>
      <c r="W874" s="166">
        <f t="shared" si="157"/>
        <v>39062.5</v>
      </c>
      <c r="Y874" s="167">
        <f t="shared" si="158"/>
        <v>898437.5</v>
      </c>
    </row>
    <row r="875" spans="1:25" ht="12" customHeight="1" x14ac:dyDescent="0.25">
      <c r="A875" s="53">
        <v>852</v>
      </c>
      <c r="B875" s="66" t="s">
        <v>974</v>
      </c>
      <c r="C875" s="55"/>
      <c r="D875" s="33" t="e">
        <f>VLOOKUP(B875,[2]Item!$A$1:$B$2217,2,)</f>
        <v>#N/A</v>
      </c>
      <c r="E875" s="55" t="s">
        <v>595</v>
      </c>
      <c r="F875" s="52" t="s">
        <v>944</v>
      </c>
      <c r="G875" s="34">
        <v>1</v>
      </c>
      <c r="H875" s="35">
        <v>0.25</v>
      </c>
      <c r="I875" s="36">
        <v>44547</v>
      </c>
      <c r="J875" s="48">
        <v>4515000</v>
      </c>
      <c r="K875" s="47">
        <f>'[1]Sep 23'!M902</f>
        <v>2069375</v>
      </c>
      <c r="L875" s="48"/>
      <c r="M875" s="48">
        <f t="shared" si="154"/>
        <v>4515000</v>
      </c>
      <c r="N875" s="49">
        <f t="shared" si="155"/>
        <v>94062.5</v>
      </c>
      <c r="O875" s="48">
        <f t="shared" si="159"/>
        <v>2163437.5</v>
      </c>
      <c r="P875" s="48">
        <f t="shared" si="153"/>
        <v>2351562.5</v>
      </c>
      <c r="Q875" s="8">
        <f t="shared" si="156"/>
        <v>2351562.5</v>
      </c>
      <c r="R875" s="50">
        <f t="shared" si="163"/>
        <v>0</v>
      </c>
      <c r="S875" s="50"/>
      <c r="T875" s="9">
        <f t="shared" si="160"/>
        <v>48</v>
      </c>
      <c r="U875" s="9">
        <f t="shared" si="162"/>
        <v>23</v>
      </c>
      <c r="V875">
        <f t="shared" si="161"/>
        <v>25</v>
      </c>
      <c r="W875" s="166">
        <f t="shared" si="157"/>
        <v>94062.5</v>
      </c>
      <c r="Y875" s="167">
        <f t="shared" si="158"/>
        <v>2163437.5</v>
      </c>
    </row>
    <row r="876" spans="1:25" ht="12" customHeight="1" x14ac:dyDescent="0.25">
      <c r="A876" s="53">
        <v>853</v>
      </c>
      <c r="B876" s="66" t="s">
        <v>975</v>
      </c>
      <c r="C876" s="55"/>
      <c r="D876" s="33" t="e">
        <f>VLOOKUP(B876,[2]Item!$A$1:$B$2217,2,)</f>
        <v>#N/A</v>
      </c>
      <c r="E876" s="55" t="s">
        <v>595</v>
      </c>
      <c r="F876" s="52" t="s">
        <v>671</v>
      </c>
      <c r="G876" s="34">
        <v>1</v>
      </c>
      <c r="H876" s="35">
        <v>0.25</v>
      </c>
      <c r="I876" s="36">
        <v>44550</v>
      </c>
      <c r="J876" s="48">
        <v>2391200</v>
      </c>
      <c r="K876" s="47">
        <f>'[1]Sep 23'!M903</f>
        <v>1095966.6666666663</v>
      </c>
      <c r="L876" s="48"/>
      <c r="M876" s="48">
        <f t="shared" si="154"/>
        <v>2391200</v>
      </c>
      <c r="N876" s="49">
        <f t="shared" si="155"/>
        <v>49816.666666666664</v>
      </c>
      <c r="O876" s="48">
        <f t="shared" si="159"/>
        <v>1145783.333333333</v>
      </c>
      <c r="P876" s="48">
        <f t="shared" si="153"/>
        <v>1245416.666666667</v>
      </c>
      <c r="Q876" s="8">
        <f t="shared" si="156"/>
        <v>1245416.666666667</v>
      </c>
      <c r="R876" s="50">
        <f t="shared" si="163"/>
        <v>0</v>
      </c>
      <c r="S876" s="50"/>
      <c r="T876" s="9">
        <f t="shared" si="160"/>
        <v>48</v>
      </c>
      <c r="U876" s="9">
        <f t="shared" si="162"/>
        <v>23</v>
      </c>
      <c r="V876">
        <f t="shared" si="161"/>
        <v>25</v>
      </c>
      <c r="W876" s="166">
        <f t="shared" si="157"/>
        <v>49816.666666666664</v>
      </c>
      <c r="Y876" s="167">
        <f t="shared" si="158"/>
        <v>1145783.3333333333</v>
      </c>
    </row>
    <row r="877" spans="1:25" ht="12" customHeight="1" x14ac:dyDescent="0.25">
      <c r="A877" s="53">
        <v>854</v>
      </c>
      <c r="B877" s="66" t="s">
        <v>976</v>
      </c>
      <c r="C877" s="55"/>
      <c r="D877" s="33" t="e">
        <f>VLOOKUP(B877,[2]Item!$A$1:$B$2217,2,)</f>
        <v>#N/A</v>
      </c>
      <c r="E877" s="55" t="s">
        <v>595</v>
      </c>
      <c r="F877" s="52" t="s">
        <v>944</v>
      </c>
      <c r="G877" s="34">
        <v>1</v>
      </c>
      <c r="H877" s="35">
        <v>0.25</v>
      </c>
      <c r="I877" s="36">
        <v>44551</v>
      </c>
      <c r="J877" s="48">
        <v>2250000</v>
      </c>
      <c r="K877" s="47">
        <f>'[1]Sep 23'!M904</f>
        <v>1031250</v>
      </c>
      <c r="L877" s="48"/>
      <c r="M877" s="48">
        <f t="shared" si="154"/>
        <v>2250000</v>
      </c>
      <c r="N877" s="49">
        <f t="shared" si="155"/>
        <v>46875</v>
      </c>
      <c r="O877" s="48">
        <f t="shared" si="159"/>
        <v>1078125</v>
      </c>
      <c r="P877" s="48">
        <f t="shared" si="153"/>
        <v>1171875</v>
      </c>
      <c r="Q877" s="8">
        <f t="shared" si="156"/>
        <v>1171875</v>
      </c>
      <c r="R877" s="50">
        <f t="shared" si="163"/>
        <v>0</v>
      </c>
      <c r="S877" s="50"/>
      <c r="T877" s="9">
        <f t="shared" si="160"/>
        <v>48</v>
      </c>
      <c r="U877" s="9">
        <f t="shared" si="162"/>
        <v>23</v>
      </c>
      <c r="V877">
        <f t="shared" si="161"/>
        <v>25</v>
      </c>
      <c r="W877" s="166">
        <f t="shared" si="157"/>
        <v>46875</v>
      </c>
      <c r="Y877" s="167">
        <f t="shared" si="158"/>
        <v>1078125</v>
      </c>
    </row>
    <row r="878" spans="1:25" ht="12" customHeight="1" x14ac:dyDescent="0.25">
      <c r="A878" s="53">
        <v>855</v>
      </c>
      <c r="B878" s="66" t="s">
        <v>977</v>
      </c>
      <c r="C878" s="55"/>
      <c r="D878" s="33" t="e">
        <f>VLOOKUP(B878,[2]Item!$A$1:$B$2217,2,)</f>
        <v>#N/A</v>
      </c>
      <c r="E878" s="55" t="s">
        <v>595</v>
      </c>
      <c r="F878" s="52" t="s">
        <v>341</v>
      </c>
      <c r="G878" s="34">
        <v>1</v>
      </c>
      <c r="H878" s="35">
        <v>0.25</v>
      </c>
      <c r="I878" s="36">
        <v>44572</v>
      </c>
      <c r="J878" s="48">
        <v>2565000</v>
      </c>
      <c r="K878" s="47">
        <f>'[1]Sep 23'!M905</f>
        <v>1122187.5</v>
      </c>
      <c r="L878" s="48"/>
      <c r="M878" s="48">
        <f t="shared" si="154"/>
        <v>2565000</v>
      </c>
      <c r="N878" s="49">
        <f t="shared" si="155"/>
        <v>53437.5</v>
      </c>
      <c r="O878" s="48">
        <f t="shared" si="159"/>
        <v>1175625</v>
      </c>
      <c r="P878" s="48">
        <f t="shared" si="153"/>
        <v>1389375</v>
      </c>
      <c r="Q878" s="8">
        <f t="shared" si="156"/>
        <v>1389375</v>
      </c>
      <c r="R878" s="50">
        <f t="shared" si="163"/>
        <v>0</v>
      </c>
      <c r="S878" s="50"/>
      <c r="T878" s="9">
        <f t="shared" si="160"/>
        <v>48</v>
      </c>
      <c r="U878" s="9">
        <f t="shared" si="162"/>
        <v>22</v>
      </c>
      <c r="V878">
        <f t="shared" si="161"/>
        <v>26</v>
      </c>
      <c r="W878" s="166">
        <f t="shared" si="157"/>
        <v>53437.5</v>
      </c>
      <c r="Y878" s="167">
        <f t="shared" si="158"/>
        <v>1175625</v>
      </c>
    </row>
    <row r="879" spans="1:25" ht="12" customHeight="1" x14ac:dyDescent="0.25">
      <c r="A879" s="53">
        <v>856</v>
      </c>
      <c r="B879" s="118" t="s">
        <v>978</v>
      </c>
      <c r="C879" s="55"/>
      <c r="D879" s="33" t="e">
        <f>VLOOKUP(B879,[2]Item!$A$1:$B$2217,2,)</f>
        <v>#N/A</v>
      </c>
      <c r="E879" s="63" t="s">
        <v>595</v>
      </c>
      <c r="F879" s="63" t="s">
        <v>934</v>
      </c>
      <c r="G879" s="34">
        <v>1</v>
      </c>
      <c r="H879" s="35">
        <v>0.25</v>
      </c>
      <c r="I879" s="105">
        <v>44572</v>
      </c>
      <c r="J879" s="48">
        <v>2934247</v>
      </c>
      <c r="K879" s="47">
        <f>'[1]Sep 23'!M906</f>
        <v>1283733.0625</v>
      </c>
      <c r="L879" s="48"/>
      <c r="M879" s="48">
        <f t="shared" si="154"/>
        <v>2934247</v>
      </c>
      <c r="N879" s="49">
        <f t="shared" si="155"/>
        <v>61130.145833333336</v>
      </c>
      <c r="O879" s="48">
        <f t="shared" si="159"/>
        <v>1344863.2083333333</v>
      </c>
      <c r="P879" s="48">
        <f t="shared" si="153"/>
        <v>1589383.7916666667</v>
      </c>
      <c r="Q879" s="8">
        <f t="shared" si="156"/>
        <v>1589383.7916666667</v>
      </c>
      <c r="R879" s="50">
        <f t="shared" si="163"/>
        <v>0</v>
      </c>
      <c r="S879" s="50"/>
      <c r="T879" s="9">
        <f t="shared" si="160"/>
        <v>48</v>
      </c>
      <c r="U879" s="9">
        <f t="shared" si="162"/>
        <v>22</v>
      </c>
      <c r="V879">
        <f t="shared" si="161"/>
        <v>26</v>
      </c>
      <c r="W879" s="166">
        <f t="shared" si="157"/>
        <v>61130.145833333336</v>
      </c>
      <c r="Y879" s="167">
        <f t="shared" si="158"/>
        <v>1344863.2083333335</v>
      </c>
    </row>
    <row r="880" spans="1:25" ht="12" customHeight="1" x14ac:dyDescent="0.25">
      <c r="A880" s="53">
        <v>857</v>
      </c>
      <c r="B880" s="118" t="s">
        <v>979</v>
      </c>
      <c r="C880" s="55"/>
      <c r="D880" s="33" t="e">
        <f>VLOOKUP(B880,[2]Item!$A$1:$B$2217,2,)</f>
        <v>#N/A</v>
      </c>
      <c r="E880" s="63" t="s">
        <v>595</v>
      </c>
      <c r="F880" s="63" t="s">
        <v>934</v>
      </c>
      <c r="G880" s="34">
        <v>5</v>
      </c>
      <c r="H880" s="35">
        <v>0.25</v>
      </c>
      <c r="I880" s="105">
        <v>44572</v>
      </c>
      <c r="J880" s="48">
        <v>11953235</v>
      </c>
      <c r="K880" s="47">
        <f>'[1]Sep 23'!M907</f>
        <v>5229540.3125</v>
      </c>
      <c r="L880" s="48"/>
      <c r="M880" s="48">
        <f t="shared" si="154"/>
        <v>11953235</v>
      </c>
      <c r="N880" s="49">
        <f t="shared" si="155"/>
        <v>249025.72916666666</v>
      </c>
      <c r="O880" s="48">
        <f t="shared" si="159"/>
        <v>5478566.041666667</v>
      </c>
      <c r="P880" s="48">
        <f t="shared" si="153"/>
        <v>6474668.958333333</v>
      </c>
      <c r="Q880" s="8">
        <f t="shared" si="156"/>
        <v>6474668.958333333</v>
      </c>
      <c r="R880" s="50">
        <f t="shared" si="163"/>
        <v>0</v>
      </c>
      <c r="S880" s="50"/>
      <c r="T880" s="9">
        <f t="shared" si="160"/>
        <v>48</v>
      </c>
      <c r="U880" s="9">
        <f t="shared" si="162"/>
        <v>22</v>
      </c>
      <c r="V880">
        <f t="shared" si="161"/>
        <v>26</v>
      </c>
      <c r="W880" s="166">
        <f t="shared" si="157"/>
        <v>249025.72916666666</v>
      </c>
      <c r="Y880" s="167">
        <f t="shared" si="158"/>
        <v>5478566.041666666</v>
      </c>
    </row>
    <row r="881" spans="1:25" ht="12" customHeight="1" x14ac:dyDescent="0.25">
      <c r="A881" s="53">
        <v>858</v>
      </c>
      <c r="B881" s="118" t="s">
        <v>980</v>
      </c>
      <c r="C881" s="55"/>
      <c r="D881" s="33" t="e">
        <f>VLOOKUP(B881,[2]Item!$A$1:$B$2217,2,)</f>
        <v>#N/A</v>
      </c>
      <c r="E881" s="63" t="s">
        <v>595</v>
      </c>
      <c r="F881" s="63" t="s">
        <v>934</v>
      </c>
      <c r="G881" s="34">
        <v>1</v>
      </c>
      <c r="H881" s="35">
        <v>0.25</v>
      </c>
      <c r="I881" s="105">
        <v>44572</v>
      </c>
      <c r="J881" s="48">
        <v>5191447</v>
      </c>
      <c r="K881" s="47">
        <f>'[1]Sep 23'!M908</f>
        <v>2271258.0624999995</v>
      </c>
      <c r="L881" s="48"/>
      <c r="M881" s="48">
        <f t="shared" si="154"/>
        <v>5191447</v>
      </c>
      <c r="N881" s="49">
        <f t="shared" si="155"/>
        <v>108155.14583333333</v>
      </c>
      <c r="O881" s="48">
        <f t="shared" si="159"/>
        <v>2379413.208333333</v>
      </c>
      <c r="P881" s="48">
        <f t="shared" si="153"/>
        <v>2812033.791666667</v>
      </c>
      <c r="Q881" s="8">
        <f t="shared" si="156"/>
        <v>2812033.791666667</v>
      </c>
      <c r="R881" s="50">
        <f t="shared" si="163"/>
        <v>0</v>
      </c>
      <c r="S881" s="50"/>
      <c r="T881" s="9">
        <f t="shared" si="160"/>
        <v>48</v>
      </c>
      <c r="U881" s="9">
        <f t="shared" si="162"/>
        <v>22</v>
      </c>
      <c r="V881">
        <f t="shared" si="161"/>
        <v>26</v>
      </c>
      <c r="W881" s="166">
        <f t="shared" si="157"/>
        <v>108155.14583333333</v>
      </c>
      <c r="Y881" s="167">
        <f t="shared" si="158"/>
        <v>2379413.208333333</v>
      </c>
    </row>
    <row r="882" spans="1:25" ht="12" customHeight="1" x14ac:dyDescent="0.25">
      <c r="A882" s="53">
        <v>859</v>
      </c>
      <c r="B882" s="118" t="s">
        <v>981</v>
      </c>
      <c r="C882" s="55"/>
      <c r="D882" s="33" t="e">
        <f>VLOOKUP(B882,[2]Item!$A$1:$B$2217,2,)</f>
        <v>#N/A</v>
      </c>
      <c r="E882" s="63" t="s">
        <v>595</v>
      </c>
      <c r="F882" s="63" t="s">
        <v>341</v>
      </c>
      <c r="G882" s="34">
        <v>1</v>
      </c>
      <c r="H882" s="35">
        <v>0.25</v>
      </c>
      <c r="I882" s="105">
        <v>44579</v>
      </c>
      <c r="J882" s="48">
        <v>13805000</v>
      </c>
      <c r="K882" s="47">
        <f>'[1]Sep 23'!M909</f>
        <v>6039687.5000000009</v>
      </c>
      <c r="L882" s="48"/>
      <c r="M882" s="48">
        <f t="shared" si="154"/>
        <v>13805000</v>
      </c>
      <c r="N882" s="49">
        <f t="shared" si="155"/>
        <v>287604.16666666669</v>
      </c>
      <c r="O882" s="48">
        <f t="shared" si="159"/>
        <v>6327291.6666666679</v>
      </c>
      <c r="P882" s="48">
        <f t="shared" si="153"/>
        <v>7477708.3333333321</v>
      </c>
      <c r="Q882" s="8">
        <f t="shared" si="156"/>
        <v>7477708.3333333321</v>
      </c>
      <c r="R882" s="50">
        <f t="shared" si="163"/>
        <v>0</v>
      </c>
      <c r="S882" s="50"/>
      <c r="T882" s="9">
        <f t="shared" si="160"/>
        <v>48</v>
      </c>
      <c r="U882" s="9">
        <f t="shared" si="162"/>
        <v>22</v>
      </c>
      <c r="V882">
        <f t="shared" si="161"/>
        <v>26</v>
      </c>
      <c r="W882" s="166">
        <f t="shared" si="157"/>
        <v>287604.16666666669</v>
      </c>
      <c r="Y882" s="167">
        <f t="shared" si="158"/>
        <v>6327291.666666667</v>
      </c>
    </row>
    <row r="883" spans="1:25" ht="12" customHeight="1" x14ac:dyDescent="0.25">
      <c r="A883" s="53">
        <v>860</v>
      </c>
      <c r="B883" s="118" t="s">
        <v>982</v>
      </c>
      <c r="C883" s="55"/>
      <c r="D883" s="33" t="e">
        <f>VLOOKUP(B883,[2]Item!$A$1:$B$2217,2,)</f>
        <v>#N/A</v>
      </c>
      <c r="E883" s="63" t="s">
        <v>595</v>
      </c>
      <c r="F883" s="63" t="s">
        <v>832</v>
      </c>
      <c r="G883" s="34">
        <v>1</v>
      </c>
      <c r="H883" s="35">
        <v>0.25</v>
      </c>
      <c r="I883" s="105">
        <v>44579</v>
      </c>
      <c r="J883" s="48">
        <v>13860000</v>
      </c>
      <c r="K883" s="47">
        <f>'[1]Sep 23'!M910</f>
        <v>6063750</v>
      </c>
      <c r="L883" s="48"/>
      <c r="M883" s="48">
        <f t="shared" si="154"/>
        <v>13860000</v>
      </c>
      <c r="N883" s="49">
        <f t="shared" si="155"/>
        <v>288750</v>
      </c>
      <c r="O883" s="48">
        <f t="shared" si="159"/>
        <v>6352500</v>
      </c>
      <c r="P883" s="48">
        <f t="shared" si="153"/>
        <v>7507500</v>
      </c>
      <c r="Q883" s="8">
        <f t="shared" si="156"/>
        <v>7507500</v>
      </c>
      <c r="R883" s="50">
        <f t="shared" si="163"/>
        <v>0</v>
      </c>
      <c r="S883" s="50"/>
      <c r="T883" s="9">
        <f t="shared" si="160"/>
        <v>48</v>
      </c>
      <c r="U883" s="9">
        <f t="shared" si="162"/>
        <v>22</v>
      </c>
      <c r="V883">
        <f t="shared" si="161"/>
        <v>26</v>
      </c>
      <c r="W883" s="166">
        <f t="shared" si="157"/>
        <v>288750</v>
      </c>
      <c r="Y883" s="167">
        <f t="shared" si="158"/>
        <v>6352500</v>
      </c>
    </row>
    <row r="884" spans="1:25" ht="12" customHeight="1" x14ac:dyDescent="0.25">
      <c r="A884" s="53">
        <v>861</v>
      </c>
      <c r="B884" s="118" t="s">
        <v>983</v>
      </c>
      <c r="C884" s="55"/>
      <c r="D884" s="33" t="e">
        <f>VLOOKUP(B884,[2]Item!$A$1:$B$2217,2,)</f>
        <v>#N/A</v>
      </c>
      <c r="E884" s="63" t="s">
        <v>595</v>
      </c>
      <c r="F884" s="63" t="s">
        <v>679</v>
      </c>
      <c r="G884" s="34">
        <v>1</v>
      </c>
      <c r="H884" s="35">
        <v>0.25</v>
      </c>
      <c r="I884" s="105">
        <v>44582</v>
      </c>
      <c r="J884" s="48">
        <v>4440000</v>
      </c>
      <c r="K884" s="47">
        <f>'[1]Sep 23'!M911</f>
        <v>1942500</v>
      </c>
      <c r="L884" s="48"/>
      <c r="M884" s="48">
        <f t="shared" si="154"/>
        <v>4440000</v>
      </c>
      <c r="N884" s="49">
        <f t="shared" si="155"/>
        <v>92500</v>
      </c>
      <c r="O884" s="48">
        <f t="shared" si="159"/>
        <v>2035000</v>
      </c>
      <c r="P884" s="48">
        <f t="shared" si="153"/>
        <v>2405000</v>
      </c>
      <c r="Q884" s="8">
        <f t="shared" si="156"/>
        <v>2405000</v>
      </c>
      <c r="R884" s="50">
        <f t="shared" si="163"/>
        <v>0</v>
      </c>
      <c r="S884" s="50"/>
      <c r="T884" s="9">
        <f t="shared" si="160"/>
        <v>48</v>
      </c>
      <c r="U884" s="9">
        <f t="shared" si="162"/>
        <v>22</v>
      </c>
      <c r="V884">
        <f t="shared" si="161"/>
        <v>26</v>
      </c>
      <c r="W884" s="166">
        <f t="shared" si="157"/>
        <v>92500</v>
      </c>
      <c r="Y884" s="167">
        <f t="shared" si="158"/>
        <v>2035000</v>
      </c>
    </row>
    <row r="885" spans="1:25" ht="12" customHeight="1" x14ac:dyDescent="0.25">
      <c r="A885" s="53">
        <v>862</v>
      </c>
      <c r="B885" s="118" t="s">
        <v>984</v>
      </c>
      <c r="C885" s="55"/>
      <c r="D885" s="33" t="e">
        <f>VLOOKUP(B885,[2]Item!$A$1:$B$2217,2,)</f>
        <v>#N/A</v>
      </c>
      <c r="E885" s="63" t="s">
        <v>595</v>
      </c>
      <c r="F885" s="63" t="s">
        <v>805</v>
      </c>
      <c r="G885" s="34">
        <v>1</v>
      </c>
      <c r="H885" s="35">
        <v>0.25</v>
      </c>
      <c r="I885" s="105">
        <v>44582</v>
      </c>
      <c r="J885" s="48">
        <v>2165000</v>
      </c>
      <c r="K885" s="47">
        <f>'[1]Sep 23'!M912</f>
        <v>947187.49999999977</v>
      </c>
      <c r="L885" s="48"/>
      <c r="M885" s="48">
        <f t="shared" si="154"/>
        <v>2165000</v>
      </c>
      <c r="N885" s="49">
        <f t="shared" si="155"/>
        <v>45104.166666666664</v>
      </c>
      <c r="O885" s="48">
        <f t="shared" si="159"/>
        <v>992291.6666666664</v>
      </c>
      <c r="P885" s="48">
        <f t="shared" ref="P885:P967" si="164">M885-O885</f>
        <v>1172708.3333333335</v>
      </c>
      <c r="Q885" s="8">
        <f t="shared" si="156"/>
        <v>1172708.3333333335</v>
      </c>
      <c r="R885" s="50">
        <f t="shared" si="163"/>
        <v>0</v>
      </c>
      <c r="S885" s="50"/>
      <c r="T885" s="9">
        <f t="shared" si="160"/>
        <v>48</v>
      </c>
      <c r="U885" s="9">
        <f t="shared" si="162"/>
        <v>22</v>
      </c>
      <c r="V885">
        <f t="shared" si="161"/>
        <v>26</v>
      </c>
      <c r="W885" s="166">
        <f t="shared" si="157"/>
        <v>45104.166666666664</v>
      </c>
      <c r="Y885" s="167">
        <f t="shared" si="158"/>
        <v>992291.66666666663</v>
      </c>
    </row>
    <row r="886" spans="1:25" ht="12" customHeight="1" x14ac:dyDescent="0.25">
      <c r="A886" s="53">
        <v>863</v>
      </c>
      <c r="B886" s="118" t="s">
        <v>985</v>
      </c>
      <c r="C886" s="55"/>
      <c r="D886" s="33" t="e">
        <f>VLOOKUP(B886,[2]Item!$A$1:$B$2217,2,)</f>
        <v>#N/A</v>
      </c>
      <c r="E886" s="63" t="s">
        <v>595</v>
      </c>
      <c r="F886" s="63" t="s">
        <v>164</v>
      </c>
      <c r="G886" s="34">
        <v>1</v>
      </c>
      <c r="H886" s="35">
        <v>0.25</v>
      </c>
      <c r="I886" s="105">
        <v>44589</v>
      </c>
      <c r="J886" s="48">
        <v>2200000</v>
      </c>
      <c r="K886" s="47">
        <f>'[1]Sep 23'!M913</f>
        <v>962500.00000000023</v>
      </c>
      <c r="L886" s="48"/>
      <c r="M886" s="48">
        <f t="shared" si="154"/>
        <v>2200000</v>
      </c>
      <c r="N886" s="49">
        <f t="shared" si="155"/>
        <v>45833.333333333336</v>
      </c>
      <c r="O886" s="48">
        <f t="shared" si="159"/>
        <v>1008333.3333333336</v>
      </c>
      <c r="P886" s="48">
        <f t="shared" si="164"/>
        <v>1191666.6666666665</v>
      </c>
      <c r="Q886" s="8">
        <f t="shared" si="156"/>
        <v>1191666.6666666665</v>
      </c>
      <c r="R886" s="50">
        <f t="shared" si="163"/>
        <v>0</v>
      </c>
      <c r="S886" s="50"/>
      <c r="T886" s="9">
        <f t="shared" si="160"/>
        <v>48</v>
      </c>
      <c r="U886" s="9">
        <f t="shared" si="162"/>
        <v>22</v>
      </c>
      <c r="V886">
        <f t="shared" si="161"/>
        <v>26</v>
      </c>
      <c r="W886" s="166">
        <f t="shared" si="157"/>
        <v>45833.333333333336</v>
      </c>
      <c r="Y886" s="167">
        <f t="shared" si="158"/>
        <v>1008333.3333333334</v>
      </c>
    </row>
    <row r="887" spans="1:25" ht="12" customHeight="1" x14ac:dyDescent="0.25">
      <c r="A887" s="53">
        <v>864</v>
      </c>
      <c r="B887" s="118" t="s">
        <v>981</v>
      </c>
      <c r="C887" s="55"/>
      <c r="D887" s="33" t="e">
        <f>VLOOKUP(B887,[2]Item!$A$1:$B$2217,2,)</f>
        <v>#N/A</v>
      </c>
      <c r="E887" s="63" t="s">
        <v>595</v>
      </c>
      <c r="F887" s="63" t="s">
        <v>341</v>
      </c>
      <c r="G887" s="34">
        <v>1</v>
      </c>
      <c r="H887" s="35">
        <v>0.25</v>
      </c>
      <c r="I887" s="105">
        <v>44589</v>
      </c>
      <c r="J887" s="48">
        <v>13805000</v>
      </c>
      <c r="K887" s="47">
        <f>'[1]Sep 23'!M914</f>
        <v>6039687.5000000009</v>
      </c>
      <c r="L887" s="48"/>
      <c r="M887" s="48">
        <f t="shared" si="154"/>
        <v>13805000</v>
      </c>
      <c r="N887" s="49">
        <f t="shared" si="155"/>
        <v>287604.16666666669</v>
      </c>
      <c r="O887" s="48">
        <f t="shared" si="159"/>
        <v>6327291.6666666679</v>
      </c>
      <c r="P887" s="48">
        <f t="shared" si="164"/>
        <v>7477708.3333333321</v>
      </c>
      <c r="Q887" s="8">
        <f t="shared" si="156"/>
        <v>7477708.3333333321</v>
      </c>
      <c r="R887" s="50">
        <f t="shared" si="163"/>
        <v>0</v>
      </c>
      <c r="S887" s="50"/>
      <c r="T887" s="9">
        <f t="shared" si="160"/>
        <v>48</v>
      </c>
      <c r="U887" s="9">
        <f t="shared" si="162"/>
        <v>22</v>
      </c>
      <c r="V887">
        <f t="shared" si="161"/>
        <v>26</v>
      </c>
      <c r="W887" s="166">
        <f t="shared" si="157"/>
        <v>287604.16666666669</v>
      </c>
      <c r="Y887" s="167">
        <f t="shared" si="158"/>
        <v>6327291.666666667</v>
      </c>
    </row>
    <row r="888" spans="1:25" ht="12" customHeight="1" x14ac:dyDescent="0.25">
      <c r="A888" s="53">
        <v>865</v>
      </c>
      <c r="B888" s="118" t="s">
        <v>986</v>
      </c>
      <c r="C888" s="55"/>
      <c r="D888" s="33" t="e">
        <f>VLOOKUP(B888,[2]Item!$A$1:$B$2217,2,)</f>
        <v>#N/A</v>
      </c>
      <c r="E888" s="63" t="s">
        <v>595</v>
      </c>
      <c r="F888" s="63" t="s">
        <v>925</v>
      </c>
      <c r="G888" s="34">
        <v>1</v>
      </c>
      <c r="H888" s="35">
        <v>0.25</v>
      </c>
      <c r="I888" s="105">
        <v>44589</v>
      </c>
      <c r="J888" s="48">
        <v>13805000</v>
      </c>
      <c r="K888" s="47">
        <f>'[1]Sep 23'!M915</f>
        <v>6039687.5000000009</v>
      </c>
      <c r="L888" s="48"/>
      <c r="M888" s="48">
        <f t="shared" si="154"/>
        <v>13805000</v>
      </c>
      <c r="N888" s="49">
        <f t="shared" si="155"/>
        <v>287604.16666666669</v>
      </c>
      <c r="O888" s="48">
        <f t="shared" si="159"/>
        <v>6327291.6666666679</v>
      </c>
      <c r="P888" s="48">
        <f t="shared" si="164"/>
        <v>7477708.3333333321</v>
      </c>
      <c r="Q888" s="8">
        <f t="shared" si="156"/>
        <v>7477708.3333333321</v>
      </c>
      <c r="R888" s="50">
        <f t="shared" si="163"/>
        <v>0</v>
      </c>
      <c r="S888" s="50"/>
      <c r="T888" s="9">
        <f t="shared" si="160"/>
        <v>48</v>
      </c>
      <c r="U888" s="9">
        <f t="shared" si="162"/>
        <v>22</v>
      </c>
      <c r="V888">
        <f t="shared" si="161"/>
        <v>26</v>
      </c>
      <c r="W888" s="166">
        <f t="shared" si="157"/>
        <v>287604.16666666669</v>
      </c>
      <c r="Y888" s="167">
        <f t="shared" si="158"/>
        <v>6327291.666666667</v>
      </c>
    </row>
    <row r="889" spans="1:25" ht="12" customHeight="1" x14ac:dyDescent="0.25">
      <c r="A889" s="53">
        <v>866</v>
      </c>
      <c r="B889" s="66" t="s">
        <v>987</v>
      </c>
      <c r="C889" s="55"/>
      <c r="D889" s="33" t="e">
        <f>VLOOKUP(B889,[2]Item!$A$1:$B$2217,2,)</f>
        <v>#N/A</v>
      </c>
      <c r="E889" s="55" t="s">
        <v>595</v>
      </c>
      <c r="F889" s="52" t="s">
        <v>934</v>
      </c>
      <c r="G889" s="34">
        <v>1</v>
      </c>
      <c r="H889" s="35">
        <v>0.25</v>
      </c>
      <c r="I889" s="36">
        <v>44597</v>
      </c>
      <c r="J889" s="131">
        <v>3306848</v>
      </c>
      <c r="K889" s="47">
        <f>'[1]Sep 23'!M916</f>
        <v>1377853.3333333335</v>
      </c>
      <c r="L889" s="48"/>
      <c r="M889" s="48">
        <f t="shared" si="154"/>
        <v>3306848</v>
      </c>
      <c r="N889" s="49">
        <f t="shared" si="155"/>
        <v>68892.666666666672</v>
      </c>
      <c r="O889" s="48">
        <f t="shared" si="159"/>
        <v>1446746.0000000002</v>
      </c>
      <c r="P889" s="48">
        <f t="shared" si="164"/>
        <v>1860101.9999999998</v>
      </c>
      <c r="Q889" s="8">
        <f t="shared" si="156"/>
        <v>1860101.9999999998</v>
      </c>
      <c r="R889" s="50">
        <f t="shared" si="163"/>
        <v>0</v>
      </c>
      <c r="S889" s="50"/>
      <c r="T889" s="9">
        <f t="shared" si="160"/>
        <v>48</v>
      </c>
      <c r="U889" s="9">
        <f t="shared" si="162"/>
        <v>21</v>
      </c>
      <c r="V889">
        <f t="shared" si="161"/>
        <v>27</v>
      </c>
      <c r="W889" s="166">
        <f t="shared" si="157"/>
        <v>68892.666666666672</v>
      </c>
      <c r="Y889" s="167">
        <f t="shared" si="158"/>
        <v>1446746</v>
      </c>
    </row>
    <row r="890" spans="1:25" ht="12" customHeight="1" x14ac:dyDescent="0.25">
      <c r="A890" s="53">
        <v>867</v>
      </c>
      <c r="B890" s="66" t="s">
        <v>988</v>
      </c>
      <c r="C890" s="55"/>
      <c r="D890" s="33" t="e">
        <f>VLOOKUP(B890,[2]Item!$A$1:$B$2217,2,)</f>
        <v>#N/A</v>
      </c>
      <c r="E890" s="55" t="s">
        <v>595</v>
      </c>
      <c r="F890" s="52" t="s">
        <v>805</v>
      </c>
      <c r="G890" s="34">
        <v>1</v>
      </c>
      <c r="H890" s="35">
        <v>0.25</v>
      </c>
      <c r="I890" s="36">
        <v>44604</v>
      </c>
      <c r="J890" s="131">
        <v>3405000</v>
      </c>
      <c r="K890" s="47">
        <f>'[1]Sep 23'!M917</f>
        <v>1418750</v>
      </c>
      <c r="L890" s="48"/>
      <c r="M890" s="48">
        <f t="shared" si="154"/>
        <v>3405000</v>
      </c>
      <c r="N890" s="49">
        <f t="shared" si="155"/>
        <v>70937.5</v>
      </c>
      <c r="O890" s="48">
        <f t="shared" si="159"/>
        <v>1489687.5</v>
      </c>
      <c r="P890" s="48">
        <f t="shared" si="164"/>
        <v>1915312.5</v>
      </c>
      <c r="Q890" s="8">
        <f t="shared" si="156"/>
        <v>1915312.5</v>
      </c>
      <c r="R890" s="50">
        <f t="shared" si="163"/>
        <v>0</v>
      </c>
      <c r="S890" s="50"/>
      <c r="T890" s="9">
        <f t="shared" si="160"/>
        <v>48</v>
      </c>
      <c r="U890" s="9">
        <f t="shared" si="162"/>
        <v>21</v>
      </c>
      <c r="V890">
        <f t="shared" si="161"/>
        <v>27</v>
      </c>
      <c r="W890" s="166">
        <f t="shared" si="157"/>
        <v>70937.5</v>
      </c>
      <c r="Y890" s="167">
        <f t="shared" si="158"/>
        <v>1489687.5</v>
      </c>
    </row>
    <row r="891" spans="1:25" ht="12" customHeight="1" x14ac:dyDescent="0.25">
      <c r="A891" s="53">
        <v>868</v>
      </c>
      <c r="B891" s="66" t="s">
        <v>989</v>
      </c>
      <c r="C891" s="55"/>
      <c r="D891" s="33" t="e">
        <f>VLOOKUP(B891,[2]Item!$A$1:$B$2217,2,)</f>
        <v>#N/A</v>
      </c>
      <c r="E891" s="55" t="s">
        <v>595</v>
      </c>
      <c r="F891" s="52" t="s">
        <v>925</v>
      </c>
      <c r="G891" s="34">
        <v>1</v>
      </c>
      <c r="H891" s="35">
        <v>0.25</v>
      </c>
      <c r="I891" s="36">
        <v>44604</v>
      </c>
      <c r="J891" s="131">
        <v>2425000</v>
      </c>
      <c r="K891" s="47">
        <f>'[1]Sep 23'!M918</f>
        <v>1010416.666666667</v>
      </c>
      <c r="L891" s="48"/>
      <c r="M891" s="48">
        <f t="shared" si="154"/>
        <v>2425000</v>
      </c>
      <c r="N891" s="49">
        <f t="shared" si="155"/>
        <v>50520.833333333336</v>
      </c>
      <c r="O891" s="48">
        <f t="shared" si="159"/>
        <v>1060937.5000000002</v>
      </c>
      <c r="P891" s="48">
        <f t="shared" si="164"/>
        <v>1364062.4999999998</v>
      </c>
      <c r="Q891" s="8">
        <f t="shared" si="156"/>
        <v>1364062.4999999998</v>
      </c>
      <c r="R891" s="50">
        <f t="shared" si="163"/>
        <v>0</v>
      </c>
      <c r="S891" s="50"/>
      <c r="T891" s="9">
        <f t="shared" si="160"/>
        <v>48</v>
      </c>
      <c r="U891" s="9">
        <f t="shared" si="162"/>
        <v>21</v>
      </c>
      <c r="V891">
        <f t="shared" si="161"/>
        <v>27</v>
      </c>
      <c r="W891" s="166">
        <f t="shared" si="157"/>
        <v>50520.833333333336</v>
      </c>
      <c r="Y891" s="167">
        <f t="shared" si="158"/>
        <v>1060937.5</v>
      </c>
    </row>
    <row r="892" spans="1:25" ht="12" customHeight="1" x14ac:dyDescent="0.25">
      <c r="A892" s="53">
        <v>869</v>
      </c>
      <c r="B892" s="66" t="s">
        <v>990</v>
      </c>
      <c r="C892" s="55"/>
      <c r="D892" s="33" t="e">
        <f>VLOOKUP(B892,[2]Item!$A$1:$B$2217,2,)</f>
        <v>#N/A</v>
      </c>
      <c r="E892" s="55" t="s">
        <v>595</v>
      </c>
      <c r="F892" s="52" t="s">
        <v>198</v>
      </c>
      <c r="G892" s="34">
        <v>1</v>
      </c>
      <c r="H892" s="35">
        <v>0.25</v>
      </c>
      <c r="I892" s="36">
        <v>44604</v>
      </c>
      <c r="J892" s="131">
        <v>2075000</v>
      </c>
      <c r="K892" s="47">
        <f>'[1]Sep 23'!M919</f>
        <v>864583.33333333314</v>
      </c>
      <c r="L892" s="48"/>
      <c r="M892" s="48">
        <f t="shared" si="154"/>
        <v>2075000</v>
      </c>
      <c r="N892" s="49">
        <f t="shared" si="155"/>
        <v>43229.166666666664</v>
      </c>
      <c r="O892" s="48">
        <f t="shared" si="159"/>
        <v>907812.49999999977</v>
      </c>
      <c r="P892" s="48">
        <f t="shared" si="164"/>
        <v>1167187.5000000002</v>
      </c>
      <c r="Q892" s="8">
        <f t="shared" si="156"/>
        <v>1167187.5000000002</v>
      </c>
      <c r="R892" s="50">
        <f t="shared" si="163"/>
        <v>0</v>
      </c>
      <c r="S892" s="50"/>
      <c r="T892" s="9">
        <f t="shared" si="160"/>
        <v>48</v>
      </c>
      <c r="U892" s="9">
        <f t="shared" si="162"/>
        <v>21</v>
      </c>
      <c r="V892">
        <f t="shared" si="161"/>
        <v>27</v>
      </c>
      <c r="W892" s="166">
        <f t="shared" si="157"/>
        <v>43229.166666666664</v>
      </c>
      <c r="Y892" s="167">
        <f t="shared" si="158"/>
        <v>907812.5</v>
      </c>
    </row>
    <row r="893" spans="1:25" ht="12" customHeight="1" x14ac:dyDescent="0.25">
      <c r="A893" s="53">
        <v>870</v>
      </c>
      <c r="B893" s="66" t="s">
        <v>991</v>
      </c>
      <c r="C893" s="55"/>
      <c r="D893" s="33" t="e">
        <f>VLOOKUP(B893,[2]Item!$A$1:$B$2217,2,)</f>
        <v>#N/A</v>
      </c>
      <c r="E893" s="55" t="s">
        <v>595</v>
      </c>
      <c r="F893" s="52" t="s">
        <v>164</v>
      </c>
      <c r="G893" s="34">
        <v>1</v>
      </c>
      <c r="H893" s="35">
        <v>0.25</v>
      </c>
      <c r="I893" s="36">
        <v>44615</v>
      </c>
      <c r="J893" s="131">
        <v>13805000</v>
      </c>
      <c r="K893" s="47">
        <f>'[1]Sep 23'!M920</f>
        <v>5752083.333333334</v>
      </c>
      <c r="L893" s="48"/>
      <c r="M893" s="48">
        <f t="shared" si="154"/>
        <v>13805000</v>
      </c>
      <c r="N893" s="49">
        <f t="shared" si="155"/>
        <v>287604.16666666669</v>
      </c>
      <c r="O893" s="48">
        <f t="shared" si="159"/>
        <v>6039687.5000000009</v>
      </c>
      <c r="P893" s="48">
        <f t="shared" si="164"/>
        <v>7765312.4999999991</v>
      </c>
      <c r="Q893" s="8">
        <f t="shared" si="156"/>
        <v>7765312.4999999991</v>
      </c>
      <c r="R893" s="50">
        <f t="shared" si="163"/>
        <v>0</v>
      </c>
      <c r="S893" s="50"/>
      <c r="T893" s="9">
        <f t="shared" si="160"/>
        <v>48</v>
      </c>
      <c r="U893" s="9">
        <f t="shared" si="162"/>
        <v>21</v>
      </c>
      <c r="V893">
        <f t="shared" si="161"/>
        <v>27</v>
      </c>
      <c r="W893" s="166">
        <f t="shared" si="157"/>
        <v>287604.16666666669</v>
      </c>
      <c r="Y893" s="167">
        <f t="shared" si="158"/>
        <v>6039687.5</v>
      </c>
    </row>
    <row r="894" spans="1:25" ht="12" customHeight="1" x14ac:dyDescent="0.25">
      <c r="A894" s="53">
        <v>871</v>
      </c>
      <c r="B894" s="66" t="s">
        <v>992</v>
      </c>
      <c r="C894" s="55"/>
      <c r="D894" s="33" t="e">
        <f>VLOOKUP(B894,[2]Item!$A$1:$B$2217,2,)</f>
        <v>#N/A</v>
      </c>
      <c r="E894" s="55" t="s">
        <v>595</v>
      </c>
      <c r="F894" s="52" t="s">
        <v>832</v>
      </c>
      <c r="G894" s="34">
        <v>1</v>
      </c>
      <c r="H894" s="35">
        <v>0.25</v>
      </c>
      <c r="I894" s="61">
        <v>44616</v>
      </c>
      <c r="J894" s="131">
        <v>3125000</v>
      </c>
      <c r="K894" s="47">
        <f>'[1]Sep 23'!M921</f>
        <v>1302083.3333333333</v>
      </c>
      <c r="L894" s="48"/>
      <c r="M894" s="48">
        <f t="shared" si="154"/>
        <v>3125000</v>
      </c>
      <c r="N894" s="49">
        <f t="shared" si="155"/>
        <v>65104.166666666664</v>
      </c>
      <c r="O894" s="48">
        <f t="shared" si="159"/>
        <v>1367187.5</v>
      </c>
      <c r="P894" s="48">
        <f t="shared" si="164"/>
        <v>1757812.5</v>
      </c>
      <c r="Q894" s="8">
        <f t="shared" si="156"/>
        <v>1757812.5</v>
      </c>
      <c r="R894" s="50">
        <f t="shared" si="163"/>
        <v>0</v>
      </c>
      <c r="S894" s="50"/>
      <c r="T894" s="9">
        <f t="shared" si="160"/>
        <v>48</v>
      </c>
      <c r="U894" s="9">
        <f t="shared" si="162"/>
        <v>21</v>
      </c>
      <c r="V894">
        <f t="shared" si="161"/>
        <v>27</v>
      </c>
      <c r="W894" s="166">
        <f t="shared" si="157"/>
        <v>65104.166666666664</v>
      </c>
      <c r="Y894" s="167">
        <f t="shared" si="158"/>
        <v>1367187.5</v>
      </c>
    </row>
    <row r="895" spans="1:25" ht="12" customHeight="1" x14ac:dyDescent="0.25">
      <c r="A895" s="53">
        <v>872</v>
      </c>
      <c r="B895" s="66" t="s">
        <v>993</v>
      </c>
      <c r="C895" s="55"/>
      <c r="D895" s="33" t="e">
        <f>VLOOKUP(B895,[2]Item!$A$1:$B$2217,2,)</f>
        <v>#N/A</v>
      </c>
      <c r="E895" s="55" t="s">
        <v>595</v>
      </c>
      <c r="F895" s="52" t="s">
        <v>610</v>
      </c>
      <c r="G895" s="34">
        <v>1</v>
      </c>
      <c r="H895" s="35">
        <v>0.25</v>
      </c>
      <c r="I895" s="36">
        <v>44627</v>
      </c>
      <c r="J895" s="48">
        <v>3125000</v>
      </c>
      <c r="K895" s="47">
        <f>'[1]Sep 23'!M922</f>
        <v>1236979.1666666665</v>
      </c>
      <c r="L895" s="48"/>
      <c r="M895" s="48">
        <f t="shared" si="154"/>
        <v>3125000</v>
      </c>
      <c r="N895" s="49">
        <f t="shared" si="155"/>
        <v>65104.166666666664</v>
      </c>
      <c r="O895" s="48">
        <f t="shared" si="159"/>
        <v>1302083.3333333333</v>
      </c>
      <c r="P895" s="48">
        <f t="shared" si="164"/>
        <v>1822916.6666666667</v>
      </c>
      <c r="Q895" s="8">
        <f t="shared" si="156"/>
        <v>1822916.6666666667</v>
      </c>
      <c r="R895" s="50">
        <f t="shared" si="163"/>
        <v>0</v>
      </c>
      <c r="S895" s="50"/>
      <c r="T895" s="9">
        <f t="shared" si="160"/>
        <v>48</v>
      </c>
      <c r="U895" s="9">
        <f t="shared" si="162"/>
        <v>20</v>
      </c>
      <c r="V895">
        <f t="shared" si="161"/>
        <v>28</v>
      </c>
      <c r="W895" s="166">
        <f t="shared" si="157"/>
        <v>65104.166666666664</v>
      </c>
      <c r="Y895" s="167">
        <f t="shared" si="158"/>
        <v>1302083.3333333333</v>
      </c>
    </row>
    <row r="896" spans="1:25" ht="12" customHeight="1" x14ac:dyDescent="0.25">
      <c r="A896" s="53">
        <v>873</v>
      </c>
      <c r="B896" s="66" t="s">
        <v>994</v>
      </c>
      <c r="C896" s="55"/>
      <c r="D896" s="33" t="e">
        <f>VLOOKUP(B896,[2]Item!$A$1:$B$2217,2,)</f>
        <v>#N/A</v>
      </c>
      <c r="E896" s="55" t="s">
        <v>595</v>
      </c>
      <c r="F896" s="52" t="s">
        <v>679</v>
      </c>
      <c r="G896" s="34">
        <v>1</v>
      </c>
      <c r="H896" s="35">
        <v>0.25</v>
      </c>
      <c r="I896" s="36">
        <v>44648</v>
      </c>
      <c r="J896" s="48">
        <v>2700000</v>
      </c>
      <c r="K896" s="47">
        <f>'[1]Sep 23'!M923</f>
        <v>1068750</v>
      </c>
      <c r="L896" s="48"/>
      <c r="M896" s="48">
        <f t="shared" si="154"/>
        <v>2700000</v>
      </c>
      <c r="N896" s="49">
        <f t="shared" si="155"/>
        <v>56250</v>
      </c>
      <c r="O896" s="48">
        <f t="shared" si="159"/>
        <v>1125000</v>
      </c>
      <c r="P896" s="48">
        <f t="shared" si="164"/>
        <v>1575000</v>
      </c>
      <c r="Q896" s="8">
        <f t="shared" si="156"/>
        <v>1575000</v>
      </c>
      <c r="R896" s="50">
        <f t="shared" si="163"/>
        <v>0</v>
      </c>
      <c r="S896" s="50"/>
      <c r="T896" s="9">
        <f t="shared" si="160"/>
        <v>48</v>
      </c>
      <c r="U896" s="9">
        <f t="shared" si="162"/>
        <v>20</v>
      </c>
      <c r="V896">
        <f t="shared" si="161"/>
        <v>28</v>
      </c>
      <c r="W896" s="166">
        <f t="shared" si="157"/>
        <v>56250</v>
      </c>
      <c r="Y896" s="167">
        <f t="shared" si="158"/>
        <v>1125000</v>
      </c>
    </row>
    <row r="897" spans="1:25" ht="12" customHeight="1" x14ac:dyDescent="0.25">
      <c r="A897" s="53">
        <v>874</v>
      </c>
      <c r="B897" s="66" t="s">
        <v>995</v>
      </c>
      <c r="C897" s="55"/>
      <c r="D897" s="33" t="e">
        <f>VLOOKUP(B897,[2]Item!$A$1:$B$2217,2,)</f>
        <v>#N/A</v>
      </c>
      <c r="E897" s="55" t="s">
        <v>595</v>
      </c>
      <c r="F897" s="52" t="s">
        <v>164</v>
      </c>
      <c r="G897" s="34">
        <v>1</v>
      </c>
      <c r="H897" s="35">
        <v>0.25</v>
      </c>
      <c r="I897" s="36">
        <v>44627</v>
      </c>
      <c r="J897" s="48">
        <v>2400000</v>
      </c>
      <c r="K897" s="47">
        <f>'[1]Sep 23'!M924</f>
        <v>950000</v>
      </c>
      <c r="L897" s="48"/>
      <c r="M897" s="48">
        <f t="shared" si="154"/>
        <v>2400000</v>
      </c>
      <c r="N897" s="49">
        <f t="shared" si="155"/>
        <v>50000</v>
      </c>
      <c r="O897" s="48">
        <f t="shared" si="159"/>
        <v>1000000</v>
      </c>
      <c r="P897" s="48">
        <f t="shared" si="164"/>
        <v>1400000</v>
      </c>
      <c r="Q897" s="8">
        <f t="shared" si="156"/>
        <v>1400000</v>
      </c>
      <c r="R897" s="50">
        <f t="shared" si="163"/>
        <v>0</v>
      </c>
      <c r="S897" s="50"/>
      <c r="T897" s="9">
        <f t="shared" si="160"/>
        <v>48</v>
      </c>
      <c r="U897" s="9">
        <f t="shared" si="162"/>
        <v>20</v>
      </c>
      <c r="V897">
        <f t="shared" si="161"/>
        <v>28</v>
      </c>
      <c r="W897" s="166">
        <f t="shared" si="157"/>
        <v>50000</v>
      </c>
      <c r="Y897" s="167">
        <f t="shared" si="158"/>
        <v>1000000</v>
      </c>
    </row>
    <row r="898" spans="1:25" ht="12" customHeight="1" x14ac:dyDescent="0.25">
      <c r="A898" s="53">
        <v>875</v>
      </c>
      <c r="B898" s="66" t="s">
        <v>996</v>
      </c>
      <c r="C898" s="55"/>
      <c r="D898" s="33" t="e">
        <f>VLOOKUP(B898,[2]Item!$A$1:$B$2217,2,)</f>
        <v>#N/A</v>
      </c>
      <c r="E898" s="55" t="s">
        <v>595</v>
      </c>
      <c r="F898" s="52" t="s">
        <v>761</v>
      </c>
      <c r="G898" s="34">
        <v>1</v>
      </c>
      <c r="H898" s="35">
        <v>0.25</v>
      </c>
      <c r="I898" s="36">
        <v>44627</v>
      </c>
      <c r="J898" s="48">
        <v>3605000</v>
      </c>
      <c r="K898" s="47">
        <f>'[1]Sep 23'!M925</f>
        <v>1426979.166666667</v>
      </c>
      <c r="L898" s="48"/>
      <c r="M898" s="48">
        <f t="shared" si="154"/>
        <v>3605000</v>
      </c>
      <c r="N898" s="49">
        <f t="shared" si="155"/>
        <v>75104.166666666672</v>
      </c>
      <c r="O898" s="48">
        <f t="shared" si="159"/>
        <v>1502083.3333333337</v>
      </c>
      <c r="P898" s="48">
        <f t="shared" si="164"/>
        <v>2102916.666666666</v>
      </c>
      <c r="Q898" s="8">
        <f t="shared" si="156"/>
        <v>2102916.666666666</v>
      </c>
      <c r="R898" s="50">
        <f t="shared" si="163"/>
        <v>0</v>
      </c>
      <c r="S898" s="50"/>
      <c r="T898" s="9">
        <f t="shared" si="160"/>
        <v>48</v>
      </c>
      <c r="U898" s="9">
        <f t="shared" si="162"/>
        <v>20</v>
      </c>
      <c r="V898">
        <f t="shared" si="161"/>
        <v>28</v>
      </c>
      <c r="W898" s="166">
        <f t="shared" si="157"/>
        <v>75104.166666666672</v>
      </c>
      <c r="Y898" s="167">
        <f t="shared" si="158"/>
        <v>1502083.3333333335</v>
      </c>
    </row>
    <row r="899" spans="1:25" ht="12" customHeight="1" x14ac:dyDescent="0.25">
      <c r="A899" s="53">
        <v>876</v>
      </c>
      <c r="B899" s="66" t="s">
        <v>997</v>
      </c>
      <c r="C899" s="55"/>
      <c r="D899" s="33" t="e">
        <f>VLOOKUP(B899,[2]Item!$A$1:$B$2217,2,)</f>
        <v>#N/A</v>
      </c>
      <c r="E899" s="55" t="s">
        <v>595</v>
      </c>
      <c r="F899" s="52" t="s">
        <v>338</v>
      </c>
      <c r="G899" s="34">
        <v>1</v>
      </c>
      <c r="H899" s="35">
        <v>0.25</v>
      </c>
      <c r="I899" s="36">
        <v>44649</v>
      </c>
      <c r="J899" s="48">
        <v>3760000</v>
      </c>
      <c r="K899" s="47">
        <f>'[1]Sep 23'!M926</f>
        <v>1488333.333333333</v>
      </c>
      <c r="L899" s="48"/>
      <c r="M899" s="48">
        <f t="shared" si="154"/>
        <v>3760000</v>
      </c>
      <c r="N899" s="49">
        <f t="shared" si="155"/>
        <v>78333.333333333328</v>
      </c>
      <c r="O899" s="48">
        <f t="shared" si="159"/>
        <v>1566666.6666666663</v>
      </c>
      <c r="P899" s="48">
        <f t="shared" si="164"/>
        <v>2193333.333333334</v>
      </c>
      <c r="Q899" s="8">
        <f t="shared" si="156"/>
        <v>2193333.333333334</v>
      </c>
      <c r="R899" s="50">
        <f t="shared" si="163"/>
        <v>0</v>
      </c>
      <c r="S899" s="50"/>
      <c r="T899" s="9">
        <f t="shared" si="160"/>
        <v>48</v>
      </c>
      <c r="U899" s="9">
        <f t="shared" si="162"/>
        <v>20</v>
      </c>
      <c r="V899">
        <f t="shared" si="161"/>
        <v>28</v>
      </c>
      <c r="W899" s="166">
        <f t="shared" si="157"/>
        <v>78333.333333333328</v>
      </c>
      <c r="Y899" s="167">
        <f t="shared" si="158"/>
        <v>1566666.6666666665</v>
      </c>
    </row>
    <row r="900" spans="1:25" ht="12" customHeight="1" x14ac:dyDescent="0.25">
      <c r="A900" s="53">
        <v>877</v>
      </c>
      <c r="B900" s="66" t="s">
        <v>998</v>
      </c>
      <c r="C900" s="55"/>
      <c r="D900" s="33" t="e">
        <f>VLOOKUP(B900,[2]Item!$A$1:$B$2217,2,)</f>
        <v>#N/A</v>
      </c>
      <c r="E900" s="55" t="s">
        <v>595</v>
      </c>
      <c r="F900" s="52" t="s">
        <v>610</v>
      </c>
      <c r="G900" s="34">
        <v>1</v>
      </c>
      <c r="H900" s="35">
        <v>0.25</v>
      </c>
      <c r="I900" s="36">
        <v>44651</v>
      </c>
      <c r="J900" s="48">
        <v>3260000</v>
      </c>
      <c r="K900" s="47">
        <f>'[1]Sep 23'!M927</f>
        <v>1290416.6666666667</v>
      </c>
      <c r="L900" s="48"/>
      <c r="M900" s="48">
        <f t="shared" si="154"/>
        <v>3260000</v>
      </c>
      <c r="N900" s="49">
        <f t="shared" si="155"/>
        <v>67916.666666666672</v>
      </c>
      <c r="O900" s="48">
        <f t="shared" si="159"/>
        <v>1358333.3333333335</v>
      </c>
      <c r="P900" s="48">
        <f t="shared" si="164"/>
        <v>1901666.6666666665</v>
      </c>
      <c r="Q900" s="8">
        <f t="shared" si="156"/>
        <v>1901666.6666666665</v>
      </c>
      <c r="R900" s="50">
        <f t="shared" si="163"/>
        <v>0</v>
      </c>
      <c r="S900" s="50"/>
      <c r="T900" s="9">
        <f t="shared" si="160"/>
        <v>48</v>
      </c>
      <c r="U900" s="9">
        <f t="shared" si="162"/>
        <v>20</v>
      </c>
      <c r="V900">
        <f t="shared" si="161"/>
        <v>28</v>
      </c>
      <c r="W900" s="166">
        <f t="shared" si="157"/>
        <v>67916.666666666672</v>
      </c>
      <c r="Y900" s="167">
        <f t="shared" si="158"/>
        <v>1358333.3333333335</v>
      </c>
    </row>
    <row r="901" spans="1:25" ht="12" customHeight="1" x14ac:dyDescent="0.25">
      <c r="A901" s="53">
        <v>878</v>
      </c>
      <c r="B901" s="66" t="s">
        <v>999</v>
      </c>
      <c r="C901" s="55"/>
      <c r="D901" s="33" t="e">
        <f>VLOOKUP(B901,[2]Item!$A$1:$B$2217,2,)</f>
        <v>#N/A</v>
      </c>
      <c r="E901" s="55" t="s">
        <v>595</v>
      </c>
      <c r="F901" s="52" t="s">
        <v>175</v>
      </c>
      <c r="G901" s="34">
        <v>1</v>
      </c>
      <c r="H901" s="35">
        <v>0.25</v>
      </c>
      <c r="I901" s="36">
        <v>44678</v>
      </c>
      <c r="J901" s="131">
        <v>3125000</v>
      </c>
      <c r="K901" s="47">
        <f>'[1]Sep 23'!M928</f>
        <v>1171874.9999999998</v>
      </c>
      <c r="L901" s="48"/>
      <c r="M901" s="48">
        <f t="shared" si="154"/>
        <v>3125000</v>
      </c>
      <c r="N901" s="49">
        <f t="shared" si="155"/>
        <v>65104.166666666664</v>
      </c>
      <c r="O901" s="48">
        <f t="shared" si="159"/>
        <v>1236979.1666666665</v>
      </c>
      <c r="P901" s="48">
        <f t="shared" si="164"/>
        <v>1888020.8333333335</v>
      </c>
      <c r="Q901" s="8">
        <f t="shared" si="156"/>
        <v>1888020.8333333335</v>
      </c>
      <c r="R901" s="50">
        <f t="shared" si="163"/>
        <v>0</v>
      </c>
      <c r="S901" s="50"/>
      <c r="T901" s="9">
        <f t="shared" si="160"/>
        <v>48</v>
      </c>
      <c r="U901" s="9">
        <f t="shared" si="162"/>
        <v>19</v>
      </c>
      <c r="V901">
        <f t="shared" si="161"/>
        <v>29</v>
      </c>
      <c r="W901" s="166">
        <f t="shared" si="157"/>
        <v>65104.166666666664</v>
      </c>
      <c r="Y901" s="167">
        <f t="shared" si="158"/>
        <v>1236979.1666666665</v>
      </c>
    </row>
    <row r="902" spans="1:25" ht="12" customHeight="1" x14ac:dyDescent="0.25">
      <c r="A902" s="53">
        <v>879</v>
      </c>
      <c r="B902" s="66" t="s">
        <v>1000</v>
      </c>
      <c r="C902" s="55"/>
      <c r="D902" s="33" t="e">
        <f>VLOOKUP(B902,[2]Item!$A$1:$B$2217,2,)</f>
        <v>#N/A</v>
      </c>
      <c r="E902" s="55" t="s">
        <v>595</v>
      </c>
      <c r="F902" s="52" t="s">
        <v>338</v>
      </c>
      <c r="G902" s="34">
        <v>1</v>
      </c>
      <c r="H902" s="35">
        <v>0.25</v>
      </c>
      <c r="I902" s="36">
        <v>44667</v>
      </c>
      <c r="J902" s="131">
        <v>1700000</v>
      </c>
      <c r="K902" s="47">
        <f>'[1]Sep 23'!M929</f>
        <v>637500</v>
      </c>
      <c r="L902" s="48"/>
      <c r="M902" s="48">
        <f t="shared" si="154"/>
        <v>1700000</v>
      </c>
      <c r="N902" s="49">
        <f t="shared" si="155"/>
        <v>35416.666666666664</v>
      </c>
      <c r="O902" s="48">
        <f t="shared" si="159"/>
        <v>672916.66666666663</v>
      </c>
      <c r="P902" s="48">
        <f t="shared" si="164"/>
        <v>1027083.3333333334</v>
      </c>
      <c r="Q902" s="8">
        <f t="shared" si="156"/>
        <v>1027083.3333333334</v>
      </c>
      <c r="R902" s="50">
        <f t="shared" si="163"/>
        <v>0</v>
      </c>
      <c r="S902" s="50"/>
      <c r="T902" s="9">
        <f t="shared" si="160"/>
        <v>48</v>
      </c>
      <c r="U902" s="9">
        <f t="shared" si="162"/>
        <v>19</v>
      </c>
      <c r="V902">
        <f t="shared" si="161"/>
        <v>29</v>
      </c>
      <c r="W902" s="166">
        <f t="shared" si="157"/>
        <v>35416.666666666664</v>
      </c>
      <c r="Y902" s="167">
        <f t="shared" si="158"/>
        <v>672916.66666666663</v>
      </c>
    </row>
    <row r="903" spans="1:25" ht="12" customHeight="1" x14ac:dyDescent="0.25">
      <c r="A903" s="53">
        <v>880</v>
      </c>
      <c r="B903" s="66" t="s">
        <v>1001</v>
      </c>
      <c r="C903" s="55"/>
      <c r="D903" s="33" t="e">
        <f>VLOOKUP(B903,[2]Item!$A$1:$B$2217,2,)</f>
        <v>#N/A</v>
      </c>
      <c r="E903" s="55" t="s">
        <v>595</v>
      </c>
      <c r="F903" s="52" t="s">
        <v>679</v>
      </c>
      <c r="G903" s="34">
        <v>1</v>
      </c>
      <c r="H903" s="35">
        <v>0.25</v>
      </c>
      <c r="I903" s="36">
        <v>44667</v>
      </c>
      <c r="J903" s="131">
        <v>1700000</v>
      </c>
      <c r="K903" s="47">
        <f>'[1]Sep 23'!M930</f>
        <v>637500</v>
      </c>
      <c r="L903" s="48"/>
      <c r="M903" s="48">
        <f t="shared" ref="M903:M967" si="165">J903+L903</f>
        <v>1700000</v>
      </c>
      <c r="N903" s="49">
        <f t="shared" ref="N903:N967" si="166">IF(J903=L903,0,M903*H903/12)</f>
        <v>35416.666666666664</v>
      </c>
      <c r="O903" s="48">
        <f t="shared" si="159"/>
        <v>672916.66666666663</v>
      </c>
      <c r="P903" s="48">
        <f t="shared" si="164"/>
        <v>1027083.3333333334</v>
      </c>
      <c r="Q903" s="8">
        <f t="shared" ref="Q903:Q1063" si="167">M903-O903</f>
        <v>1027083.3333333334</v>
      </c>
      <c r="R903" s="50">
        <f t="shared" si="163"/>
        <v>0</v>
      </c>
      <c r="S903" s="50"/>
      <c r="T903" s="9">
        <f t="shared" si="160"/>
        <v>48</v>
      </c>
      <c r="U903" s="9">
        <f t="shared" si="162"/>
        <v>19</v>
      </c>
      <c r="V903">
        <f t="shared" si="161"/>
        <v>29</v>
      </c>
      <c r="W903" s="166">
        <f t="shared" ref="W903:W966" si="168">M903/T903</f>
        <v>35416.666666666664</v>
      </c>
      <c r="Y903" s="167">
        <f t="shared" ref="Y903:Y966" si="169">U903*W903</f>
        <v>672916.66666666663</v>
      </c>
    </row>
    <row r="904" spans="1:25" ht="12" customHeight="1" x14ac:dyDescent="0.25">
      <c r="A904" s="53">
        <v>881</v>
      </c>
      <c r="B904" s="66" t="s">
        <v>1002</v>
      </c>
      <c r="C904" s="55"/>
      <c r="D904" s="33" t="e">
        <f>VLOOKUP(B904,[2]Item!$A$1:$B$2217,2,)</f>
        <v>#N/A</v>
      </c>
      <c r="E904" s="55" t="s">
        <v>595</v>
      </c>
      <c r="F904" s="52" t="s">
        <v>233</v>
      </c>
      <c r="G904" s="34">
        <v>1</v>
      </c>
      <c r="H904" s="35">
        <v>0.25</v>
      </c>
      <c r="I904" s="36">
        <v>44723</v>
      </c>
      <c r="J904" s="48">
        <v>1450000</v>
      </c>
      <c r="K904" s="47">
        <f>'[1]Sep 23'!M931</f>
        <v>483333.3333333332</v>
      </c>
      <c r="L904" s="48"/>
      <c r="M904" s="48">
        <f t="shared" si="165"/>
        <v>1450000</v>
      </c>
      <c r="N904" s="49">
        <f t="shared" si="166"/>
        <v>30208.333333333332</v>
      </c>
      <c r="O904" s="48">
        <f t="shared" si="159"/>
        <v>513541.66666666651</v>
      </c>
      <c r="P904" s="48">
        <f t="shared" si="164"/>
        <v>936458.33333333349</v>
      </c>
      <c r="Q904" s="8">
        <f t="shared" si="167"/>
        <v>936458.33333333349</v>
      </c>
      <c r="R904" s="50">
        <f t="shared" si="163"/>
        <v>0</v>
      </c>
      <c r="S904" s="50"/>
      <c r="T904" s="9">
        <f t="shared" si="160"/>
        <v>48</v>
      </c>
      <c r="U904" s="9">
        <f t="shared" si="162"/>
        <v>17</v>
      </c>
      <c r="V904">
        <f t="shared" si="161"/>
        <v>31</v>
      </c>
      <c r="W904" s="166">
        <f t="shared" si="168"/>
        <v>30208.333333333332</v>
      </c>
      <c r="Y904" s="167">
        <f t="shared" si="169"/>
        <v>513541.66666666663</v>
      </c>
    </row>
    <row r="905" spans="1:25" ht="12" customHeight="1" x14ac:dyDescent="0.25">
      <c r="A905" s="53">
        <v>882</v>
      </c>
      <c r="B905" s="66" t="s">
        <v>1003</v>
      </c>
      <c r="C905" s="55"/>
      <c r="D905" s="33" t="e">
        <f>VLOOKUP(B905,[2]Item!$A$1:$B$2217,2,)</f>
        <v>#N/A</v>
      </c>
      <c r="E905" s="55" t="s">
        <v>595</v>
      </c>
      <c r="F905" s="52" t="s">
        <v>175</v>
      </c>
      <c r="G905" s="34">
        <v>1</v>
      </c>
      <c r="H905" s="35">
        <v>0.25</v>
      </c>
      <c r="I905" s="36">
        <v>44723</v>
      </c>
      <c r="J905" s="48">
        <v>15125000</v>
      </c>
      <c r="K905" s="47">
        <f>'[1]Sep 23'!M932</f>
        <v>5041666.666666667</v>
      </c>
      <c r="L905" s="48"/>
      <c r="M905" s="48">
        <f t="shared" si="165"/>
        <v>15125000</v>
      </c>
      <c r="N905" s="49">
        <f t="shared" si="166"/>
        <v>315104.16666666669</v>
      </c>
      <c r="O905" s="48">
        <f t="shared" ref="O905:O968" si="170">K905+N905</f>
        <v>5356770.833333334</v>
      </c>
      <c r="P905" s="48">
        <f t="shared" si="164"/>
        <v>9768229.166666666</v>
      </c>
      <c r="Q905" s="8">
        <f t="shared" si="167"/>
        <v>9768229.166666666</v>
      </c>
      <c r="R905" s="50">
        <f t="shared" si="163"/>
        <v>0</v>
      </c>
      <c r="S905" s="50"/>
      <c r="T905" s="9">
        <f t="shared" ref="T905:T1010" si="171">IF(H905=0,"",IF(H905="","",12*(100%/H905)))</f>
        <v>48</v>
      </c>
      <c r="U905" s="9">
        <f t="shared" si="162"/>
        <v>17</v>
      </c>
      <c r="V905">
        <f t="shared" ref="V905:V1010" si="172">IFERROR(IF(T905-U905&gt;0,T905-U905,0),"")</f>
        <v>31</v>
      </c>
      <c r="W905" s="166">
        <f t="shared" si="168"/>
        <v>315104.16666666669</v>
      </c>
      <c r="Y905" s="167">
        <f t="shared" si="169"/>
        <v>5356770.833333334</v>
      </c>
    </row>
    <row r="906" spans="1:25" ht="12" customHeight="1" x14ac:dyDescent="0.25">
      <c r="A906" s="53">
        <v>883</v>
      </c>
      <c r="B906" s="66" t="s">
        <v>1004</v>
      </c>
      <c r="C906" s="55"/>
      <c r="D906" s="33" t="e">
        <f>VLOOKUP(B906,[2]Item!$A$1:$B$2217,2,)</f>
        <v>#N/A</v>
      </c>
      <c r="E906" s="55" t="s">
        <v>595</v>
      </c>
      <c r="F906" s="52" t="s">
        <v>265</v>
      </c>
      <c r="G906" s="34">
        <v>1</v>
      </c>
      <c r="H906" s="35">
        <v>0.25</v>
      </c>
      <c r="I906" s="36">
        <v>44723</v>
      </c>
      <c r="J906" s="48">
        <v>2450000</v>
      </c>
      <c r="K906" s="47">
        <f>'[1]Sep 23'!M933</f>
        <v>816666.66666666651</v>
      </c>
      <c r="L906" s="48"/>
      <c r="M906" s="48">
        <f t="shared" si="165"/>
        <v>2450000</v>
      </c>
      <c r="N906" s="49">
        <f t="shared" si="166"/>
        <v>51041.666666666664</v>
      </c>
      <c r="O906" s="48">
        <f t="shared" si="170"/>
        <v>867708.33333333314</v>
      </c>
      <c r="P906" s="48">
        <f t="shared" si="164"/>
        <v>1582291.666666667</v>
      </c>
      <c r="Q906" s="8">
        <f t="shared" si="167"/>
        <v>1582291.666666667</v>
      </c>
      <c r="R906" s="50">
        <f t="shared" si="163"/>
        <v>0</v>
      </c>
      <c r="S906" s="50"/>
      <c r="T906" s="9">
        <f t="shared" si="171"/>
        <v>48</v>
      </c>
      <c r="U906" s="9">
        <f t="shared" si="162"/>
        <v>17</v>
      </c>
      <c r="V906">
        <f t="shared" si="172"/>
        <v>31</v>
      </c>
      <c r="W906" s="166">
        <f t="shared" si="168"/>
        <v>51041.666666666664</v>
      </c>
      <c r="Y906" s="167">
        <f t="shared" si="169"/>
        <v>867708.33333333326</v>
      </c>
    </row>
    <row r="907" spans="1:25" ht="12" customHeight="1" x14ac:dyDescent="0.25">
      <c r="A907" s="53">
        <v>884</v>
      </c>
      <c r="B907" s="66" t="s">
        <v>1005</v>
      </c>
      <c r="C907" s="55"/>
      <c r="D907" s="33" t="e">
        <f>VLOOKUP(B907,[2]Item!$A$1:$B$2217,2,)</f>
        <v>#N/A</v>
      </c>
      <c r="E907" s="55" t="s">
        <v>595</v>
      </c>
      <c r="F907" s="52" t="s">
        <v>265</v>
      </c>
      <c r="G907" s="34">
        <v>1</v>
      </c>
      <c r="H907" s="35">
        <v>0.25</v>
      </c>
      <c r="I907" s="36">
        <v>44723</v>
      </c>
      <c r="J907" s="48">
        <v>1600000</v>
      </c>
      <c r="K907" s="47">
        <f>'[1]Sep 23'!M934</f>
        <v>533333.33333333326</v>
      </c>
      <c r="L907" s="48"/>
      <c r="M907" s="48">
        <f t="shared" si="165"/>
        <v>1600000</v>
      </c>
      <c r="N907" s="49">
        <f t="shared" si="166"/>
        <v>33333.333333333336</v>
      </c>
      <c r="O907" s="48">
        <f t="shared" si="170"/>
        <v>566666.66666666663</v>
      </c>
      <c r="P907" s="48">
        <f t="shared" si="164"/>
        <v>1033333.3333333334</v>
      </c>
      <c r="Q907" s="8">
        <f t="shared" si="167"/>
        <v>1033333.3333333334</v>
      </c>
      <c r="R907" s="50">
        <f t="shared" si="163"/>
        <v>0</v>
      </c>
      <c r="S907" s="50"/>
      <c r="T907" s="9">
        <f t="shared" si="171"/>
        <v>48</v>
      </c>
      <c r="U907" s="9">
        <f t="shared" ref="U907:U970" si="173">IF(I907="","",IF(((YEAR($U$2)-YEAR(I907))*12)+MONTH($U$2)-MONTH(I907)+1&gt;T907,T907,((YEAR($U$2)-YEAR(I907))*12)+MONTH($U$2)-MONTH(I907)+1))</f>
        <v>17</v>
      </c>
      <c r="V907">
        <f t="shared" si="172"/>
        <v>31</v>
      </c>
      <c r="W907" s="166">
        <f t="shared" si="168"/>
        <v>33333.333333333336</v>
      </c>
      <c r="Y907" s="167">
        <f t="shared" si="169"/>
        <v>566666.66666666674</v>
      </c>
    </row>
    <row r="908" spans="1:25" ht="12" customHeight="1" x14ac:dyDescent="0.25">
      <c r="A908" s="53">
        <v>885</v>
      </c>
      <c r="B908" s="66" t="s">
        <v>1006</v>
      </c>
      <c r="C908" s="55"/>
      <c r="D908" s="33" t="e">
        <f>VLOOKUP(B908,[2]Item!$A$1:$B$2217,2,)</f>
        <v>#N/A</v>
      </c>
      <c r="E908" s="55" t="s">
        <v>595</v>
      </c>
      <c r="F908" s="52" t="s">
        <v>258</v>
      </c>
      <c r="G908" s="34">
        <v>1</v>
      </c>
      <c r="H908" s="35">
        <v>0.25</v>
      </c>
      <c r="I908" s="36">
        <v>44743</v>
      </c>
      <c r="J908" s="131">
        <v>6375000</v>
      </c>
      <c r="K908" s="47">
        <f>'[1]Sep 23'!M935</f>
        <v>1992187.5</v>
      </c>
      <c r="L908" s="48"/>
      <c r="M908" s="48">
        <f t="shared" si="165"/>
        <v>6375000</v>
      </c>
      <c r="N908" s="49">
        <f t="shared" si="166"/>
        <v>132812.5</v>
      </c>
      <c r="O908" s="48">
        <f t="shared" si="170"/>
        <v>2125000</v>
      </c>
      <c r="P908" s="48">
        <f t="shared" si="164"/>
        <v>4250000</v>
      </c>
      <c r="Q908" s="8">
        <f t="shared" si="167"/>
        <v>4250000</v>
      </c>
      <c r="R908" s="50">
        <f t="shared" si="163"/>
        <v>0</v>
      </c>
      <c r="S908" s="50"/>
      <c r="T908" s="9">
        <f t="shared" si="171"/>
        <v>48</v>
      </c>
      <c r="U908" s="9">
        <f t="shared" si="173"/>
        <v>16</v>
      </c>
      <c r="V908">
        <f t="shared" si="172"/>
        <v>32</v>
      </c>
      <c r="W908" s="166">
        <f t="shared" si="168"/>
        <v>132812.5</v>
      </c>
      <c r="Y908" s="167">
        <f t="shared" si="169"/>
        <v>2125000</v>
      </c>
    </row>
    <row r="909" spans="1:25" ht="12" customHeight="1" x14ac:dyDescent="0.25">
      <c r="A909" s="53">
        <v>886</v>
      </c>
      <c r="B909" s="66" t="s">
        <v>1007</v>
      </c>
      <c r="C909" s="55"/>
      <c r="D909" s="33" t="e">
        <f>VLOOKUP(B909,[2]Item!$A$1:$B$2217,2,)</f>
        <v>#N/A</v>
      </c>
      <c r="E909" s="55" t="s">
        <v>595</v>
      </c>
      <c r="F909" s="52" t="s">
        <v>321</v>
      </c>
      <c r="G909" s="34">
        <v>1</v>
      </c>
      <c r="H909" s="35">
        <v>0.25</v>
      </c>
      <c r="I909" s="61">
        <v>44782</v>
      </c>
      <c r="J909" s="131">
        <v>1585000</v>
      </c>
      <c r="K909" s="47">
        <f>'[1]Sep 23'!M936</f>
        <v>462291.66666666657</v>
      </c>
      <c r="L909" s="48"/>
      <c r="M909" s="48">
        <f t="shared" si="165"/>
        <v>1585000</v>
      </c>
      <c r="N909" s="49">
        <f t="shared" si="166"/>
        <v>33020.833333333336</v>
      </c>
      <c r="O909" s="48">
        <f t="shared" si="170"/>
        <v>495312.49999999988</v>
      </c>
      <c r="P909" s="48">
        <f t="shared" si="164"/>
        <v>1089687.5</v>
      </c>
      <c r="Q909" s="8">
        <f t="shared" si="167"/>
        <v>1089687.5</v>
      </c>
      <c r="R909" s="50">
        <f t="shared" si="163"/>
        <v>0</v>
      </c>
      <c r="S909" s="50"/>
      <c r="T909" s="9">
        <f t="shared" si="171"/>
        <v>48</v>
      </c>
      <c r="U909" s="9">
        <f t="shared" si="173"/>
        <v>15</v>
      </c>
      <c r="V909">
        <f t="shared" si="172"/>
        <v>33</v>
      </c>
      <c r="W909" s="166">
        <f t="shared" si="168"/>
        <v>33020.833333333336</v>
      </c>
      <c r="Y909" s="167">
        <f t="shared" si="169"/>
        <v>495312.50000000006</v>
      </c>
    </row>
    <row r="910" spans="1:25" ht="12" customHeight="1" x14ac:dyDescent="0.25">
      <c r="A910" s="53">
        <v>887</v>
      </c>
      <c r="B910" s="66" t="s">
        <v>1008</v>
      </c>
      <c r="C910" s="55"/>
      <c r="D910" s="33" t="e">
        <f>VLOOKUP(B910,[2]Item!$A$1:$B$2217,2,)</f>
        <v>#N/A</v>
      </c>
      <c r="E910" s="55" t="s">
        <v>595</v>
      </c>
      <c r="F910" s="52" t="s">
        <v>970</v>
      </c>
      <c r="G910" s="34">
        <v>1</v>
      </c>
      <c r="H910" s="35">
        <v>0.25</v>
      </c>
      <c r="I910" s="36">
        <v>44812</v>
      </c>
      <c r="J910" s="131">
        <v>1585000</v>
      </c>
      <c r="K910" s="47">
        <f>'[1]Sep 23'!M937</f>
        <v>429270.83333333326</v>
      </c>
      <c r="L910" s="48"/>
      <c r="M910" s="48">
        <f t="shared" si="165"/>
        <v>1585000</v>
      </c>
      <c r="N910" s="49">
        <f t="shared" si="166"/>
        <v>33020.833333333336</v>
      </c>
      <c r="O910" s="48">
        <f t="shared" si="170"/>
        <v>462291.66666666657</v>
      </c>
      <c r="P910" s="48">
        <f t="shared" si="164"/>
        <v>1122708.3333333335</v>
      </c>
      <c r="Q910" s="8">
        <f t="shared" si="167"/>
        <v>1122708.3333333335</v>
      </c>
      <c r="R910" s="50">
        <f t="shared" si="163"/>
        <v>0</v>
      </c>
      <c r="S910" s="50"/>
      <c r="T910" s="9">
        <f t="shared" si="171"/>
        <v>48</v>
      </c>
      <c r="U910" s="9">
        <f t="shared" si="173"/>
        <v>14</v>
      </c>
      <c r="V910">
        <f t="shared" si="172"/>
        <v>34</v>
      </c>
      <c r="W910" s="166">
        <f t="shared" si="168"/>
        <v>33020.833333333336</v>
      </c>
      <c r="Y910" s="167">
        <f t="shared" si="169"/>
        <v>462291.66666666669</v>
      </c>
    </row>
    <row r="911" spans="1:25" ht="12" customHeight="1" x14ac:dyDescent="0.25">
      <c r="A911" s="53">
        <v>888</v>
      </c>
      <c r="B911" s="66" t="s">
        <v>1009</v>
      </c>
      <c r="C911" s="55"/>
      <c r="D911" s="33" t="e">
        <f>VLOOKUP(B911,[2]Item!$A$1:$B$2217,2,)</f>
        <v>#N/A</v>
      </c>
      <c r="E911" s="55" t="s">
        <v>595</v>
      </c>
      <c r="F911" s="52" t="s">
        <v>258</v>
      </c>
      <c r="G911" s="34">
        <v>1</v>
      </c>
      <c r="H911" s="35">
        <v>0.25</v>
      </c>
      <c r="I911" s="36">
        <v>44831</v>
      </c>
      <c r="J911" s="131">
        <v>1790000</v>
      </c>
      <c r="K911" s="47">
        <f>'[1]Sep 23'!M938</f>
        <v>484791.66666666674</v>
      </c>
      <c r="L911" s="48"/>
      <c r="M911" s="48">
        <f t="shared" si="165"/>
        <v>1790000</v>
      </c>
      <c r="N911" s="49">
        <f t="shared" si="166"/>
        <v>37291.666666666664</v>
      </c>
      <c r="O911" s="48">
        <f t="shared" si="170"/>
        <v>522083.33333333343</v>
      </c>
      <c r="P911" s="48">
        <f t="shared" si="164"/>
        <v>1267916.6666666665</v>
      </c>
      <c r="Q911" s="8">
        <f t="shared" si="167"/>
        <v>1267916.6666666665</v>
      </c>
      <c r="R911" s="50">
        <f t="shared" si="163"/>
        <v>0</v>
      </c>
      <c r="S911" s="50"/>
      <c r="T911" s="9">
        <f t="shared" si="171"/>
        <v>48</v>
      </c>
      <c r="U911" s="9">
        <f t="shared" si="173"/>
        <v>14</v>
      </c>
      <c r="V911">
        <f t="shared" si="172"/>
        <v>34</v>
      </c>
      <c r="W911" s="166">
        <f t="shared" si="168"/>
        <v>37291.666666666664</v>
      </c>
      <c r="Y911" s="167">
        <f t="shared" si="169"/>
        <v>522083.33333333331</v>
      </c>
    </row>
    <row r="912" spans="1:25" ht="12" customHeight="1" x14ac:dyDescent="0.25">
      <c r="A912" s="53">
        <v>889</v>
      </c>
      <c r="B912" s="66" t="s">
        <v>1010</v>
      </c>
      <c r="C912" s="55"/>
      <c r="D912" s="33" t="e">
        <f>VLOOKUP(B912,[2]Item!$A$1:$B$2217,2,)</f>
        <v>#N/A</v>
      </c>
      <c r="E912" s="55" t="s">
        <v>595</v>
      </c>
      <c r="F912" s="52" t="s">
        <v>158</v>
      </c>
      <c r="G912" s="34">
        <v>1</v>
      </c>
      <c r="H912" s="35">
        <v>0.25</v>
      </c>
      <c r="I912" s="36">
        <v>44831</v>
      </c>
      <c r="J912" s="131">
        <v>1790000</v>
      </c>
      <c r="K912" s="47">
        <f>'[1]Sep 23'!M939</f>
        <v>484791.66666666674</v>
      </c>
      <c r="L912" s="48"/>
      <c r="M912" s="48">
        <f t="shared" si="165"/>
        <v>1790000</v>
      </c>
      <c r="N912" s="49">
        <f t="shared" si="166"/>
        <v>37291.666666666664</v>
      </c>
      <c r="O912" s="48">
        <f t="shared" si="170"/>
        <v>522083.33333333343</v>
      </c>
      <c r="P912" s="48">
        <f t="shared" si="164"/>
        <v>1267916.6666666665</v>
      </c>
      <c r="Q912" s="8">
        <f t="shared" si="167"/>
        <v>1267916.6666666665</v>
      </c>
      <c r="R912" s="50">
        <f t="shared" si="163"/>
        <v>0</v>
      </c>
      <c r="S912" s="50"/>
      <c r="T912" s="9">
        <f t="shared" si="171"/>
        <v>48</v>
      </c>
      <c r="U912" s="9">
        <f t="shared" si="173"/>
        <v>14</v>
      </c>
      <c r="V912">
        <f t="shared" si="172"/>
        <v>34</v>
      </c>
      <c r="W912" s="166">
        <f t="shared" si="168"/>
        <v>37291.666666666664</v>
      </c>
      <c r="Y912" s="167">
        <f t="shared" si="169"/>
        <v>522083.33333333331</v>
      </c>
    </row>
    <row r="913" spans="1:25" ht="12" customHeight="1" x14ac:dyDescent="0.25">
      <c r="A913" s="53">
        <v>890</v>
      </c>
      <c r="B913" s="66" t="s">
        <v>1011</v>
      </c>
      <c r="C913" s="55"/>
      <c r="D913" s="33" t="e">
        <f>VLOOKUP(B913,[2]Item!$A$1:$B$2217,2,)</f>
        <v>#N/A</v>
      </c>
      <c r="E913" s="55" t="s">
        <v>595</v>
      </c>
      <c r="F913" s="52" t="s">
        <v>341</v>
      </c>
      <c r="G913" s="34">
        <v>9</v>
      </c>
      <c r="H913" s="35">
        <v>0.25</v>
      </c>
      <c r="I913" s="36">
        <v>44834</v>
      </c>
      <c r="J913" s="131">
        <v>160740000</v>
      </c>
      <c r="K913" s="47">
        <f>'[1]Sep 23'!M940</f>
        <v>43533750</v>
      </c>
      <c r="L913" s="48"/>
      <c r="M913" s="48">
        <f t="shared" si="165"/>
        <v>160740000</v>
      </c>
      <c r="N913" s="49">
        <f t="shared" si="166"/>
        <v>3348750</v>
      </c>
      <c r="O913" s="48">
        <f t="shared" si="170"/>
        <v>46882500</v>
      </c>
      <c r="P913" s="48">
        <f t="shared" si="164"/>
        <v>113857500</v>
      </c>
      <c r="Q913" s="8">
        <f t="shared" si="167"/>
        <v>113857500</v>
      </c>
      <c r="R913" s="50">
        <f t="shared" si="163"/>
        <v>0</v>
      </c>
      <c r="S913" s="50"/>
      <c r="T913" s="9">
        <f t="shared" si="171"/>
        <v>48</v>
      </c>
      <c r="U913" s="9">
        <f t="shared" si="173"/>
        <v>14</v>
      </c>
      <c r="V913">
        <f t="shared" si="172"/>
        <v>34</v>
      </c>
      <c r="W913" s="166">
        <f t="shared" si="168"/>
        <v>3348750</v>
      </c>
      <c r="Y913" s="167">
        <f t="shared" si="169"/>
        <v>46882500</v>
      </c>
    </row>
    <row r="914" spans="1:25" ht="12" customHeight="1" x14ac:dyDescent="0.25">
      <c r="A914" s="53">
        <v>891</v>
      </c>
      <c r="B914" s="66" t="s">
        <v>1012</v>
      </c>
      <c r="C914" s="55"/>
      <c r="D914" s="33" t="e">
        <f>VLOOKUP(B914,[2]Item!$A$1:$B$2217,2,)</f>
        <v>#N/A</v>
      </c>
      <c r="E914" s="55" t="s">
        <v>595</v>
      </c>
      <c r="F914" s="52" t="s">
        <v>679</v>
      </c>
      <c r="G914" s="34">
        <v>1</v>
      </c>
      <c r="H914" s="35">
        <v>0.25</v>
      </c>
      <c r="I914" s="107">
        <v>44844</v>
      </c>
      <c r="J914" s="131">
        <v>1595000</v>
      </c>
      <c r="K914" s="47">
        <f>'[1]Sep 23'!M941</f>
        <v>398750.00000000006</v>
      </c>
      <c r="L914" s="48"/>
      <c r="M914" s="48">
        <f t="shared" si="165"/>
        <v>1595000</v>
      </c>
      <c r="N914" s="49">
        <f t="shared" si="166"/>
        <v>33229.166666666664</v>
      </c>
      <c r="O914" s="48">
        <f t="shared" si="170"/>
        <v>431979.16666666674</v>
      </c>
      <c r="P914" s="48">
        <f t="shared" si="164"/>
        <v>1163020.8333333333</v>
      </c>
      <c r="Q914" s="8">
        <f t="shared" si="167"/>
        <v>1163020.8333333333</v>
      </c>
      <c r="R914" s="50">
        <f t="shared" si="163"/>
        <v>0</v>
      </c>
      <c r="S914" s="50"/>
      <c r="T914" s="9">
        <f t="shared" si="171"/>
        <v>48</v>
      </c>
      <c r="U914" s="9">
        <f t="shared" si="173"/>
        <v>13</v>
      </c>
      <c r="V914">
        <f t="shared" si="172"/>
        <v>35</v>
      </c>
      <c r="W914" s="166">
        <f t="shared" si="168"/>
        <v>33229.166666666664</v>
      </c>
      <c r="Y914" s="167">
        <f t="shared" si="169"/>
        <v>431979.16666666663</v>
      </c>
    </row>
    <row r="915" spans="1:25" ht="12" customHeight="1" x14ac:dyDescent="0.25">
      <c r="A915" s="53">
        <v>892</v>
      </c>
      <c r="B915" s="66" t="s">
        <v>1013</v>
      </c>
      <c r="C915" s="55"/>
      <c r="D915" s="33" t="e">
        <f>VLOOKUP(B915,[2]Item!$A$1:$B$2217,2,)</f>
        <v>#N/A</v>
      </c>
      <c r="E915" s="55" t="s">
        <v>595</v>
      </c>
      <c r="F915" s="52" t="s">
        <v>158</v>
      </c>
      <c r="G915" s="34">
        <v>1</v>
      </c>
      <c r="H915" s="35">
        <v>0.25</v>
      </c>
      <c r="I915" s="107">
        <v>44845</v>
      </c>
      <c r="J915" s="131">
        <v>14200000</v>
      </c>
      <c r="K915" s="47">
        <f>'[1]Sep 23'!M942</f>
        <v>3550000.0000000005</v>
      </c>
      <c r="L915" s="48"/>
      <c r="M915" s="48">
        <f t="shared" si="165"/>
        <v>14200000</v>
      </c>
      <c r="N915" s="49">
        <f t="shared" si="166"/>
        <v>295833.33333333331</v>
      </c>
      <c r="O915" s="48">
        <f t="shared" si="170"/>
        <v>3845833.333333334</v>
      </c>
      <c r="P915" s="48">
        <f t="shared" si="164"/>
        <v>10354166.666666666</v>
      </c>
      <c r="Q915" s="8">
        <f t="shared" si="167"/>
        <v>10354166.666666666</v>
      </c>
      <c r="R915" s="50">
        <f t="shared" si="163"/>
        <v>0</v>
      </c>
      <c r="S915" s="50"/>
      <c r="T915" s="9">
        <f t="shared" si="171"/>
        <v>48</v>
      </c>
      <c r="U915" s="9">
        <f t="shared" si="173"/>
        <v>13</v>
      </c>
      <c r="V915">
        <f t="shared" si="172"/>
        <v>35</v>
      </c>
      <c r="W915" s="166">
        <f t="shared" si="168"/>
        <v>295833.33333333331</v>
      </c>
      <c r="Y915" s="167">
        <f t="shared" si="169"/>
        <v>3845833.333333333</v>
      </c>
    </row>
    <row r="916" spans="1:25" ht="12" customHeight="1" x14ac:dyDescent="0.25">
      <c r="A916" s="53">
        <v>893</v>
      </c>
      <c r="B916" s="66" t="s">
        <v>1014</v>
      </c>
      <c r="C916" s="55"/>
      <c r="D916" s="33" t="e">
        <f>VLOOKUP(B916,[2]Item!$A$1:$B$2217,2,)</f>
        <v>#N/A</v>
      </c>
      <c r="E916" s="55" t="s">
        <v>595</v>
      </c>
      <c r="F916" s="52" t="s">
        <v>832</v>
      </c>
      <c r="G916" s="34">
        <v>1</v>
      </c>
      <c r="H916" s="35">
        <v>0.25</v>
      </c>
      <c r="I916" s="107">
        <v>44854</v>
      </c>
      <c r="J916" s="131">
        <v>2690000</v>
      </c>
      <c r="K916" s="47">
        <f>'[1]Sep 23'!M943</f>
        <v>672500</v>
      </c>
      <c r="L916" s="48"/>
      <c r="M916" s="48">
        <f t="shared" si="165"/>
        <v>2690000</v>
      </c>
      <c r="N916" s="49">
        <f t="shared" si="166"/>
        <v>56041.666666666664</v>
      </c>
      <c r="O916" s="48">
        <f t="shared" si="170"/>
        <v>728541.66666666663</v>
      </c>
      <c r="P916" s="48">
        <f t="shared" si="164"/>
        <v>1961458.3333333335</v>
      </c>
      <c r="Q916" s="8">
        <f t="shared" si="167"/>
        <v>1961458.3333333335</v>
      </c>
      <c r="R916" s="50">
        <f t="shared" si="163"/>
        <v>0</v>
      </c>
      <c r="S916" s="50"/>
      <c r="T916" s="9">
        <f t="shared" si="171"/>
        <v>48</v>
      </c>
      <c r="U916" s="9">
        <f t="shared" si="173"/>
        <v>13</v>
      </c>
      <c r="V916">
        <f t="shared" si="172"/>
        <v>35</v>
      </c>
      <c r="W916" s="166">
        <f t="shared" si="168"/>
        <v>56041.666666666664</v>
      </c>
      <c r="Y916" s="167">
        <f t="shared" si="169"/>
        <v>728541.66666666663</v>
      </c>
    </row>
    <row r="917" spans="1:25" ht="12" customHeight="1" x14ac:dyDescent="0.25">
      <c r="A917" s="53">
        <v>894</v>
      </c>
      <c r="B917" s="66" t="s">
        <v>1015</v>
      </c>
      <c r="C917" s="55"/>
      <c r="D917" s="33" t="e">
        <f>VLOOKUP(B917,[2]Item!$A$1:$B$2217,2,)</f>
        <v>#N/A</v>
      </c>
      <c r="E917" s="55" t="s">
        <v>595</v>
      </c>
      <c r="F917" s="52" t="s">
        <v>354</v>
      </c>
      <c r="G917" s="34">
        <v>1</v>
      </c>
      <c r="H917" s="35">
        <v>0.25</v>
      </c>
      <c r="I917" s="68">
        <v>44865</v>
      </c>
      <c r="J917" s="131">
        <v>31522231</v>
      </c>
      <c r="K917" s="47">
        <f>'[1]Sep 23'!M944</f>
        <v>7880557.7499999991</v>
      </c>
      <c r="L917" s="48"/>
      <c r="M917" s="48">
        <f t="shared" si="165"/>
        <v>31522231</v>
      </c>
      <c r="N917" s="49">
        <f t="shared" si="166"/>
        <v>656713.14583333337</v>
      </c>
      <c r="O917" s="48">
        <f t="shared" si="170"/>
        <v>8537270.8958333321</v>
      </c>
      <c r="P917" s="48">
        <f t="shared" si="164"/>
        <v>22984960.104166668</v>
      </c>
      <c r="Q917" s="8">
        <f t="shared" si="167"/>
        <v>22984960.104166668</v>
      </c>
      <c r="R917" s="50">
        <f t="shared" si="163"/>
        <v>0</v>
      </c>
      <c r="S917" s="50"/>
      <c r="T917" s="9">
        <f t="shared" si="171"/>
        <v>48</v>
      </c>
      <c r="U917" s="9">
        <f t="shared" si="173"/>
        <v>13</v>
      </c>
      <c r="V917">
        <f t="shared" si="172"/>
        <v>35</v>
      </c>
      <c r="W917" s="166">
        <f t="shared" si="168"/>
        <v>656713.14583333337</v>
      </c>
      <c r="Y917" s="167">
        <f t="shared" si="169"/>
        <v>8537270.895833334</v>
      </c>
    </row>
    <row r="918" spans="1:25" ht="12" customHeight="1" x14ac:dyDescent="0.25">
      <c r="A918" s="53">
        <v>895</v>
      </c>
      <c r="B918" s="66" t="s">
        <v>1016</v>
      </c>
      <c r="C918" s="55"/>
      <c r="D918" s="33" t="e">
        <f>VLOOKUP(B918,[2]Item!$A$1:$B$2217,2,)</f>
        <v>#N/A</v>
      </c>
      <c r="E918" s="55" t="s">
        <v>595</v>
      </c>
      <c r="F918" s="52" t="s">
        <v>160</v>
      </c>
      <c r="G918" s="34">
        <v>2</v>
      </c>
      <c r="H918" s="35">
        <v>0.25</v>
      </c>
      <c r="I918" s="36">
        <v>44887</v>
      </c>
      <c r="J918" s="131">
        <v>4897986</v>
      </c>
      <c r="K918" s="47">
        <f>'[1]Sep 23'!M945</f>
        <v>1122455.125</v>
      </c>
      <c r="L918" s="48"/>
      <c r="M918" s="48">
        <f t="shared" si="165"/>
        <v>4897986</v>
      </c>
      <c r="N918" s="49">
        <f t="shared" si="166"/>
        <v>102041.375</v>
      </c>
      <c r="O918" s="48">
        <f t="shared" si="170"/>
        <v>1224496.5</v>
      </c>
      <c r="P918" s="48">
        <f t="shared" si="164"/>
        <v>3673489.5</v>
      </c>
      <c r="Q918" s="8">
        <f t="shared" si="167"/>
        <v>3673489.5</v>
      </c>
      <c r="R918" s="50">
        <f t="shared" si="163"/>
        <v>0</v>
      </c>
      <c r="S918" s="50"/>
      <c r="T918" s="9">
        <f t="shared" si="171"/>
        <v>48</v>
      </c>
      <c r="U918" s="9">
        <f t="shared" si="173"/>
        <v>12</v>
      </c>
      <c r="V918">
        <f t="shared" si="172"/>
        <v>36</v>
      </c>
      <c r="W918" s="166">
        <f t="shared" si="168"/>
        <v>102041.375</v>
      </c>
      <c r="Y918" s="167">
        <f t="shared" si="169"/>
        <v>1224496.5</v>
      </c>
    </row>
    <row r="919" spans="1:25" ht="12" customHeight="1" x14ac:dyDescent="0.25">
      <c r="A919" s="53">
        <v>896</v>
      </c>
      <c r="B919" s="66" t="s">
        <v>1017</v>
      </c>
      <c r="C919" s="55"/>
      <c r="D919" s="33" t="e">
        <f>VLOOKUP(B919,[2]Item!$A$1:$B$2217,2,)</f>
        <v>#N/A</v>
      </c>
      <c r="E919" s="55" t="s">
        <v>595</v>
      </c>
      <c r="F919" s="52" t="s">
        <v>175</v>
      </c>
      <c r="G919" s="34">
        <v>1</v>
      </c>
      <c r="H919" s="35">
        <v>0.25</v>
      </c>
      <c r="I919" s="36">
        <v>44890</v>
      </c>
      <c r="J919" s="131">
        <v>2442000</v>
      </c>
      <c r="K919" s="47">
        <f>'[1]Sep 23'!M946</f>
        <v>559625</v>
      </c>
      <c r="L919" s="48"/>
      <c r="M919" s="48">
        <f t="shared" si="165"/>
        <v>2442000</v>
      </c>
      <c r="N919" s="49">
        <f t="shared" si="166"/>
        <v>50875</v>
      </c>
      <c r="O919" s="48">
        <f t="shared" si="170"/>
        <v>610500</v>
      </c>
      <c r="P919" s="48">
        <f t="shared" si="164"/>
        <v>1831500</v>
      </c>
      <c r="Q919" s="8">
        <f t="shared" si="167"/>
        <v>1831500</v>
      </c>
      <c r="R919" s="50">
        <f t="shared" si="163"/>
        <v>0</v>
      </c>
      <c r="S919" s="50"/>
      <c r="T919" s="9">
        <f t="shared" si="171"/>
        <v>48</v>
      </c>
      <c r="U919" s="9">
        <f t="shared" si="173"/>
        <v>12</v>
      </c>
      <c r="V919">
        <f t="shared" si="172"/>
        <v>36</v>
      </c>
      <c r="W919" s="166">
        <f t="shared" si="168"/>
        <v>50875</v>
      </c>
      <c r="Y919" s="167">
        <f t="shared" si="169"/>
        <v>610500</v>
      </c>
    </row>
    <row r="920" spans="1:25" ht="12" customHeight="1" x14ac:dyDescent="0.25">
      <c r="A920" s="53">
        <v>897</v>
      </c>
      <c r="B920" s="66" t="s">
        <v>1018</v>
      </c>
      <c r="C920" s="55"/>
      <c r="D920" s="33" t="e">
        <f>VLOOKUP(B920,[2]Item!$A$1:$B$2217,2,)</f>
        <v>#N/A</v>
      </c>
      <c r="E920" s="55" t="s">
        <v>595</v>
      </c>
      <c r="F920" s="52" t="s">
        <v>805</v>
      </c>
      <c r="G920" s="34">
        <v>1</v>
      </c>
      <c r="H920" s="35">
        <v>0.25</v>
      </c>
      <c r="I920" s="36">
        <v>44903</v>
      </c>
      <c r="J920" s="131">
        <v>1800000</v>
      </c>
      <c r="K920" s="47">
        <f>'[1]Sep 23'!M947</f>
        <v>375000</v>
      </c>
      <c r="L920" s="48"/>
      <c r="M920" s="48">
        <f t="shared" si="165"/>
        <v>1800000</v>
      </c>
      <c r="N920" s="49">
        <f t="shared" si="166"/>
        <v>37500</v>
      </c>
      <c r="O920" s="48">
        <f t="shared" si="170"/>
        <v>412500</v>
      </c>
      <c r="P920" s="48">
        <f t="shared" si="164"/>
        <v>1387500</v>
      </c>
      <c r="Q920" s="8">
        <f t="shared" si="167"/>
        <v>1387500</v>
      </c>
      <c r="R920" s="50">
        <f t="shared" si="163"/>
        <v>0</v>
      </c>
      <c r="S920" s="50"/>
      <c r="T920" s="9">
        <f t="shared" si="171"/>
        <v>48</v>
      </c>
      <c r="U920" s="9">
        <f t="shared" si="173"/>
        <v>11</v>
      </c>
      <c r="V920">
        <f t="shared" si="172"/>
        <v>37</v>
      </c>
      <c r="W920" s="166">
        <f t="shared" si="168"/>
        <v>37500</v>
      </c>
      <c r="Y920" s="167">
        <f t="shared" si="169"/>
        <v>412500</v>
      </c>
    </row>
    <row r="921" spans="1:25" ht="12" customHeight="1" x14ac:dyDescent="0.25">
      <c r="A921" s="53">
        <v>898</v>
      </c>
      <c r="B921" s="66" t="s">
        <v>1019</v>
      </c>
      <c r="C921" s="55"/>
      <c r="D921" s="33" t="e">
        <f>VLOOKUP(B921,[2]Item!$A$1:$B$2217,2,)</f>
        <v>#N/A</v>
      </c>
      <c r="E921" s="55" t="s">
        <v>595</v>
      </c>
      <c r="F921" s="52" t="s">
        <v>198</v>
      </c>
      <c r="G921" s="34">
        <v>1</v>
      </c>
      <c r="H921" s="35">
        <v>0.25</v>
      </c>
      <c r="I921" s="36">
        <v>44912</v>
      </c>
      <c r="J921" s="131">
        <v>1800000</v>
      </c>
      <c r="K921" s="47">
        <f>'[1]Sep 23'!M948</f>
        <v>375000</v>
      </c>
      <c r="L921" s="48"/>
      <c r="M921" s="48">
        <f t="shared" si="165"/>
        <v>1800000</v>
      </c>
      <c r="N921" s="49">
        <f t="shared" si="166"/>
        <v>37500</v>
      </c>
      <c r="O921" s="48">
        <f t="shared" si="170"/>
        <v>412500</v>
      </c>
      <c r="P921" s="48">
        <f t="shared" si="164"/>
        <v>1387500</v>
      </c>
      <c r="Q921" s="8">
        <f t="shared" si="167"/>
        <v>1387500</v>
      </c>
      <c r="R921" s="50">
        <f t="shared" si="163"/>
        <v>0</v>
      </c>
      <c r="S921" s="50"/>
      <c r="T921" s="9">
        <f t="shared" si="171"/>
        <v>48</v>
      </c>
      <c r="U921" s="9">
        <f t="shared" si="173"/>
        <v>11</v>
      </c>
      <c r="V921">
        <f t="shared" si="172"/>
        <v>37</v>
      </c>
      <c r="W921" s="166">
        <f t="shared" si="168"/>
        <v>37500</v>
      </c>
      <c r="Y921" s="167">
        <f t="shared" si="169"/>
        <v>412500</v>
      </c>
    </row>
    <row r="922" spans="1:25" ht="12" customHeight="1" x14ac:dyDescent="0.25">
      <c r="A922" s="53">
        <v>899</v>
      </c>
      <c r="B922" s="66" t="s">
        <v>1020</v>
      </c>
      <c r="C922" s="55"/>
      <c r="D922" s="33" t="e">
        <f>VLOOKUP(B922,[2]Item!$A$1:$B$2217,2,)</f>
        <v>#N/A</v>
      </c>
      <c r="E922" s="55" t="s">
        <v>595</v>
      </c>
      <c r="F922" s="52" t="s">
        <v>1021</v>
      </c>
      <c r="G922" s="34">
        <v>4</v>
      </c>
      <c r="H922" s="35">
        <v>0.25</v>
      </c>
      <c r="I922" s="36">
        <v>44918</v>
      </c>
      <c r="J922" s="131">
        <v>31474000</v>
      </c>
      <c r="K922" s="47">
        <f>'[1]Sep 23'!M949</f>
        <v>6557083.333333333</v>
      </c>
      <c r="L922" s="48"/>
      <c r="M922" s="48">
        <f t="shared" si="165"/>
        <v>31474000</v>
      </c>
      <c r="N922" s="49">
        <f t="shared" si="166"/>
        <v>655708.33333333337</v>
      </c>
      <c r="O922" s="48">
        <f t="shared" si="170"/>
        <v>7212791.666666666</v>
      </c>
      <c r="P922" s="48">
        <f t="shared" si="164"/>
        <v>24261208.333333336</v>
      </c>
      <c r="Q922" s="8">
        <f t="shared" si="167"/>
        <v>24261208.333333336</v>
      </c>
      <c r="R922" s="50">
        <f t="shared" si="163"/>
        <v>0</v>
      </c>
      <c r="S922" s="50"/>
      <c r="T922" s="9">
        <f t="shared" si="171"/>
        <v>48</v>
      </c>
      <c r="U922" s="9">
        <f t="shared" si="173"/>
        <v>11</v>
      </c>
      <c r="V922">
        <f t="shared" si="172"/>
        <v>37</v>
      </c>
      <c r="W922" s="166">
        <f t="shared" si="168"/>
        <v>655708.33333333337</v>
      </c>
      <c r="Y922" s="167">
        <f t="shared" si="169"/>
        <v>7212791.666666667</v>
      </c>
    </row>
    <row r="923" spans="1:25" ht="12" customHeight="1" x14ac:dyDescent="0.25">
      <c r="A923" s="53">
        <v>900</v>
      </c>
      <c r="B923" s="66" t="s">
        <v>1022</v>
      </c>
      <c r="C923" s="55"/>
      <c r="D923" s="33" t="e">
        <f>VLOOKUP(B923,[2]Item!$A$1:$B$2217,2,)</f>
        <v>#N/A</v>
      </c>
      <c r="E923" s="55" t="s">
        <v>595</v>
      </c>
      <c r="F923" s="52" t="s">
        <v>1021</v>
      </c>
      <c r="G923" s="34">
        <v>7</v>
      </c>
      <c r="H923" s="35">
        <v>0.25</v>
      </c>
      <c r="I923" s="36">
        <v>44918</v>
      </c>
      <c r="J923" s="131">
        <v>22031800</v>
      </c>
      <c r="K923" s="47">
        <f>'[1]Sep 23'!M950</f>
        <v>4589958.333333334</v>
      </c>
      <c r="L923" s="48"/>
      <c r="M923" s="48">
        <f t="shared" si="165"/>
        <v>22031800</v>
      </c>
      <c r="N923" s="49">
        <f t="shared" si="166"/>
        <v>458995.83333333331</v>
      </c>
      <c r="O923" s="48">
        <f t="shared" si="170"/>
        <v>5048954.166666667</v>
      </c>
      <c r="P923" s="48">
        <f t="shared" si="164"/>
        <v>16982845.833333332</v>
      </c>
      <c r="Q923" s="8">
        <f t="shared" si="167"/>
        <v>16982845.833333332</v>
      </c>
      <c r="R923" s="50">
        <f t="shared" si="163"/>
        <v>0</v>
      </c>
      <c r="S923" s="50"/>
      <c r="T923" s="9">
        <f t="shared" si="171"/>
        <v>48</v>
      </c>
      <c r="U923" s="9">
        <f t="shared" si="173"/>
        <v>11</v>
      </c>
      <c r="V923">
        <f t="shared" si="172"/>
        <v>37</v>
      </c>
      <c r="W923" s="166">
        <f t="shared" si="168"/>
        <v>458995.83333333331</v>
      </c>
      <c r="Y923" s="167">
        <f t="shared" si="169"/>
        <v>5048954.166666666</v>
      </c>
    </row>
    <row r="924" spans="1:25" ht="12" customHeight="1" x14ac:dyDescent="0.25">
      <c r="A924" s="53">
        <v>901</v>
      </c>
      <c r="B924" s="66" t="s">
        <v>1023</v>
      </c>
      <c r="C924" s="55"/>
      <c r="D924" s="33" t="e">
        <f>VLOOKUP(B924,[2]Item!$A$1:$B$2217,2,)</f>
        <v>#N/A</v>
      </c>
      <c r="E924" s="55" t="s">
        <v>595</v>
      </c>
      <c r="F924" s="52" t="s">
        <v>164</v>
      </c>
      <c r="G924" s="34">
        <v>1</v>
      </c>
      <c r="H924" s="35">
        <v>0.25</v>
      </c>
      <c r="I924" s="36">
        <v>44932</v>
      </c>
      <c r="J924" s="131">
        <v>10500000</v>
      </c>
      <c r="K924" s="47">
        <f>'[1]Sep 23'!M951</f>
        <v>1968750</v>
      </c>
      <c r="L924" s="48"/>
      <c r="M924" s="48">
        <f t="shared" si="165"/>
        <v>10500000</v>
      </c>
      <c r="N924" s="49">
        <f t="shared" si="166"/>
        <v>218750</v>
      </c>
      <c r="O924" s="48">
        <f t="shared" si="170"/>
        <v>2187500</v>
      </c>
      <c r="P924" s="48">
        <f t="shared" si="164"/>
        <v>8312500</v>
      </c>
      <c r="Q924" s="8">
        <f t="shared" si="167"/>
        <v>8312500</v>
      </c>
      <c r="R924" s="50">
        <f t="shared" si="163"/>
        <v>0</v>
      </c>
      <c r="S924" s="50"/>
      <c r="T924" s="9">
        <f t="shared" si="171"/>
        <v>48</v>
      </c>
      <c r="U924" s="9">
        <f t="shared" si="173"/>
        <v>10</v>
      </c>
      <c r="V924">
        <f t="shared" si="172"/>
        <v>38</v>
      </c>
      <c r="W924" s="166">
        <f t="shared" si="168"/>
        <v>218750</v>
      </c>
      <c r="Y924" s="167">
        <f t="shared" si="169"/>
        <v>2187500</v>
      </c>
    </row>
    <row r="925" spans="1:25" ht="12" customHeight="1" x14ac:dyDescent="0.25">
      <c r="A925" s="53">
        <v>902</v>
      </c>
      <c r="B925" s="66" t="s">
        <v>1024</v>
      </c>
      <c r="C925" s="55"/>
      <c r="D925" s="33" t="e">
        <f>VLOOKUP(B925,[2]Item!$A$1:$B$2217,2,)</f>
        <v>#N/A</v>
      </c>
      <c r="E925" s="55" t="s">
        <v>595</v>
      </c>
      <c r="F925" s="52" t="s">
        <v>258</v>
      </c>
      <c r="G925" s="34">
        <v>1</v>
      </c>
      <c r="H925" s="35">
        <v>0.25</v>
      </c>
      <c r="I925" s="36">
        <v>44942</v>
      </c>
      <c r="J925" s="131">
        <v>6650000</v>
      </c>
      <c r="K925" s="47">
        <f>'[1]Sep 23'!M952</f>
        <v>1246875</v>
      </c>
      <c r="L925" s="48"/>
      <c r="M925" s="48">
        <f t="shared" si="165"/>
        <v>6650000</v>
      </c>
      <c r="N925" s="49">
        <f t="shared" si="166"/>
        <v>138541.66666666666</v>
      </c>
      <c r="O925" s="48">
        <f t="shared" si="170"/>
        <v>1385416.6666666667</v>
      </c>
      <c r="P925" s="48">
        <f t="shared" si="164"/>
        <v>5264583.333333333</v>
      </c>
      <c r="Q925" s="8">
        <f t="shared" si="167"/>
        <v>5264583.333333333</v>
      </c>
      <c r="R925" s="50">
        <f t="shared" si="163"/>
        <v>0</v>
      </c>
      <c r="S925" s="50"/>
      <c r="T925" s="9">
        <f t="shared" si="171"/>
        <v>48</v>
      </c>
      <c r="U925" s="9">
        <f t="shared" si="173"/>
        <v>10</v>
      </c>
      <c r="V925">
        <f t="shared" si="172"/>
        <v>38</v>
      </c>
      <c r="W925" s="166">
        <f t="shared" si="168"/>
        <v>138541.66666666666</v>
      </c>
      <c r="Y925" s="167">
        <f t="shared" si="169"/>
        <v>1385416.6666666665</v>
      </c>
    </row>
    <row r="926" spans="1:25" ht="12" customHeight="1" x14ac:dyDescent="0.25">
      <c r="A926" s="53">
        <v>903</v>
      </c>
      <c r="B926" s="66" t="s">
        <v>1025</v>
      </c>
      <c r="C926" s="55"/>
      <c r="D926" s="33" t="e">
        <f>VLOOKUP(B926,[2]Item!$A$1:$B$2217,2,)</f>
        <v>#N/A</v>
      </c>
      <c r="E926" s="55" t="s">
        <v>595</v>
      </c>
      <c r="F926" s="52" t="s">
        <v>162</v>
      </c>
      <c r="G926" s="34">
        <v>1</v>
      </c>
      <c r="H926" s="35">
        <v>0.25</v>
      </c>
      <c r="I926" s="36">
        <v>44950</v>
      </c>
      <c r="J926" s="131">
        <v>5100000</v>
      </c>
      <c r="K926" s="47">
        <f>'[1]Sep 23'!M953</f>
        <v>956250</v>
      </c>
      <c r="L926" s="48"/>
      <c r="M926" s="48">
        <f t="shared" si="165"/>
        <v>5100000</v>
      </c>
      <c r="N926" s="49">
        <f t="shared" si="166"/>
        <v>106250</v>
      </c>
      <c r="O926" s="48">
        <f t="shared" si="170"/>
        <v>1062500</v>
      </c>
      <c r="P926" s="48">
        <f t="shared" si="164"/>
        <v>4037500</v>
      </c>
      <c r="Q926" s="8">
        <f t="shared" si="167"/>
        <v>4037500</v>
      </c>
      <c r="R926" s="50">
        <f t="shared" si="163"/>
        <v>0</v>
      </c>
      <c r="S926" s="50"/>
      <c r="T926" s="9">
        <f t="shared" si="171"/>
        <v>48</v>
      </c>
      <c r="U926" s="9">
        <f t="shared" si="173"/>
        <v>10</v>
      </c>
      <c r="V926">
        <f t="shared" si="172"/>
        <v>38</v>
      </c>
      <c r="W926" s="166">
        <f t="shared" si="168"/>
        <v>106250</v>
      </c>
      <c r="Y926" s="167">
        <f t="shared" si="169"/>
        <v>1062500</v>
      </c>
    </row>
    <row r="927" spans="1:25" ht="12" customHeight="1" x14ac:dyDescent="0.25">
      <c r="A927" s="53">
        <v>904</v>
      </c>
      <c r="B927" s="66" t="s">
        <v>1026</v>
      </c>
      <c r="C927" s="55"/>
      <c r="D927" s="33" t="e">
        <f>VLOOKUP(B927,[2]Item!$A$1:$B$2217,2,)</f>
        <v>#N/A</v>
      </c>
      <c r="E927" s="55" t="s">
        <v>595</v>
      </c>
      <c r="F927" s="52" t="s">
        <v>158</v>
      </c>
      <c r="G927" s="34">
        <v>1</v>
      </c>
      <c r="H927" s="35">
        <v>0.25</v>
      </c>
      <c r="I927" s="36">
        <v>44950</v>
      </c>
      <c r="J927" s="131">
        <v>5100000</v>
      </c>
      <c r="K927" s="47">
        <f>'[1]Sep 23'!M954</f>
        <v>956250</v>
      </c>
      <c r="L927" s="48"/>
      <c r="M927" s="48">
        <f t="shared" si="165"/>
        <v>5100000</v>
      </c>
      <c r="N927" s="49">
        <f t="shared" si="166"/>
        <v>106250</v>
      </c>
      <c r="O927" s="48">
        <f t="shared" si="170"/>
        <v>1062500</v>
      </c>
      <c r="P927" s="48">
        <f t="shared" si="164"/>
        <v>4037500</v>
      </c>
      <c r="Q927" s="8">
        <f t="shared" si="167"/>
        <v>4037500</v>
      </c>
      <c r="R927" s="50">
        <f t="shared" si="163"/>
        <v>0</v>
      </c>
      <c r="S927" s="50"/>
      <c r="T927" s="9">
        <f t="shared" si="171"/>
        <v>48</v>
      </c>
      <c r="U927" s="9">
        <f t="shared" si="173"/>
        <v>10</v>
      </c>
      <c r="V927">
        <f t="shared" si="172"/>
        <v>38</v>
      </c>
      <c r="W927" s="166">
        <f t="shared" si="168"/>
        <v>106250</v>
      </c>
      <c r="Y927" s="167">
        <f t="shared" si="169"/>
        <v>1062500</v>
      </c>
    </row>
    <row r="928" spans="1:25" ht="12" customHeight="1" x14ac:dyDescent="0.25">
      <c r="A928" s="53">
        <v>905</v>
      </c>
      <c r="B928" s="66" t="s">
        <v>1027</v>
      </c>
      <c r="C928" s="55"/>
      <c r="D928" s="33" t="e">
        <f>VLOOKUP(B928,[2]Item!$A$1:$B$2217,2,)</f>
        <v>#N/A</v>
      </c>
      <c r="E928" s="55" t="s">
        <v>595</v>
      </c>
      <c r="F928" s="52" t="s">
        <v>925</v>
      </c>
      <c r="G928" s="34">
        <v>1</v>
      </c>
      <c r="H928" s="35">
        <v>0.25</v>
      </c>
      <c r="I928" s="36">
        <v>44953</v>
      </c>
      <c r="J928" s="131">
        <v>1790000</v>
      </c>
      <c r="K928" s="47">
        <f>'[1]Sep 23'!M955</f>
        <v>335625</v>
      </c>
      <c r="L928" s="48"/>
      <c r="M928" s="48">
        <f t="shared" si="165"/>
        <v>1790000</v>
      </c>
      <c r="N928" s="49">
        <f t="shared" si="166"/>
        <v>37291.666666666664</v>
      </c>
      <c r="O928" s="48">
        <f t="shared" si="170"/>
        <v>372916.66666666669</v>
      </c>
      <c r="P928" s="48">
        <f t="shared" si="164"/>
        <v>1417083.3333333333</v>
      </c>
      <c r="Q928" s="8">
        <f t="shared" si="167"/>
        <v>1417083.3333333333</v>
      </c>
      <c r="R928" s="50">
        <f t="shared" si="163"/>
        <v>0</v>
      </c>
      <c r="S928" s="50"/>
      <c r="T928" s="9">
        <f t="shared" si="171"/>
        <v>48</v>
      </c>
      <c r="U928" s="9">
        <f t="shared" si="173"/>
        <v>10</v>
      </c>
      <c r="V928">
        <f t="shared" si="172"/>
        <v>38</v>
      </c>
      <c r="W928" s="166">
        <f t="shared" si="168"/>
        <v>37291.666666666664</v>
      </c>
      <c r="Y928" s="167">
        <f t="shared" si="169"/>
        <v>372916.66666666663</v>
      </c>
    </row>
    <row r="929" spans="1:25" ht="12" customHeight="1" x14ac:dyDescent="0.25">
      <c r="A929" s="53">
        <v>906</v>
      </c>
      <c r="B929" s="66" t="s">
        <v>1028</v>
      </c>
      <c r="C929" s="55"/>
      <c r="D929" s="33" t="e">
        <f>VLOOKUP(B929,[2]Item!$A$1:$B$2217,2,)</f>
        <v>#N/A</v>
      </c>
      <c r="E929" s="55" t="s">
        <v>595</v>
      </c>
      <c r="F929" s="52" t="s">
        <v>306</v>
      </c>
      <c r="G929" s="34">
        <v>1</v>
      </c>
      <c r="H929" s="35">
        <v>0.25</v>
      </c>
      <c r="I929" s="36">
        <v>44953</v>
      </c>
      <c r="J929" s="131">
        <v>1790000</v>
      </c>
      <c r="K929" s="47">
        <f>'[1]Sep 23'!M956</f>
        <v>335625</v>
      </c>
      <c r="L929" s="48"/>
      <c r="M929" s="48">
        <f t="shared" si="165"/>
        <v>1790000</v>
      </c>
      <c r="N929" s="49">
        <f t="shared" si="166"/>
        <v>37291.666666666664</v>
      </c>
      <c r="O929" s="48">
        <f t="shared" si="170"/>
        <v>372916.66666666669</v>
      </c>
      <c r="P929" s="48">
        <f t="shared" si="164"/>
        <v>1417083.3333333333</v>
      </c>
      <c r="Q929" s="8">
        <f t="shared" si="167"/>
        <v>1417083.3333333333</v>
      </c>
      <c r="R929" s="50">
        <f t="shared" si="163"/>
        <v>0</v>
      </c>
      <c r="S929" s="50"/>
      <c r="T929" s="9">
        <f t="shared" si="171"/>
        <v>48</v>
      </c>
      <c r="U929" s="9">
        <f t="shared" si="173"/>
        <v>10</v>
      </c>
      <c r="V929">
        <f t="shared" si="172"/>
        <v>38</v>
      </c>
      <c r="W929" s="166">
        <f t="shared" si="168"/>
        <v>37291.666666666664</v>
      </c>
      <c r="Y929" s="167">
        <f t="shared" si="169"/>
        <v>372916.66666666663</v>
      </c>
    </row>
    <row r="930" spans="1:25" ht="12" customHeight="1" x14ac:dyDescent="0.25">
      <c r="A930" s="53">
        <v>907</v>
      </c>
      <c r="B930" s="66" t="s">
        <v>1029</v>
      </c>
      <c r="C930" s="55"/>
      <c r="D930" s="33" t="e">
        <f>VLOOKUP(B930,[2]Item!$A$1:$B$2217,2,)</f>
        <v>#N/A</v>
      </c>
      <c r="E930" s="55" t="s">
        <v>595</v>
      </c>
      <c r="F930" s="52" t="s">
        <v>934</v>
      </c>
      <c r="G930" s="34">
        <v>1</v>
      </c>
      <c r="H930" s="35">
        <v>0.25</v>
      </c>
      <c r="I930" s="36">
        <v>44953</v>
      </c>
      <c r="J930" s="131">
        <v>13542000</v>
      </c>
      <c r="K930" s="47">
        <f>'[1]Sep 23'!M957</f>
        <v>2539125</v>
      </c>
      <c r="L930" s="48"/>
      <c r="M930" s="48">
        <f t="shared" si="165"/>
        <v>13542000</v>
      </c>
      <c r="N930" s="49">
        <f t="shared" si="166"/>
        <v>282125</v>
      </c>
      <c r="O930" s="48">
        <f t="shared" si="170"/>
        <v>2821250</v>
      </c>
      <c r="P930" s="48">
        <f t="shared" si="164"/>
        <v>10720750</v>
      </c>
      <c r="Q930" s="8">
        <f t="shared" si="167"/>
        <v>10720750</v>
      </c>
      <c r="R930" s="50">
        <f t="shared" si="163"/>
        <v>0</v>
      </c>
      <c r="S930" s="50"/>
      <c r="T930" s="9">
        <f t="shared" si="171"/>
        <v>48</v>
      </c>
      <c r="U930" s="9">
        <f t="shared" si="173"/>
        <v>10</v>
      </c>
      <c r="V930">
        <f t="shared" si="172"/>
        <v>38</v>
      </c>
      <c r="W930" s="166">
        <f t="shared" si="168"/>
        <v>282125</v>
      </c>
      <c r="Y930" s="167">
        <f t="shared" si="169"/>
        <v>2821250</v>
      </c>
    </row>
    <row r="931" spans="1:25" ht="12" customHeight="1" x14ac:dyDescent="0.25">
      <c r="A931" s="53">
        <v>908</v>
      </c>
      <c r="B931" s="66" t="s">
        <v>1030</v>
      </c>
      <c r="C931" s="55"/>
      <c r="D931" s="33" t="e">
        <f>VLOOKUP(B931,[2]Item!$A$1:$B$2217,2,)</f>
        <v>#N/A</v>
      </c>
      <c r="E931" s="55" t="s">
        <v>595</v>
      </c>
      <c r="F931" s="52" t="s">
        <v>934</v>
      </c>
      <c r="G931" s="34">
        <v>1</v>
      </c>
      <c r="H931" s="35">
        <v>0.25</v>
      </c>
      <c r="I931" s="36">
        <v>44957</v>
      </c>
      <c r="J931" s="131">
        <v>4422465</v>
      </c>
      <c r="K931" s="47">
        <f>'[1]Sep 23'!M958</f>
        <v>829212.1875</v>
      </c>
      <c r="L931" s="48"/>
      <c r="M931" s="48">
        <f t="shared" si="165"/>
        <v>4422465</v>
      </c>
      <c r="N931" s="49">
        <f t="shared" si="166"/>
        <v>92134.6875</v>
      </c>
      <c r="O931" s="48">
        <f t="shared" si="170"/>
        <v>921346.875</v>
      </c>
      <c r="P931" s="48">
        <f t="shared" si="164"/>
        <v>3501118.125</v>
      </c>
      <c r="Q931" s="8">
        <f t="shared" si="167"/>
        <v>3501118.125</v>
      </c>
      <c r="R931" s="50">
        <f t="shared" si="163"/>
        <v>0</v>
      </c>
      <c r="S931" s="50"/>
      <c r="T931" s="9">
        <f t="shared" si="171"/>
        <v>48</v>
      </c>
      <c r="U931" s="9">
        <f t="shared" si="173"/>
        <v>10</v>
      </c>
      <c r="V931">
        <f t="shared" si="172"/>
        <v>38</v>
      </c>
      <c r="W931" s="166">
        <f t="shared" si="168"/>
        <v>92134.6875</v>
      </c>
      <c r="Y931" s="167">
        <f t="shared" si="169"/>
        <v>921346.875</v>
      </c>
    </row>
    <row r="932" spans="1:25" ht="12" customHeight="1" x14ac:dyDescent="0.25">
      <c r="A932" s="53">
        <v>909</v>
      </c>
      <c r="B932" s="66" t="s">
        <v>1031</v>
      </c>
      <c r="C932" s="55"/>
      <c r="D932" s="33" t="e">
        <f>VLOOKUP(B932,[2]Item!$A$1:$B$2217,2,)</f>
        <v>#N/A</v>
      </c>
      <c r="E932" s="55" t="s">
        <v>595</v>
      </c>
      <c r="F932" s="52" t="s">
        <v>832</v>
      </c>
      <c r="G932" s="34">
        <v>1</v>
      </c>
      <c r="H932" s="35">
        <v>0.25</v>
      </c>
      <c r="I932" s="36">
        <v>44929</v>
      </c>
      <c r="J932" s="131">
        <v>4912805</v>
      </c>
      <c r="K932" s="47">
        <f>'[1]Sep 23'!M959</f>
        <v>921150.93749999988</v>
      </c>
      <c r="L932" s="48"/>
      <c r="M932" s="48">
        <f t="shared" si="165"/>
        <v>4912805</v>
      </c>
      <c r="N932" s="49">
        <f t="shared" si="166"/>
        <v>102350.10416666667</v>
      </c>
      <c r="O932" s="48">
        <f t="shared" si="170"/>
        <v>1023501.0416666665</v>
      </c>
      <c r="P932" s="48">
        <f t="shared" si="164"/>
        <v>3889303.9583333335</v>
      </c>
      <c r="Q932" s="8">
        <f t="shared" si="167"/>
        <v>3889303.9583333335</v>
      </c>
      <c r="R932" s="50">
        <f t="shared" si="163"/>
        <v>0</v>
      </c>
      <c r="S932" s="50"/>
      <c r="T932" s="9">
        <f t="shared" si="171"/>
        <v>48</v>
      </c>
      <c r="U932" s="9">
        <f t="shared" si="173"/>
        <v>10</v>
      </c>
      <c r="V932">
        <f t="shared" si="172"/>
        <v>38</v>
      </c>
      <c r="W932" s="166">
        <f t="shared" si="168"/>
        <v>102350.10416666667</v>
      </c>
      <c r="Y932" s="167">
        <f t="shared" si="169"/>
        <v>1023501.0416666667</v>
      </c>
    </row>
    <row r="933" spans="1:25" ht="12" customHeight="1" x14ac:dyDescent="0.25">
      <c r="A933" s="53">
        <v>910</v>
      </c>
      <c r="B933" s="66" t="s">
        <v>1032</v>
      </c>
      <c r="C933" s="55"/>
      <c r="D933" s="33" t="e">
        <f>VLOOKUP(B933,[2]Item!$A$1:$B$2217,2,)</f>
        <v>#N/A</v>
      </c>
      <c r="E933" s="55" t="s">
        <v>595</v>
      </c>
      <c r="F933" s="52" t="s">
        <v>321</v>
      </c>
      <c r="G933" s="34">
        <v>1</v>
      </c>
      <c r="H933" s="35">
        <v>0.25</v>
      </c>
      <c r="I933" s="36">
        <v>44952</v>
      </c>
      <c r="J933" s="131">
        <v>1800000</v>
      </c>
      <c r="K933" s="47">
        <f>'[1]Sep 23'!M960</f>
        <v>337500</v>
      </c>
      <c r="L933" s="48"/>
      <c r="M933" s="48">
        <f t="shared" si="165"/>
        <v>1800000</v>
      </c>
      <c r="N933" s="49">
        <f t="shared" si="166"/>
        <v>37500</v>
      </c>
      <c r="O933" s="48">
        <f t="shared" si="170"/>
        <v>375000</v>
      </c>
      <c r="P933" s="48">
        <f t="shared" si="164"/>
        <v>1425000</v>
      </c>
      <c r="Q933" s="8">
        <f t="shared" si="167"/>
        <v>1425000</v>
      </c>
      <c r="R933" s="50">
        <f t="shared" si="163"/>
        <v>0</v>
      </c>
      <c r="S933" s="50"/>
      <c r="T933" s="9">
        <f t="shared" si="171"/>
        <v>48</v>
      </c>
      <c r="U933" s="9">
        <f t="shared" si="173"/>
        <v>10</v>
      </c>
      <c r="V933">
        <f t="shared" si="172"/>
        <v>38</v>
      </c>
      <c r="W933" s="166">
        <f t="shared" si="168"/>
        <v>37500</v>
      </c>
      <c r="Y933" s="167">
        <f t="shared" si="169"/>
        <v>375000</v>
      </c>
    </row>
    <row r="934" spans="1:25" ht="12" customHeight="1" x14ac:dyDescent="0.25">
      <c r="A934" s="53">
        <v>911</v>
      </c>
      <c r="B934" s="66" t="s">
        <v>1033</v>
      </c>
      <c r="C934" s="55"/>
      <c r="D934" s="33" t="e">
        <f>VLOOKUP(B934,[2]Item!$A$1:$B$2217,2,)</f>
        <v>#N/A</v>
      </c>
      <c r="E934" s="55" t="s">
        <v>595</v>
      </c>
      <c r="F934" s="52" t="s">
        <v>164</v>
      </c>
      <c r="G934" s="34">
        <v>2</v>
      </c>
      <c r="H934" s="35">
        <v>0.25</v>
      </c>
      <c r="I934" s="36">
        <v>44943</v>
      </c>
      <c r="J934" s="131">
        <v>12254000</v>
      </c>
      <c r="K934" s="47">
        <f>'[1]Sep 23'!M961</f>
        <v>2297625</v>
      </c>
      <c r="L934" s="48"/>
      <c r="M934" s="48">
        <f t="shared" si="165"/>
        <v>12254000</v>
      </c>
      <c r="N934" s="49">
        <f t="shared" si="166"/>
        <v>255291.66666666666</v>
      </c>
      <c r="O934" s="48">
        <f t="shared" si="170"/>
        <v>2552916.6666666665</v>
      </c>
      <c r="P934" s="48">
        <f t="shared" si="164"/>
        <v>9701083.333333334</v>
      </c>
      <c r="Q934" s="8">
        <f t="shared" si="167"/>
        <v>9701083.333333334</v>
      </c>
      <c r="R934" s="50">
        <f t="shared" si="163"/>
        <v>0</v>
      </c>
      <c r="S934" s="50"/>
      <c r="T934" s="9">
        <f t="shared" si="171"/>
        <v>48</v>
      </c>
      <c r="U934" s="9">
        <f t="shared" si="173"/>
        <v>10</v>
      </c>
      <c r="V934">
        <f t="shared" si="172"/>
        <v>38</v>
      </c>
      <c r="W934" s="166">
        <f t="shared" si="168"/>
        <v>255291.66666666666</v>
      </c>
      <c r="Y934" s="167">
        <f t="shared" si="169"/>
        <v>2552916.6666666665</v>
      </c>
    </row>
    <row r="935" spans="1:25" ht="12" customHeight="1" x14ac:dyDescent="0.25">
      <c r="A935" s="53">
        <v>912</v>
      </c>
      <c r="B935" s="66" t="s">
        <v>1034</v>
      </c>
      <c r="C935" s="55"/>
      <c r="D935" s="33" t="e">
        <f>VLOOKUP(B935,[2]Item!$A$1:$B$2217,2,)</f>
        <v>#N/A</v>
      </c>
      <c r="E935" s="55" t="s">
        <v>595</v>
      </c>
      <c r="F935" s="52" t="s">
        <v>925</v>
      </c>
      <c r="G935" s="34">
        <v>1</v>
      </c>
      <c r="H935" s="35">
        <v>0.25</v>
      </c>
      <c r="I935" s="36">
        <v>44953</v>
      </c>
      <c r="J935" s="131">
        <v>2053500</v>
      </c>
      <c r="K935" s="47">
        <f>'[1]Sep 23'!M962</f>
        <v>385031.25</v>
      </c>
      <c r="L935" s="48"/>
      <c r="M935" s="48">
        <f t="shared" si="165"/>
        <v>2053500</v>
      </c>
      <c r="N935" s="49">
        <f t="shared" si="166"/>
        <v>42781.25</v>
      </c>
      <c r="O935" s="48">
        <f t="shared" si="170"/>
        <v>427812.5</v>
      </c>
      <c r="P935" s="48">
        <f t="shared" si="164"/>
        <v>1625687.5</v>
      </c>
      <c r="Q935" s="8">
        <f t="shared" si="167"/>
        <v>1625687.5</v>
      </c>
      <c r="R935" s="50">
        <f t="shared" si="163"/>
        <v>0</v>
      </c>
      <c r="S935" s="50"/>
      <c r="T935" s="9">
        <f t="shared" si="171"/>
        <v>48</v>
      </c>
      <c r="U935" s="9">
        <f t="shared" si="173"/>
        <v>10</v>
      </c>
      <c r="V935">
        <f t="shared" si="172"/>
        <v>38</v>
      </c>
      <c r="W935" s="166">
        <f t="shared" si="168"/>
        <v>42781.25</v>
      </c>
      <c r="Y935" s="167">
        <f t="shared" si="169"/>
        <v>427812.5</v>
      </c>
    </row>
    <row r="936" spans="1:25" ht="12" customHeight="1" x14ac:dyDescent="0.25">
      <c r="A936" s="53">
        <v>913</v>
      </c>
      <c r="B936" s="66" t="s">
        <v>1035</v>
      </c>
      <c r="C936" s="55"/>
      <c r="D936" s="33" t="e">
        <f>VLOOKUP(B936,[2]Item!$A$1:$B$2217,2,)</f>
        <v>#N/A</v>
      </c>
      <c r="E936" s="55" t="s">
        <v>595</v>
      </c>
      <c r="F936" s="52" t="s">
        <v>160</v>
      </c>
      <c r="G936" s="34">
        <v>1</v>
      </c>
      <c r="H936" s="35">
        <v>0.25</v>
      </c>
      <c r="I936" s="36">
        <v>44959</v>
      </c>
      <c r="J936" s="131">
        <v>9595000</v>
      </c>
      <c r="K936" s="47">
        <f>'[1]Sep 23'!M963</f>
        <v>1599166.6666666665</v>
      </c>
      <c r="L936" s="48"/>
      <c r="M936" s="48">
        <f t="shared" si="165"/>
        <v>9595000</v>
      </c>
      <c r="N936" s="49">
        <f t="shared" si="166"/>
        <v>199895.83333333334</v>
      </c>
      <c r="O936" s="48">
        <f t="shared" si="170"/>
        <v>1799062.4999999998</v>
      </c>
      <c r="P936" s="48">
        <f t="shared" si="164"/>
        <v>7795937.5</v>
      </c>
      <c r="Q936" s="8">
        <f t="shared" si="167"/>
        <v>7795937.5</v>
      </c>
      <c r="R936" s="50">
        <f t="shared" si="163"/>
        <v>0</v>
      </c>
      <c r="S936" s="50"/>
      <c r="T936" s="9">
        <f t="shared" si="171"/>
        <v>48</v>
      </c>
      <c r="U936" s="9">
        <f t="shared" si="173"/>
        <v>9</v>
      </c>
      <c r="V936">
        <f t="shared" si="172"/>
        <v>39</v>
      </c>
      <c r="W936" s="166">
        <f t="shared" si="168"/>
        <v>199895.83333333334</v>
      </c>
      <c r="Y936" s="167">
        <f t="shared" si="169"/>
        <v>1799062.5</v>
      </c>
    </row>
    <row r="937" spans="1:25" ht="12" customHeight="1" x14ac:dyDescent="0.25">
      <c r="A937" s="53">
        <v>914</v>
      </c>
      <c r="B937" s="66" t="s">
        <v>1036</v>
      </c>
      <c r="C937" s="55"/>
      <c r="D937" s="33" t="e">
        <f>VLOOKUP(B937,[2]Item!$A$1:$B$2217,2,)</f>
        <v>#N/A</v>
      </c>
      <c r="E937" s="55" t="s">
        <v>595</v>
      </c>
      <c r="F937" s="52" t="s">
        <v>175</v>
      </c>
      <c r="G937" s="34">
        <v>1</v>
      </c>
      <c r="H937" s="35">
        <v>0.25</v>
      </c>
      <c r="I937" s="36">
        <v>44975</v>
      </c>
      <c r="J937" s="131">
        <v>1864000</v>
      </c>
      <c r="K937" s="47">
        <f>'[1]Sep 23'!M964</f>
        <v>310666.66666666669</v>
      </c>
      <c r="L937" s="48"/>
      <c r="M937" s="48">
        <f t="shared" si="165"/>
        <v>1864000</v>
      </c>
      <c r="N937" s="49">
        <f t="shared" si="166"/>
        <v>38833.333333333336</v>
      </c>
      <c r="O937" s="48">
        <f t="shared" si="170"/>
        <v>349500</v>
      </c>
      <c r="P937" s="48">
        <f t="shared" si="164"/>
        <v>1514500</v>
      </c>
      <c r="Q937" s="8">
        <f t="shared" si="167"/>
        <v>1514500</v>
      </c>
      <c r="R937" s="50">
        <f t="shared" si="163"/>
        <v>0</v>
      </c>
      <c r="S937" s="50"/>
      <c r="T937" s="9">
        <f t="shared" si="171"/>
        <v>48</v>
      </c>
      <c r="U937" s="9">
        <f t="shared" si="173"/>
        <v>9</v>
      </c>
      <c r="V937">
        <f t="shared" si="172"/>
        <v>39</v>
      </c>
      <c r="W937" s="166">
        <f t="shared" si="168"/>
        <v>38833.333333333336</v>
      </c>
      <c r="Y937" s="167">
        <f t="shared" si="169"/>
        <v>349500</v>
      </c>
    </row>
    <row r="938" spans="1:25" ht="12" customHeight="1" x14ac:dyDescent="0.25">
      <c r="A938" s="53">
        <v>915</v>
      </c>
      <c r="B938" s="66" t="s">
        <v>1037</v>
      </c>
      <c r="C938" s="55"/>
      <c r="D938" s="33" t="e">
        <f>VLOOKUP(B938,[2]Item!$A$1:$B$2217,2,)</f>
        <v>#N/A</v>
      </c>
      <c r="E938" s="55" t="s">
        <v>595</v>
      </c>
      <c r="F938" s="52" t="s">
        <v>160</v>
      </c>
      <c r="G938" s="34">
        <v>1</v>
      </c>
      <c r="H938" s="35">
        <v>0.25</v>
      </c>
      <c r="I938" s="36">
        <v>44978</v>
      </c>
      <c r="J938" s="131">
        <v>9595000</v>
      </c>
      <c r="K938" s="47">
        <f>'[1]Sep 23'!M965</f>
        <v>1599166.6666666665</v>
      </c>
      <c r="L938" s="48"/>
      <c r="M938" s="48">
        <f t="shared" si="165"/>
        <v>9595000</v>
      </c>
      <c r="N938" s="49">
        <f t="shared" si="166"/>
        <v>199895.83333333334</v>
      </c>
      <c r="O938" s="48">
        <f t="shared" si="170"/>
        <v>1799062.4999999998</v>
      </c>
      <c r="P938" s="48">
        <f t="shared" si="164"/>
        <v>7795937.5</v>
      </c>
      <c r="Q938" s="8">
        <f t="shared" si="167"/>
        <v>7795937.5</v>
      </c>
      <c r="R938" s="50">
        <f t="shared" si="163"/>
        <v>0</v>
      </c>
      <c r="S938" s="50"/>
      <c r="T938" s="9">
        <f t="shared" si="171"/>
        <v>48</v>
      </c>
      <c r="U938" s="9">
        <f t="shared" si="173"/>
        <v>9</v>
      </c>
      <c r="V938">
        <f t="shared" si="172"/>
        <v>39</v>
      </c>
      <c r="W938" s="166">
        <f t="shared" si="168"/>
        <v>199895.83333333334</v>
      </c>
      <c r="Y938" s="167">
        <f t="shared" si="169"/>
        <v>1799062.5</v>
      </c>
    </row>
    <row r="939" spans="1:25" ht="12" customHeight="1" x14ac:dyDescent="0.25">
      <c r="A939" s="53">
        <v>916</v>
      </c>
      <c r="B939" s="66" t="s">
        <v>1038</v>
      </c>
      <c r="C939" s="55"/>
      <c r="D939" s="33" t="e">
        <f>VLOOKUP(B939,[2]Item!$A$1:$B$2217,2,)</f>
        <v>#N/A</v>
      </c>
      <c r="E939" s="55" t="s">
        <v>595</v>
      </c>
      <c r="F939" s="52" t="s">
        <v>160</v>
      </c>
      <c r="G939" s="34">
        <v>1</v>
      </c>
      <c r="H939" s="35">
        <v>0.25</v>
      </c>
      <c r="I939" s="36">
        <v>44978</v>
      </c>
      <c r="J939" s="131">
        <v>9595000</v>
      </c>
      <c r="K939" s="47">
        <f>'[1]Sep 23'!M966</f>
        <v>1599166.6666666665</v>
      </c>
      <c r="L939" s="48"/>
      <c r="M939" s="48">
        <f t="shared" si="165"/>
        <v>9595000</v>
      </c>
      <c r="N939" s="49">
        <f t="shared" si="166"/>
        <v>199895.83333333334</v>
      </c>
      <c r="O939" s="48">
        <f t="shared" si="170"/>
        <v>1799062.4999999998</v>
      </c>
      <c r="P939" s="48">
        <f t="shared" si="164"/>
        <v>7795937.5</v>
      </c>
      <c r="Q939" s="8">
        <f t="shared" si="167"/>
        <v>7795937.5</v>
      </c>
      <c r="R939" s="50">
        <f t="shared" si="163"/>
        <v>0</v>
      </c>
      <c r="S939" s="50"/>
      <c r="T939" s="9">
        <f t="shared" si="171"/>
        <v>48</v>
      </c>
      <c r="U939" s="9">
        <f t="shared" si="173"/>
        <v>9</v>
      </c>
      <c r="V939">
        <f t="shared" si="172"/>
        <v>39</v>
      </c>
      <c r="W939" s="166">
        <f t="shared" si="168"/>
        <v>199895.83333333334</v>
      </c>
      <c r="Y939" s="167">
        <f t="shared" si="169"/>
        <v>1799062.5</v>
      </c>
    </row>
    <row r="940" spans="1:25" ht="12" customHeight="1" x14ac:dyDescent="0.25">
      <c r="A940" s="53">
        <v>917</v>
      </c>
      <c r="B940" s="66" t="s">
        <v>1039</v>
      </c>
      <c r="C940" s="55"/>
      <c r="D940" s="33" t="e">
        <f>VLOOKUP(B940,[2]Item!$A$1:$B$2217,2,)</f>
        <v>#N/A</v>
      </c>
      <c r="E940" s="55" t="s">
        <v>595</v>
      </c>
      <c r="F940" s="52" t="s">
        <v>679</v>
      </c>
      <c r="G940" s="34">
        <v>1</v>
      </c>
      <c r="H940" s="35">
        <v>0.25</v>
      </c>
      <c r="I940" s="36">
        <v>44984</v>
      </c>
      <c r="J940" s="131">
        <v>1690000</v>
      </c>
      <c r="K940" s="47">
        <f>'[1]Sep 23'!M967</f>
        <v>281666.66666666669</v>
      </c>
      <c r="L940" s="48"/>
      <c r="M940" s="48">
        <f t="shared" si="165"/>
        <v>1690000</v>
      </c>
      <c r="N940" s="49">
        <f t="shared" si="166"/>
        <v>35208.333333333336</v>
      </c>
      <c r="O940" s="48">
        <f t="shared" si="170"/>
        <v>316875</v>
      </c>
      <c r="P940" s="48">
        <f t="shared" si="164"/>
        <v>1373125</v>
      </c>
      <c r="Q940" s="8">
        <f t="shared" si="167"/>
        <v>1373125</v>
      </c>
      <c r="R940" s="50">
        <f t="shared" si="163"/>
        <v>0</v>
      </c>
      <c r="S940" s="50"/>
      <c r="T940" s="9">
        <f t="shared" si="171"/>
        <v>48</v>
      </c>
      <c r="U940" s="9">
        <f t="shared" si="173"/>
        <v>9</v>
      </c>
      <c r="V940">
        <f t="shared" si="172"/>
        <v>39</v>
      </c>
      <c r="W940" s="166">
        <f t="shared" si="168"/>
        <v>35208.333333333336</v>
      </c>
      <c r="Y940" s="167">
        <f t="shared" si="169"/>
        <v>316875</v>
      </c>
    </row>
    <row r="941" spans="1:25" ht="12" customHeight="1" x14ac:dyDescent="0.25">
      <c r="A941" s="53">
        <v>918</v>
      </c>
      <c r="B941" s="66" t="s">
        <v>1040</v>
      </c>
      <c r="C941" s="55"/>
      <c r="D941" s="33" t="e">
        <f>VLOOKUP(B941,[2]Item!$A$1:$B$2217,2,)</f>
        <v>#N/A</v>
      </c>
      <c r="E941" s="55" t="s">
        <v>595</v>
      </c>
      <c r="F941" s="52" t="s">
        <v>679</v>
      </c>
      <c r="G941" s="34">
        <v>1</v>
      </c>
      <c r="H941" s="35">
        <v>0.25</v>
      </c>
      <c r="I941" s="36">
        <v>44984</v>
      </c>
      <c r="J941" s="131">
        <v>2425000</v>
      </c>
      <c r="K941" s="47">
        <f>'[1]Sep 23'!M968</f>
        <v>404166.66666666663</v>
      </c>
      <c r="L941" s="48"/>
      <c r="M941" s="48">
        <f t="shared" si="165"/>
        <v>2425000</v>
      </c>
      <c r="N941" s="49">
        <f t="shared" si="166"/>
        <v>50520.833333333336</v>
      </c>
      <c r="O941" s="48">
        <f t="shared" si="170"/>
        <v>454687.49999999994</v>
      </c>
      <c r="P941" s="48">
        <f t="shared" si="164"/>
        <v>1970312.5</v>
      </c>
      <c r="Q941" s="8">
        <f t="shared" si="167"/>
        <v>1970312.5</v>
      </c>
      <c r="R941" s="50">
        <f t="shared" si="163"/>
        <v>0</v>
      </c>
      <c r="S941" s="50"/>
      <c r="T941" s="9">
        <f t="shared" si="171"/>
        <v>48</v>
      </c>
      <c r="U941" s="9">
        <f t="shared" si="173"/>
        <v>9</v>
      </c>
      <c r="V941">
        <f t="shared" si="172"/>
        <v>39</v>
      </c>
      <c r="W941" s="166">
        <f t="shared" si="168"/>
        <v>50520.833333333336</v>
      </c>
      <c r="Y941" s="167">
        <f t="shared" si="169"/>
        <v>454687.5</v>
      </c>
    </row>
    <row r="942" spans="1:25" ht="12" customHeight="1" x14ac:dyDescent="0.25">
      <c r="A942" s="53">
        <v>919</v>
      </c>
      <c r="B942" s="66" t="s">
        <v>1041</v>
      </c>
      <c r="C942" s="55"/>
      <c r="D942" s="33" t="e">
        <f>VLOOKUP(B942,[2]Item!$A$1:$B$2217,2,)</f>
        <v>#N/A</v>
      </c>
      <c r="E942" s="55" t="s">
        <v>595</v>
      </c>
      <c r="F942" s="52" t="s">
        <v>761</v>
      </c>
      <c r="G942" s="34">
        <v>1</v>
      </c>
      <c r="H942" s="35">
        <v>0.25</v>
      </c>
      <c r="I942" s="36">
        <v>44984</v>
      </c>
      <c r="J942" s="131">
        <v>2425000</v>
      </c>
      <c r="K942" s="47">
        <f>'[1]Sep 23'!M969</f>
        <v>404166.66666666663</v>
      </c>
      <c r="L942" s="48"/>
      <c r="M942" s="48">
        <f t="shared" si="165"/>
        <v>2425000</v>
      </c>
      <c r="N942" s="49">
        <f t="shared" si="166"/>
        <v>50520.833333333336</v>
      </c>
      <c r="O942" s="48">
        <f t="shared" si="170"/>
        <v>454687.49999999994</v>
      </c>
      <c r="P942" s="48">
        <f t="shared" si="164"/>
        <v>1970312.5</v>
      </c>
      <c r="Q942" s="8">
        <f t="shared" si="167"/>
        <v>1970312.5</v>
      </c>
      <c r="R942" s="50">
        <f t="shared" si="163"/>
        <v>0</v>
      </c>
      <c r="S942" s="50"/>
      <c r="T942" s="9">
        <f t="shared" si="171"/>
        <v>48</v>
      </c>
      <c r="U942" s="9">
        <f t="shared" si="173"/>
        <v>9</v>
      </c>
      <c r="V942">
        <f t="shared" si="172"/>
        <v>39</v>
      </c>
      <c r="W942" s="166">
        <f t="shared" si="168"/>
        <v>50520.833333333336</v>
      </c>
      <c r="Y942" s="167">
        <f t="shared" si="169"/>
        <v>454687.5</v>
      </c>
    </row>
    <row r="943" spans="1:25" ht="11.25" customHeight="1" x14ac:dyDescent="0.25">
      <c r="A943" s="53">
        <v>920</v>
      </c>
      <c r="B943" s="66" t="s">
        <v>1042</v>
      </c>
      <c r="C943" s="55"/>
      <c r="D943" s="33" t="e">
        <f>VLOOKUP(B943,[2]Item!$A$1:$B$2217,2,)</f>
        <v>#N/A</v>
      </c>
      <c r="E943" s="55" t="s">
        <v>595</v>
      </c>
      <c r="F943" s="52" t="s">
        <v>164</v>
      </c>
      <c r="G943" s="34">
        <v>5</v>
      </c>
      <c r="H943" s="35">
        <v>0.25</v>
      </c>
      <c r="I943" s="36">
        <v>44989</v>
      </c>
      <c r="J943" s="131">
        <v>11400000</v>
      </c>
      <c r="K943" s="47">
        <f>'[1]Sep 23'!M970</f>
        <v>1662500</v>
      </c>
      <c r="L943" s="48"/>
      <c r="M943" s="48">
        <f t="shared" si="165"/>
        <v>11400000</v>
      </c>
      <c r="N943" s="49">
        <f t="shared" si="166"/>
        <v>237500</v>
      </c>
      <c r="O943" s="48">
        <f t="shared" si="170"/>
        <v>1900000</v>
      </c>
      <c r="P943" s="48">
        <f t="shared" si="164"/>
        <v>9500000</v>
      </c>
      <c r="Q943" s="8">
        <f t="shared" si="167"/>
        <v>9500000</v>
      </c>
      <c r="R943" s="50">
        <f t="shared" si="163"/>
        <v>0</v>
      </c>
      <c r="S943" s="50"/>
      <c r="T943" s="9">
        <f t="shared" si="171"/>
        <v>48</v>
      </c>
      <c r="U943" s="9">
        <f t="shared" si="173"/>
        <v>8</v>
      </c>
      <c r="V943">
        <f t="shared" si="172"/>
        <v>40</v>
      </c>
      <c r="W943" s="166">
        <f t="shared" si="168"/>
        <v>237500</v>
      </c>
      <c r="Y943" s="167">
        <f t="shared" si="169"/>
        <v>1900000</v>
      </c>
    </row>
    <row r="944" spans="1:25" ht="12" customHeight="1" x14ac:dyDescent="0.25">
      <c r="A944" s="53">
        <v>921</v>
      </c>
      <c r="B944" s="66" t="s">
        <v>1043</v>
      </c>
      <c r="C944" s="55"/>
      <c r="D944" s="33" t="e">
        <f>VLOOKUP(B944,[2]Item!$A$1:$B$2217,2,)</f>
        <v>#N/A</v>
      </c>
      <c r="E944" s="55" t="s">
        <v>595</v>
      </c>
      <c r="F944" s="52" t="s">
        <v>164</v>
      </c>
      <c r="G944" s="34">
        <v>1</v>
      </c>
      <c r="H944" s="35">
        <v>0.25</v>
      </c>
      <c r="I944" s="36">
        <v>44991</v>
      </c>
      <c r="J944" s="131">
        <v>1690000</v>
      </c>
      <c r="K944" s="47">
        <f>'[1]Sep 23'!M971</f>
        <v>246458.33333333337</v>
      </c>
      <c r="L944" s="48"/>
      <c r="M944" s="48">
        <f t="shared" si="165"/>
        <v>1690000</v>
      </c>
      <c r="N944" s="49">
        <f t="shared" si="166"/>
        <v>35208.333333333336</v>
      </c>
      <c r="O944" s="48">
        <f t="shared" si="170"/>
        <v>281666.66666666669</v>
      </c>
      <c r="P944" s="48">
        <f t="shared" si="164"/>
        <v>1408333.3333333333</v>
      </c>
      <c r="Q944" s="8">
        <f t="shared" si="167"/>
        <v>1408333.3333333333</v>
      </c>
      <c r="R944" s="50">
        <f t="shared" si="163"/>
        <v>0</v>
      </c>
      <c r="S944" s="50"/>
      <c r="T944" s="9">
        <f t="shared" si="171"/>
        <v>48</v>
      </c>
      <c r="U944" s="9">
        <f t="shared" si="173"/>
        <v>8</v>
      </c>
      <c r="V944">
        <f t="shared" si="172"/>
        <v>40</v>
      </c>
      <c r="W944" s="166">
        <f t="shared" si="168"/>
        <v>35208.333333333336</v>
      </c>
      <c r="Y944" s="167">
        <f t="shared" si="169"/>
        <v>281666.66666666669</v>
      </c>
    </row>
    <row r="945" spans="1:25" ht="12" customHeight="1" x14ac:dyDescent="0.25">
      <c r="A945" s="53">
        <v>922</v>
      </c>
      <c r="B945" s="66" t="s">
        <v>1044</v>
      </c>
      <c r="C945" s="55"/>
      <c r="D945" s="33" t="e">
        <f>VLOOKUP(B945,[2]Item!$A$1:$B$2217,2,)</f>
        <v>#N/A</v>
      </c>
      <c r="E945" s="55" t="s">
        <v>595</v>
      </c>
      <c r="F945" s="52" t="s">
        <v>164</v>
      </c>
      <c r="G945" s="34">
        <v>1</v>
      </c>
      <c r="H945" s="35">
        <v>0.25</v>
      </c>
      <c r="I945" s="36">
        <v>44991</v>
      </c>
      <c r="J945" s="131">
        <v>1690000</v>
      </c>
      <c r="K945" s="47">
        <f>'[1]Sep 23'!M972</f>
        <v>246458.33333333337</v>
      </c>
      <c r="L945" s="48"/>
      <c r="M945" s="48">
        <f t="shared" si="165"/>
        <v>1690000</v>
      </c>
      <c r="N945" s="49">
        <f t="shared" si="166"/>
        <v>35208.333333333336</v>
      </c>
      <c r="O945" s="48">
        <f t="shared" si="170"/>
        <v>281666.66666666669</v>
      </c>
      <c r="P945" s="48">
        <f t="shared" si="164"/>
        <v>1408333.3333333333</v>
      </c>
      <c r="Q945" s="8">
        <f t="shared" si="167"/>
        <v>1408333.3333333333</v>
      </c>
      <c r="R945" s="50">
        <f t="shared" si="163"/>
        <v>0</v>
      </c>
      <c r="S945" s="50"/>
      <c r="T945" s="9">
        <f t="shared" si="171"/>
        <v>48</v>
      </c>
      <c r="U945" s="9">
        <f t="shared" si="173"/>
        <v>8</v>
      </c>
      <c r="V945">
        <f t="shared" si="172"/>
        <v>40</v>
      </c>
      <c r="W945" s="166">
        <f t="shared" si="168"/>
        <v>35208.333333333336</v>
      </c>
      <c r="Y945" s="167">
        <f t="shared" si="169"/>
        <v>281666.66666666669</v>
      </c>
    </row>
    <row r="946" spans="1:25" ht="12" customHeight="1" x14ac:dyDescent="0.25">
      <c r="A946" s="53">
        <v>923</v>
      </c>
      <c r="B946" s="66" t="s">
        <v>1045</v>
      </c>
      <c r="C946" s="55"/>
      <c r="D946" s="33" t="e">
        <f>VLOOKUP(B946,[2]Item!$A$1:$B$2217,2,)</f>
        <v>#N/A</v>
      </c>
      <c r="E946" s="55" t="s">
        <v>595</v>
      </c>
      <c r="F946" s="52" t="s">
        <v>944</v>
      </c>
      <c r="G946" s="34">
        <v>1</v>
      </c>
      <c r="H946" s="35">
        <v>0.25</v>
      </c>
      <c r="I946" s="36">
        <v>45022</v>
      </c>
      <c r="J946" s="131">
        <v>3675000</v>
      </c>
      <c r="K946" s="47">
        <f>'[1]Sep 23'!M973</f>
        <v>459375</v>
      </c>
      <c r="L946" s="48"/>
      <c r="M946" s="48">
        <f t="shared" si="165"/>
        <v>3675000</v>
      </c>
      <c r="N946" s="49">
        <f t="shared" si="166"/>
        <v>76562.5</v>
      </c>
      <c r="O946" s="48">
        <f t="shared" si="170"/>
        <v>535937.5</v>
      </c>
      <c r="P946" s="48">
        <f t="shared" si="164"/>
        <v>3139062.5</v>
      </c>
      <c r="Q946" s="8">
        <f t="shared" si="167"/>
        <v>3139062.5</v>
      </c>
      <c r="R946" s="50">
        <f t="shared" si="163"/>
        <v>0</v>
      </c>
      <c r="S946" s="50"/>
      <c r="T946" s="9">
        <f t="shared" si="171"/>
        <v>48</v>
      </c>
      <c r="U946" s="9">
        <f t="shared" si="173"/>
        <v>7</v>
      </c>
      <c r="V946">
        <f t="shared" si="172"/>
        <v>41</v>
      </c>
      <c r="W946" s="166">
        <f t="shared" si="168"/>
        <v>76562.5</v>
      </c>
      <c r="Y946" s="167">
        <f t="shared" si="169"/>
        <v>535937.5</v>
      </c>
    </row>
    <row r="947" spans="1:25" ht="12" customHeight="1" x14ac:dyDescent="0.25">
      <c r="A947" s="53">
        <v>924</v>
      </c>
      <c r="B947" s="66" t="s">
        <v>1046</v>
      </c>
      <c r="C947" s="55"/>
      <c r="D947" s="33" t="e">
        <f>VLOOKUP(B947,[2]Item!$A$1:$B$2217,2,)</f>
        <v>#N/A</v>
      </c>
      <c r="E947" s="55" t="s">
        <v>595</v>
      </c>
      <c r="F947" s="52" t="s">
        <v>1047</v>
      </c>
      <c r="G947" s="34">
        <v>1</v>
      </c>
      <c r="H947" s="35">
        <v>0.25</v>
      </c>
      <c r="I947" s="36">
        <v>45062</v>
      </c>
      <c r="J947" s="131">
        <v>4422465</v>
      </c>
      <c r="K947" s="47">
        <f>'[1]Sep 23'!M974</f>
        <v>460673.4375</v>
      </c>
      <c r="L947" s="48"/>
      <c r="M947" s="48">
        <f t="shared" si="165"/>
        <v>4422465</v>
      </c>
      <c r="N947" s="49">
        <f t="shared" si="166"/>
        <v>92134.6875</v>
      </c>
      <c r="O947" s="48">
        <f t="shared" si="170"/>
        <v>552808.125</v>
      </c>
      <c r="P947" s="48">
        <f t="shared" si="164"/>
        <v>3869656.875</v>
      </c>
      <c r="Q947" s="8">
        <f t="shared" si="167"/>
        <v>3869656.875</v>
      </c>
      <c r="R947" s="50">
        <f t="shared" si="163"/>
        <v>0</v>
      </c>
      <c r="S947" s="50"/>
      <c r="T947" s="9">
        <f t="shared" si="171"/>
        <v>48</v>
      </c>
      <c r="U947" s="9">
        <f t="shared" si="173"/>
        <v>6</v>
      </c>
      <c r="V947">
        <f t="shared" si="172"/>
        <v>42</v>
      </c>
      <c r="W947" s="166">
        <f t="shared" si="168"/>
        <v>92134.6875</v>
      </c>
      <c r="Y947" s="167">
        <f t="shared" si="169"/>
        <v>552808.125</v>
      </c>
    </row>
    <row r="948" spans="1:25" ht="12" customHeight="1" x14ac:dyDescent="0.25">
      <c r="A948" s="53">
        <v>925</v>
      </c>
      <c r="B948" s="66" t="s">
        <v>1048</v>
      </c>
      <c r="C948" s="55"/>
      <c r="D948" s="33" t="e">
        <f>VLOOKUP(B948,[2]Item!$A$1:$B$2217,2,)</f>
        <v>#N/A</v>
      </c>
      <c r="E948" s="55" t="s">
        <v>595</v>
      </c>
      <c r="F948" s="52" t="s">
        <v>832</v>
      </c>
      <c r="G948" s="34">
        <v>1</v>
      </c>
      <c r="H948" s="35">
        <v>0.25</v>
      </c>
      <c r="I948" s="36">
        <v>45058</v>
      </c>
      <c r="J948" s="131">
        <v>5100000</v>
      </c>
      <c r="K948" s="47">
        <f>'[1]Sep 23'!M975</f>
        <v>531250</v>
      </c>
      <c r="L948" s="48"/>
      <c r="M948" s="48">
        <f t="shared" si="165"/>
        <v>5100000</v>
      </c>
      <c r="N948" s="49">
        <f t="shared" si="166"/>
        <v>106250</v>
      </c>
      <c r="O948" s="48">
        <f t="shared" si="170"/>
        <v>637500</v>
      </c>
      <c r="P948" s="48">
        <f t="shared" si="164"/>
        <v>4462500</v>
      </c>
      <c r="Q948" s="8">
        <f t="shared" si="167"/>
        <v>4462500</v>
      </c>
      <c r="R948" s="50">
        <f t="shared" si="163"/>
        <v>0</v>
      </c>
      <c r="S948" s="50"/>
      <c r="T948" s="9">
        <f t="shared" si="171"/>
        <v>48</v>
      </c>
      <c r="U948" s="9">
        <f t="shared" si="173"/>
        <v>6</v>
      </c>
      <c r="V948">
        <f t="shared" si="172"/>
        <v>42</v>
      </c>
      <c r="W948" s="166">
        <f t="shared" si="168"/>
        <v>106250</v>
      </c>
      <c r="Y948" s="167">
        <f t="shared" si="169"/>
        <v>637500</v>
      </c>
    </row>
    <row r="949" spans="1:25" ht="12" customHeight="1" x14ac:dyDescent="0.25">
      <c r="A949" s="53">
        <v>926</v>
      </c>
      <c r="B949" s="66" t="s">
        <v>1042</v>
      </c>
      <c r="C949" s="55"/>
      <c r="D949" s="33" t="e">
        <f>VLOOKUP(B949,[2]Item!$A$1:$B$2217,2,)</f>
        <v>#N/A</v>
      </c>
      <c r="E949" s="55" t="s">
        <v>595</v>
      </c>
      <c r="F949" s="52" t="s">
        <v>164</v>
      </c>
      <c r="G949" s="34">
        <v>14</v>
      </c>
      <c r="H949" s="35">
        <v>0.25</v>
      </c>
      <c r="I949" s="68">
        <v>45083</v>
      </c>
      <c r="J949" s="131">
        <v>31570000</v>
      </c>
      <c r="K949" s="47">
        <f>'[1]Sep 23'!M976</f>
        <v>2630833.3333333335</v>
      </c>
      <c r="L949" s="48"/>
      <c r="M949" s="48">
        <f t="shared" si="165"/>
        <v>31570000</v>
      </c>
      <c r="N949" s="49">
        <f t="shared" si="166"/>
        <v>657708.33333333337</v>
      </c>
      <c r="O949" s="48">
        <f t="shared" si="170"/>
        <v>3288541.666666667</v>
      </c>
      <c r="P949" s="48">
        <f t="shared" si="164"/>
        <v>28281458.333333332</v>
      </c>
      <c r="Q949" s="8">
        <f t="shared" si="167"/>
        <v>28281458.333333332</v>
      </c>
      <c r="R949" s="50">
        <f t="shared" si="163"/>
        <v>0</v>
      </c>
      <c r="S949" s="50"/>
      <c r="T949" s="9">
        <f t="shared" si="171"/>
        <v>48</v>
      </c>
      <c r="U949" s="9">
        <f t="shared" si="173"/>
        <v>5</v>
      </c>
      <c r="V949">
        <f t="shared" si="172"/>
        <v>43</v>
      </c>
      <c r="W949" s="166">
        <f t="shared" si="168"/>
        <v>657708.33333333337</v>
      </c>
      <c r="Y949" s="167">
        <f t="shared" si="169"/>
        <v>3288541.666666667</v>
      </c>
    </row>
    <row r="950" spans="1:25" ht="12" customHeight="1" x14ac:dyDescent="0.25">
      <c r="A950" s="53">
        <v>927</v>
      </c>
      <c r="B950" s="66" t="s">
        <v>1049</v>
      </c>
      <c r="C950" s="55"/>
      <c r="D950" s="33" t="e">
        <f>VLOOKUP(B950,[2]Item!$A$1:$B$2217,2,)</f>
        <v>#N/A</v>
      </c>
      <c r="E950" s="55" t="s">
        <v>595</v>
      </c>
      <c r="F950" s="52" t="s">
        <v>770</v>
      </c>
      <c r="G950" s="34">
        <v>1</v>
      </c>
      <c r="H950" s="35">
        <v>0.25</v>
      </c>
      <c r="I950" s="68">
        <v>45083</v>
      </c>
      <c r="J950" s="131">
        <v>1725000</v>
      </c>
      <c r="K950" s="47">
        <f>'[1]Sep 23'!M977</f>
        <v>143750</v>
      </c>
      <c r="L950" s="48"/>
      <c r="M950" s="48">
        <f t="shared" si="165"/>
        <v>1725000</v>
      </c>
      <c r="N950" s="49">
        <f t="shared" si="166"/>
        <v>35937.5</v>
      </c>
      <c r="O950" s="48">
        <f t="shared" si="170"/>
        <v>179687.5</v>
      </c>
      <c r="P950" s="48">
        <f t="shared" si="164"/>
        <v>1545312.5</v>
      </c>
      <c r="Q950" s="8">
        <f t="shared" si="167"/>
        <v>1545312.5</v>
      </c>
      <c r="R950" s="50">
        <f t="shared" si="163"/>
        <v>0</v>
      </c>
      <c r="S950" s="50"/>
      <c r="T950" s="9">
        <f t="shared" si="171"/>
        <v>48</v>
      </c>
      <c r="U950" s="9">
        <f t="shared" si="173"/>
        <v>5</v>
      </c>
      <c r="V950">
        <f t="shared" si="172"/>
        <v>43</v>
      </c>
      <c r="W950" s="166">
        <f t="shared" si="168"/>
        <v>35937.5</v>
      </c>
      <c r="Y950" s="167">
        <f t="shared" si="169"/>
        <v>179687.5</v>
      </c>
    </row>
    <row r="951" spans="1:25" ht="12" customHeight="1" x14ac:dyDescent="0.25">
      <c r="A951" s="53">
        <v>928</v>
      </c>
      <c r="B951" s="66" t="s">
        <v>1050</v>
      </c>
      <c r="C951" s="55"/>
      <c r="D951" s="33" t="e">
        <f>VLOOKUP(B951,[2]Item!$A$1:$B$2217,2,)</f>
        <v>#N/A</v>
      </c>
      <c r="E951" s="55" t="s">
        <v>595</v>
      </c>
      <c r="F951" s="52" t="s">
        <v>265</v>
      </c>
      <c r="G951" s="34">
        <v>1</v>
      </c>
      <c r="H951" s="35">
        <v>0.25</v>
      </c>
      <c r="I951" s="68">
        <v>45083</v>
      </c>
      <c r="J951" s="131">
        <v>1725000</v>
      </c>
      <c r="K951" s="47">
        <f>'[1]Sep 23'!M978</f>
        <v>143750</v>
      </c>
      <c r="L951" s="48"/>
      <c r="M951" s="48">
        <f t="shared" si="165"/>
        <v>1725000</v>
      </c>
      <c r="N951" s="49">
        <f t="shared" si="166"/>
        <v>35937.5</v>
      </c>
      <c r="O951" s="48">
        <f t="shared" si="170"/>
        <v>179687.5</v>
      </c>
      <c r="P951" s="48">
        <f t="shared" si="164"/>
        <v>1545312.5</v>
      </c>
      <c r="Q951" s="8">
        <f t="shared" si="167"/>
        <v>1545312.5</v>
      </c>
      <c r="R951" s="50">
        <f t="shared" si="163"/>
        <v>0</v>
      </c>
      <c r="S951" s="50"/>
      <c r="T951" s="9">
        <f t="shared" si="171"/>
        <v>48</v>
      </c>
      <c r="U951" s="9">
        <f t="shared" si="173"/>
        <v>5</v>
      </c>
      <c r="V951">
        <f t="shared" si="172"/>
        <v>43</v>
      </c>
      <c r="W951" s="166">
        <f t="shared" si="168"/>
        <v>35937.5</v>
      </c>
      <c r="Y951" s="167">
        <f t="shared" si="169"/>
        <v>179687.5</v>
      </c>
    </row>
    <row r="952" spans="1:25" ht="12" customHeight="1" x14ac:dyDescent="0.25">
      <c r="A952" s="53">
        <v>929</v>
      </c>
      <c r="B952" s="66" t="s">
        <v>1051</v>
      </c>
      <c r="C952" s="55"/>
      <c r="D952" s="33" t="e">
        <f>VLOOKUP(B952,[2]Item!$A$1:$B$2217,2,)</f>
        <v>#N/A</v>
      </c>
      <c r="E952" s="55" t="s">
        <v>595</v>
      </c>
      <c r="F952" s="52" t="s">
        <v>244</v>
      </c>
      <c r="G952" s="34">
        <v>1</v>
      </c>
      <c r="H952" s="35">
        <v>0.25</v>
      </c>
      <c r="I952" s="68">
        <v>45083</v>
      </c>
      <c r="J952" s="131">
        <v>1725000</v>
      </c>
      <c r="K952" s="47">
        <f>'[1]Sep 23'!M979</f>
        <v>143750</v>
      </c>
      <c r="L952" s="48"/>
      <c r="M952" s="48">
        <f t="shared" si="165"/>
        <v>1725000</v>
      </c>
      <c r="N952" s="49">
        <f t="shared" si="166"/>
        <v>35937.5</v>
      </c>
      <c r="O952" s="48">
        <f t="shared" si="170"/>
        <v>179687.5</v>
      </c>
      <c r="P952" s="48">
        <f t="shared" si="164"/>
        <v>1545312.5</v>
      </c>
      <c r="Q952" s="8">
        <f t="shared" si="167"/>
        <v>1545312.5</v>
      </c>
      <c r="R952" s="50">
        <f t="shared" si="163"/>
        <v>0</v>
      </c>
      <c r="S952" s="50"/>
      <c r="T952" s="9">
        <f t="shared" si="171"/>
        <v>48</v>
      </c>
      <c r="U952" s="9">
        <f t="shared" si="173"/>
        <v>5</v>
      </c>
      <c r="V952">
        <f t="shared" si="172"/>
        <v>43</v>
      </c>
      <c r="W952" s="166">
        <f t="shared" si="168"/>
        <v>35937.5</v>
      </c>
      <c r="Y952" s="167">
        <f t="shared" si="169"/>
        <v>179687.5</v>
      </c>
    </row>
    <row r="953" spans="1:25" ht="12" customHeight="1" x14ac:dyDescent="0.25">
      <c r="A953" s="53">
        <v>930</v>
      </c>
      <c r="B953" s="66" t="s">
        <v>1052</v>
      </c>
      <c r="C953" s="55"/>
      <c r="D953" s="33" t="e">
        <f>VLOOKUP(B953,[2]Item!$A$1:$B$2217,2,)</f>
        <v>#N/A</v>
      </c>
      <c r="E953" s="55" t="s">
        <v>595</v>
      </c>
      <c r="F953" s="52" t="s">
        <v>1021</v>
      </c>
      <c r="G953" s="34">
        <v>1</v>
      </c>
      <c r="H953" s="35">
        <v>0.25</v>
      </c>
      <c r="I953" s="68">
        <v>45090</v>
      </c>
      <c r="J953" s="131">
        <v>1998000</v>
      </c>
      <c r="K953" s="47">
        <f>'[1]Sep 23'!M980</f>
        <v>166500</v>
      </c>
      <c r="L953" s="48"/>
      <c r="M953" s="48">
        <f t="shared" si="165"/>
        <v>1998000</v>
      </c>
      <c r="N953" s="49">
        <f t="shared" si="166"/>
        <v>41625</v>
      </c>
      <c r="O953" s="48">
        <f t="shared" si="170"/>
        <v>208125</v>
      </c>
      <c r="P953" s="48">
        <f t="shared" si="164"/>
        <v>1789875</v>
      </c>
      <c r="Q953" s="8">
        <f t="shared" si="167"/>
        <v>1789875</v>
      </c>
      <c r="R953" s="50">
        <f t="shared" si="163"/>
        <v>0</v>
      </c>
      <c r="S953" s="50"/>
      <c r="T953" s="9">
        <f t="shared" si="171"/>
        <v>48</v>
      </c>
      <c r="U953" s="9">
        <f t="shared" si="173"/>
        <v>5</v>
      </c>
      <c r="V953">
        <f t="shared" si="172"/>
        <v>43</v>
      </c>
      <c r="W953" s="166">
        <f t="shared" si="168"/>
        <v>41625</v>
      </c>
      <c r="Y953" s="167">
        <f t="shared" si="169"/>
        <v>208125</v>
      </c>
    </row>
    <row r="954" spans="1:25" ht="12" customHeight="1" x14ac:dyDescent="0.25">
      <c r="A954" s="53">
        <v>931</v>
      </c>
      <c r="B954" s="66" t="s">
        <v>1053</v>
      </c>
      <c r="C954" s="55"/>
      <c r="D954" s="33" t="e">
        <f>VLOOKUP(B954,[2]Item!$A$1:$B$2217,2,)</f>
        <v>#N/A</v>
      </c>
      <c r="E954" s="55" t="s">
        <v>595</v>
      </c>
      <c r="F954" s="52" t="s">
        <v>244</v>
      </c>
      <c r="G954" s="34">
        <v>2</v>
      </c>
      <c r="H954" s="35">
        <v>0.25</v>
      </c>
      <c r="I954" s="68">
        <v>45091</v>
      </c>
      <c r="J954" s="131">
        <v>7600000</v>
      </c>
      <c r="K954" s="47">
        <f>'[1]Sep 23'!M981</f>
        <v>633333.33333333337</v>
      </c>
      <c r="L954" s="48"/>
      <c r="M954" s="48">
        <f t="shared" si="165"/>
        <v>7600000</v>
      </c>
      <c r="N954" s="49">
        <f t="shared" si="166"/>
        <v>158333.33333333334</v>
      </c>
      <c r="O954" s="48">
        <f t="shared" si="170"/>
        <v>791666.66666666674</v>
      </c>
      <c r="P954" s="48">
        <f t="shared" si="164"/>
        <v>6808333.333333333</v>
      </c>
      <c r="Q954" s="8">
        <f t="shared" si="167"/>
        <v>6808333.333333333</v>
      </c>
      <c r="R954" s="50">
        <f t="shared" si="163"/>
        <v>0</v>
      </c>
      <c r="S954" s="50"/>
      <c r="T954" s="9">
        <f t="shared" si="171"/>
        <v>48</v>
      </c>
      <c r="U954" s="9">
        <f t="shared" si="173"/>
        <v>5</v>
      </c>
      <c r="V954">
        <f t="shared" si="172"/>
        <v>43</v>
      </c>
      <c r="W954" s="166">
        <f t="shared" si="168"/>
        <v>158333.33333333334</v>
      </c>
      <c r="Y954" s="167">
        <f t="shared" si="169"/>
        <v>791666.66666666674</v>
      </c>
    </row>
    <row r="955" spans="1:25" ht="12" customHeight="1" x14ac:dyDescent="0.25">
      <c r="A955" s="53">
        <v>932</v>
      </c>
      <c r="B955" s="66" t="s">
        <v>1054</v>
      </c>
      <c r="C955" s="55"/>
      <c r="D955" s="33" t="e">
        <f>VLOOKUP(B955,[2]Item!$A$1:$B$2217,2,)</f>
        <v>#N/A</v>
      </c>
      <c r="E955" s="55" t="s">
        <v>595</v>
      </c>
      <c r="F955" s="52" t="s">
        <v>805</v>
      </c>
      <c r="G955" s="34">
        <v>2</v>
      </c>
      <c r="H955" s="35">
        <v>0.25</v>
      </c>
      <c r="I955" s="68">
        <v>45091</v>
      </c>
      <c r="J955" s="131">
        <v>7600000</v>
      </c>
      <c r="K955" s="47">
        <f>'[1]Sep 23'!M982</f>
        <v>633333.33333333337</v>
      </c>
      <c r="L955" s="48"/>
      <c r="M955" s="48">
        <f t="shared" si="165"/>
        <v>7600000</v>
      </c>
      <c r="N955" s="49">
        <f t="shared" si="166"/>
        <v>158333.33333333334</v>
      </c>
      <c r="O955" s="48">
        <f t="shared" si="170"/>
        <v>791666.66666666674</v>
      </c>
      <c r="P955" s="48">
        <f t="shared" si="164"/>
        <v>6808333.333333333</v>
      </c>
      <c r="Q955" s="8">
        <f t="shared" si="167"/>
        <v>6808333.333333333</v>
      </c>
      <c r="R955" s="50">
        <f t="shared" si="163"/>
        <v>0</v>
      </c>
      <c r="S955" s="50"/>
      <c r="T955" s="9">
        <f t="shared" si="171"/>
        <v>48</v>
      </c>
      <c r="U955" s="9">
        <f t="shared" si="173"/>
        <v>5</v>
      </c>
      <c r="V955">
        <f t="shared" si="172"/>
        <v>43</v>
      </c>
      <c r="W955" s="166">
        <f t="shared" si="168"/>
        <v>158333.33333333334</v>
      </c>
      <c r="Y955" s="167">
        <f t="shared" si="169"/>
        <v>791666.66666666674</v>
      </c>
    </row>
    <row r="956" spans="1:25" ht="12" customHeight="1" x14ac:dyDescent="0.25">
      <c r="A956" s="53">
        <v>933</v>
      </c>
      <c r="B956" s="66" t="s">
        <v>1055</v>
      </c>
      <c r="C956" s="55"/>
      <c r="D956" s="33" t="e">
        <f>VLOOKUP(B956,[2]Item!$A$1:$B$2217,2,)</f>
        <v>#N/A</v>
      </c>
      <c r="E956" s="55" t="s">
        <v>595</v>
      </c>
      <c r="F956" s="52" t="s">
        <v>970</v>
      </c>
      <c r="G956" s="34">
        <v>2</v>
      </c>
      <c r="H956" s="35">
        <v>0.25</v>
      </c>
      <c r="I956" s="68">
        <v>45091</v>
      </c>
      <c r="J956" s="131">
        <v>7600000</v>
      </c>
      <c r="K956" s="47">
        <f>'[1]Sep 23'!M983</f>
        <v>633333.33333333337</v>
      </c>
      <c r="L956" s="48"/>
      <c r="M956" s="48">
        <f t="shared" si="165"/>
        <v>7600000</v>
      </c>
      <c r="N956" s="49">
        <f t="shared" si="166"/>
        <v>158333.33333333334</v>
      </c>
      <c r="O956" s="48">
        <f t="shared" si="170"/>
        <v>791666.66666666674</v>
      </c>
      <c r="P956" s="48">
        <f t="shared" si="164"/>
        <v>6808333.333333333</v>
      </c>
      <c r="Q956" s="8">
        <f t="shared" si="167"/>
        <v>6808333.333333333</v>
      </c>
      <c r="R956" s="50">
        <f t="shared" si="163"/>
        <v>0</v>
      </c>
      <c r="S956" s="50"/>
      <c r="T956" s="9">
        <f t="shared" si="171"/>
        <v>48</v>
      </c>
      <c r="U956" s="9">
        <f t="shared" si="173"/>
        <v>5</v>
      </c>
      <c r="V956">
        <f t="shared" si="172"/>
        <v>43</v>
      </c>
      <c r="W956" s="166">
        <f t="shared" si="168"/>
        <v>158333.33333333334</v>
      </c>
      <c r="Y956" s="167">
        <f t="shared" si="169"/>
        <v>791666.66666666674</v>
      </c>
    </row>
    <row r="957" spans="1:25" ht="12" customHeight="1" x14ac:dyDescent="0.25">
      <c r="A957" s="53">
        <v>934</v>
      </c>
      <c r="B957" s="66" t="s">
        <v>1056</v>
      </c>
      <c r="C957" s="55"/>
      <c r="D957" s="33" t="e">
        <f>VLOOKUP(B957,[2]Item!$A$1:$B$2217,2,)</f>
        <v>#N/A</v>
      </c>
      <c r="E957" s="55" t="s">
        <v>595</v>
      </c>
      <c r="F957" s="52" t="s">
        <v>659</v>
      </c>
      <c r="G957" s="34">
        <v>2</v>
      </c>
      <c r="H957" s="35">
        <v>0.25</v>
      </c>
      <c r="I957" s="68">
        <v>45091</v>
      </c>
      <c r="J957" s="131">
        <v>7600000</v>
      </c>
      <c r="K957" s="47">
        <f>'[1]Sep 23'!M984</f>
        <v>633333.33333333337</v>
      </c>
      <c r="L957" s="48"/>
      <c r="M957" s="48">
        <f t="shared" si="165"/>
        <v>7600000</v>
      </c>
      <c r="N957" s="49">
        <f t="shared" si="166"/>
        <v>158333.33333333334</v>
      </c>
      <c r="O957" s="48">
        <f t="shared" si="170"/>
        <v>791666.66666666674</v>
      </c>
      <c r="P957" s="48">
        <f t="shared" si="164"/>
        <v>6808333.333333333</v>
      </c>
      <c r="Q957" s="8">
        <f t="shared" si="167"/>
        <v>6808333.333333333</v>
      </c>
      <c r="R957" s="50">
        <f t="shared" si="163"/>
        <v>0</v>
      </c>
      <c r="S957" s="50"/>
      <c r="T957" s="9">
        <f t="shared" si="171"/>
        <v>48</v>
      </c>
      <c r="U957" s="9">
        <f t="shared" si="173"/>
        <v>5</v>
      </c>
      <c r="V957">
        <f t="shared" si="172"/>
        <v>43</v>
      </c>
      <c r="W957" s="166">
        <f t="shared" si="168"/>
        <v>158333.33333333334</v>
      </c>
      <c r="Y957" s="167">
        <f t="shared" si="169"/>
        <v>791666.66666666674</v>
      </c>
    </row>
    <row r="958" spans="1:25" ht="12" customHeight="1" x14ac:dyDescent="0.25">
      <c r="A958" s="53">
        <v>935</v>
      </c>
      <c r="B958" s="66" t="s">
        <v>1057</v>
      </c>
      <c r="C958" s="55"/>
      <c r="D958" s="33" t="e">
        <f>VLOOKUP(B958,[2]Item!$A$1:$B$2217,2,)</f>
        <v>#N/A</v>
      </c>
      <c r="E958" s="55" t="s">
        <v>595</v>
      </c>
      <c r="F958" s="52" t="s">
        <v>679</v>
      </c>
      <c r="G958" s="34">
        <v>2</v>
      </c>
      <c r="H958" s="35">
        <v>0.25</v>
      </c>
      <c r="I958" s="68">
        <v>45091</v>
      </c>
      <c r="J958" s="131">
        <v>7950000</v>
      </c>
      <c r="K958" s="47">
        <f>'[1]Sep 23'!M985</f>
        <v>662500</v>
      </c>
      <c r="L958" s="48"/>
      <c r="M958" s="48">
        <f t="shared" si="165"/>
        <v>7950000</v>
      </c>
      <c r="N958" s="49">
        <f t="shared" si="166"/>
        <v>165625</v>
      </c>
      <c r="O958" s="48">
        <f t="shared" si="170"/>
        <v>828125</v>
      </c>
      <c r="P958" s="48">
        <f t="shared" si="164"/>
        <v>7121875</v>
      </c>
      <c r="Q958" s="8">
        <f t="shared" si="167"/>
        <v>7121875</v>
      </c>
      <c r="R958" s="50">
        <f t="shared" si="163"/>
        <v>0</v>
      </c>
      <c r="S958" s="50"/>
      <c r="T958" s="9">
        <f t="shared" si="171"/>
        <v>48</v>
      </c>
      <c r="U958" s="9">
        <f t="shared" si="173"/>
        <v>5</v>
      </c>
      <c r="V958">
        <f t="shared" si="172"/>
        <v>43</v>
      </c>
      <c r="W958" s="166">
        <f t="shared" si="168"/>
        <v>165625</v>
      </c>
      <c r="Y958" s="167">
        <f t="shared" si="169"/>
        <v>828125</v>
      </c>
    </row>
    <row r="959" spans="1:25" ht="12" customHeight="1" x14ac:dyDescent="0.25">
      <c r="A959" s="53">
        <v>936</v>
      </c>
      <c r="B959" s="66" t="s">
        <v>1058</v>
      </c>
      <c r="C959" s="55"/>
      <c r="D959" s="33" t="e">
        <f>VLOOKUP(B959,[2]Item!$A$1:$B$2217,2,)</f>
        <v>#N/A</v>
      </c>
      <c r="E959" s="55" t="s">
        <v>595</v>
      </c>
      <c r="F959" s="52" t="s">
        <v>158</v>
      </c>
      <c r="G959" s="34">
        <v>1</v>
      </c>
      <c r="H959" s="35">
        <v>0.25</v>
      </c>
      <c r="I959" s="68">
        <v>45100</v>
      </c>
      <c r="J959" s="131">
        <v>14700000</v>
      </c>
      <c r="K959" s="47">
        <f>'[1]Sep 23'!M986</f>
        <v>1225000</v>
      </c>
      <c r="L959" s="48"/>
      <c r="M959" s="48">
        <f t="shared" si="165"/>
        <v>14700000</v>
      </c>
      <c r="N959" s="49">
        <f t="shared" si="166"/>
        <v>306250</v>
      </c>
      <c r="O959" s="48">
        <f t="shared" si="170"/>
        <v>1531250</v>
      </c>
      <c r="P959" s="48">
        <f t="shared" si="164"/>
        <v>13168750</v>
      </c>
      <c r="Q959" s="8">
        <f t="shared" si="167"/>
        <v>13168750</v>
      </c>
      <c r="R959" s="50">
        <f t="shared" si="163"/>
        <v>0</v>
      </c>
      <c r="S959" s="50"/>
      <c r="T959" s="9">
        <f t="shared" si="171"/>
        <v>48</v>
      </c>
      <c r="U959" s="9">
        <f t="shared" si="173"/>
        <v>5</v>
      </c>
      <c r="V959">
        <f t="shared" si="172"/>
        <v>43</v>
      </c>
      <c r="W959" s="166">
        <f t="shared" si="168"/>
        <v>306250</v>
      </c>
      <c r="Y959" s="167">
        <f t="shared" si="169"/>
        <v>1531250</v>
      </c>
    </row>
    <row r="960" spans="1:25" ht="12" customHeight="1" x14ac:dyDescent="0.25">
      <c r="A960" s="53">
        <v>937</v>
      </c>
      <c r="B960" s="66" t="s">
        <v>1059</v>
      </c>
      <c r="C960" s="55"/>
      <c r="D960" s="33" t="e">
        <f>VLOOKUP(B960,[2]Item!$A$1:$B$2217,2,)</f>
        <v>#N/A</v>
      </c>
      <c r="E960" s="55" t="s">
        <v>595</v>
      </c>
      <c r="F960" s="52" t="s">
        <v>679</v>
      </c>
      <c r="G960" s="34">
        <v>1</v>
      </c>
      <c r="H960" s="35">
        <v>0.25</v>
      </c>
      <c r="I960" s="68">
        <v>45107</v>
      </c>
      <c r="J960" s="131">
        <v>1725000</v>
      </c>
      <c r="K960" s="47">
        <f>'[1]Sep 23'!M987</f>
        <v>143750</v>
      </c>
      <c r="L960" s="48"/>
      <c r="M960" s="48">
        <f t="shared" si="165"/>
        <v>1725000</v>
      </c>
      <c r="N960" s="49">
        <f t="shared" si="166"/>
        <v>35937.5</v>
      </c>
      <c r="O960" s="48">
        <f t="shared" si="170"/>
        <v>179687.5</v>
      </c>
      <c r="P960" s="48">
        <f t="shared" si="164"/>
        <v>1545312.5</v>
      </c>
      <c r="Q960" s="8">
        <f t="shared" si="167"/>
        <v>1545312.5</v>
      </c>
      <c r="R960" s="50">
        <f t="shared" si="163"/>
        <v>0</v>
      </c>
      <c r="S960" s="50"/>
      <c r="T960" s="9">
        <f t="shared" si="171"/>
        <v>48</v>
      </c>
      <c r="U960" s="9">
        <f t="shared" si="173"/>
        <v>5</v>
      </c>
      <c r="V960">
        <f t="shared" si="172"/>
        <v>43</v>
      </c>
      <c r="W960" s="166">
        <f t="shared" si="168"/>
        <v>35937.5</v>
      </c>
      <c r="Y960" s="167">
        <f t="shared" si="169"/>
        <v>179687.5</v>
      </c>
    </row>
    <row r="961" spans="1:25" ht="12" customHeight="1" x14ac:dyDescent="0.25">
      <c r="A961" s="53">
        <v>938</v>
      </c>
      <c r="B961" s="66" t="s">
        <v>1060</v>
      </c>
      <c r="C961" s="55"/>
      <c r="D961" s="33" t="e">
        <f>VLOOKUP(B961,[2]Item!$A$1:$B$2217,2,)</f>
        <v>#N/A</v>
      </c>
      <c r="E961" s="55" t="s">
        <v>595</v>
      </c>
      <c r="F961" s="52" t="s">
        <v>805</v>
      </c>
      <c r="G961" s="34">
        <v>1</v>
      </c>
      <c r="H961" s="35">
        <v>0.25</v>
      </c>
      <c r="I961" s="68">
        <v>45107</v>
      </c>
      <c r="J961" s="131">
        <v>1725000</v>
      </c>
      <c r="K961" s="47">
        <f>'[1]Sep 23'!M988</f>
        <v>143750</v>
      </c>
      <c r="L961" s="48"/>
      <c r="M961" s="48">
        <f t="shared" si="165"/>
        <v>1725000</v>
      </c>
      <c r="N961" s="49">
        <f t="shared" si="166"/>
        <v>35937.5</v>
      </c>
      <c r="O961" s="48">
        <f t="shared" si="170"/>
        <v>179687.5</v>
      </c>
      <c r="P961" s="48">
        <f t="shared" si="164"/>
        <v>1545312.5</v>
      </c>
      <c r="Q961" s="8">
        <f t="shared" si="167"/>
        <v>1545312.5</v>
      </c>
      <c r="R961" s="50">
        <f t="shared" si="163"/>
        <v>0</v>
      </c>
      <c r="S961" s="50"/>
      <c r="T961" s="9">
        <f t="shared" si="171"/>
        <v>48</v>
      </c>
      <c r="U961" s="9">
        <f t="shared" si="173"/>
        <v>5</v>
      </c>
      <c r="V961">
        <f t="shared" si="172"/>
        <v>43</v>
      </c>
      <c r="W961" s="166">
        <f t="shared" si="168"/>
        <v>35937.5</v>
      </c>
      <c r="Y961" s="167">
        <f t="shared" si="169"/>
        <v>179687.5</v>
      </c>
    </row>
    <row r="962" spans="1:25" ht="12" customHeight="1" x14ac:dyDescent="0.25">
      <c r="A962" s="53">
        <v>939</v>
      </c>
      <c r="B962" s="66" t="s">
        <v>1061</v>
      </c>
      <c r="C962" s="55"/>
      <c r="D962" s="33" t="e">
        <f>VLOOKUP(B962,[2]Item!$A$1:$B$2217,2,)</f>
        <v>#N/A</v>
      </c>
      <c r="E962" s="55" t="s">
        <v>595</v>
      </c>
      <c r="F962" s="52" t="s">
        <v>244</v>
      </c>
      <c r="G962" s="34">
        <v>1</v>
      </c>
      <c r="H962" s="35">
        <v>0.25</v>
      </c>
      <c r="I962" s="68">
        <v>45131</v>
      </c>
      <c r="J962" s="131">
        <v>1695000</v>
      </c>
      <c r="K962" s="47">
        <f>'[1]Sep 23'!M989</f>
        <v>105937.5</v>
      </c>
      <c r="L962" s="48"/>
      <c r="M962" s="48">
        <f t="shared" si="165"/>
        <v>1695000</v>
      </c>
      <c r="N962" s="49">
        <f t="shared" si="166"/>
        <v>35312.5</v>
      </c>
      <c r="O962" s="48">
        <f t="shared" si="170"/>
        <v>141250</v>
      </c>
      <c r="P962" s="48">
        <f t="shared" si="164"/>
        <v>1553750</v>
      </c>
      <c r="Q962" s="8">
        <f t="shared" si="167"/>
        <v>1553750</v>
      </c>
      <c r="R962" s="50">
        <f t="shared" si="163"/>
        <v>0</v>
      </c>
      <c r="S962" s="50"/>
      <c r="T962" s="9">
        <f t="shared" si="171"/>
        <v>48</v>
      </c>
      <c r="U962" s="9">
        <f t="shared" si="173"/>
        <v>4</v>
      </c>
      <c r="V962">
        <f t="shared" si="172"/>
        <v>44</v>
      </c>
      <c r="W962" s="166">
        <f t="shared" si="168"/>
        <v>35312.5</v>
      </c>
      <c r="Y962" s="167">
        <f t="shared" si="169"/>
        <v>141250</v>
      </c>
    </row>
    <row r="963" spans="1:25" ht="12" customHeight="1" x14ac:dyDescent="0.25">
      <c r="A963" s="53">
        <v>940</v>
      </c>
      <c r="B963" s="66" t="s">
        <v>1062</v>
      </c>
      <c r="C963" s="55"/>
      <c r="D963" s="33" t="e">
        <f>VLOOKUP(B963,[2]Item!$A$1:$B$2217,2,)</f>
        <v>#N/A</v>
      </c>
      <c r="E963" s="55" t="s">
        <v>595</v>
      </c>
      <c r="F963" s="52" t="s">
        <v>265</v>
      </c>
      <c r="G963" s="34">
        <v>1</v>
      </c>
      <c r="H963" s="35">
        <v>0.25</v>
      </c>
      <c r="I963" s="68">
        <v>45135</v>
      </c>
      <c r="J963" s="131">
        <v>2390000</v>
      </c>
      <c r="K963" s="47">
        <f>'[1]Sep 23'!M990</f>
        <v>149375</v>
      </c>
      <c r="L963" s="48"/>
      <c r="M963" s="48">
        <f t="shared" si="165"/>
        <v>2390000</v>
      </c>
      <c r="N963" s="49">
        <f t="shared" si="166"/>
        <v>49791.666666666664</v>
      </c>
      <c r="O963" s="48">
        <f t="shared" si="170"/>
        <v>199166.66666666666</v>
      </c>
      <c r="P963" s="48">
        <f t="shared" si="164"/>
        <v>2190833.3333333335</v>
      </c>
      <c r="Q963" s="8">
        <f t="shared" si="167"/>
        <v>2190833.3333333335</v>
      </c>
      <c r="R963" s="50">
        <f t="shared" si="163"/>
        <v>0</v>
      </c>
      <c r="S963" s="50"/>
      <c r="T963" s="9">
        <f t="shared" si="171"/>
        <v>48</v>
      </c>
      <c r="U963" s="9">
        <f t="shared" si="173"/>
        <v>4</v>
      </c>
      <c r="V963">
        <f t="shared" si="172"/>
        <v>44</v>
      </c>
      <c r="W963" s="166">
        <f t="shared" si="168"/>
        <v>49791.666666666664</v>
      </c>
      <c r="Y963" s="167">
        <f t="shared" si="169"/>
        <v>199166.66666666666</v>
      </c>
    </row>
    <row r="964" spans="1:25" ht="12" customHeight="1" x14ac:dyDescent="0.25">
      <c r="A964" s="53">
        <v>941</v>
      </c>
      <c r="B964" s="66" t="s">
        <v>1063</v>
      </c>
      <c r="C964" s="55"/>
      <c r="D964" s="33" t="e">
        <f>VLOOKUP(B964,[2]Item!$A$1:$B$2217,2,)</f>
        <v>#N/A</v>
      </c>
      <c r="E964" s="55" t="s">
        <v>595</v>
      </c>
      <c r="F964" s="52" t="s">
        <v>341</v>
      </c>
      <c r="G964" s="34">
        <v>1</v>
      </c>
      <c r="H964" s="35">
        <v>0.25</v>
      </c>
      <c r="I964" s="68">
        <v>45140</v>
      </c>
      <c r="J964" s="131">
        <v>3975000</v>
      </c>
      <c r="K964" s="47">
        <f>'[1]Sep 23'!M991</f>
        <v>165625</v>
      </c>
      <c r="L964" s="48"/>
      <c r="M964" s="48">
        <f t="shared" si="165"/>
        <v>3975000</v>
      </c>
      <c r="N964" s="49">
        <f t="shared" si="166"/>
        <v>82812.5</v>
      </c>
      <c r="O964" s="48">
        <f t="shared" si="170"/>
        <v>248437.5</v>
      </c>
      <c r="P964" s="48">
        <f t="shared" si="164"/>
        <v>3726562.5</v>
      </c>
      <c r="Q964" s="8">
        <f t="shared" si="167"/>
        <v>3726562.5</v>
      </c>
      <c r="R964" s="50">
        <f t="shared" si="163"/>
        <v>0</v>
      </c>
      <c r="S964" s="50"/>
      <c r="T964" s="9">
        <f t="shared" si="171"/>
        <v>48</v>
      </c>
      <c r="U964" s="9">
        <f t="shared" si="173"/>
        <v>3</v>
      </c>
      <c r="V964">
        <f t="shared" si="172"/>
        <v>45</v>
      </c>
      <c r="W964" s="166">
        <f t="shared" si="168"/>
        <v>82812.5</v>
      </c>
      <c r="Y964" s="167">
        <f t="shared" si="169"/>
        <v>248437.5</v>
      </c>
    </row>
    <row r="965" spans="1:25" ht="12" customHeight="1" x14ac:dyDescent="0.25">
      <c r="A965" s="53">
        <v>942</v>
      </c>
      <c r="B965" s="66" t="s">
        <v>911</v>
      </c>
      <c r="C965" s="55"/>
      <c r="D965" s="33" t="e">
        <f>VLOOKUP(B965,[2]Item!$A$1:$B$2217,2,)</f>
        <v>#N/A</v>
      </c>
      <c r="E965" s="55" t="s">
        <v>595</v>
      </c>
      <c r="F965" s="52" t="s">
        <v>341</v>
      </c>
      <c r="G965" s="34">
        <v>1</v>
      </c>
      <c r="H965" s="35">
        <v>0.25</v>
      </c>
      <c r="I965" s="36">
        <v>45141</v>
      </c>
      <c r="J965" s="131">
        <v>2390000</v>
      </c>
      <c r="K965" s="47">
        <f>'[1]Sep 23'!M992</f>
        <v>99583.333333333328</v>
      </c>
      <c r="L965" s="48"/>
      <c r="M965" s="48">
        <f t="shared" si="165"/>
        <v>2390000</v>
      </c>
      <c r="N965" s="49">
        <f t="shared" si="166"/>
        <v>49791.666666666664</v>
      </c>
      <c r="O965" s="48">
        <f t="shared" si="170"/>
        <v>149375</v>
      </c>
      <c r="P965" s="48">
        <f t="shared" si="164"/>
        <v>2240625</v>
      </c>
      <c r="Q965" s="8">
        <f t="shared" si="167"/>
        <v>2240625</v>
      </c>
      <c r="R965" s="50">
        <f t="shared" si="163"/>
        <v>0</v>
      </c>
      <c r="S965" s="50"/>
      <c r="T965" s="9">
        <f t="shared" si="171"/>
        <v>48</v>
      </c>
      <c r="U965" s="9">
        <f t="shared" si="173"/>
        <v>3</v>
      </c>
      <c r="V965">
        <f t="shared" si="172"/>
        <v>45</v>
      </c>
      <c r="W965" s="166">
        <f t="shared" si="168"/>
        <v>49791.666666666664</v>
      </c>
      <c r="Y965" s="167">
        <f t="shared" si="169"/>
        <v>149375</v>
      </c>
    </row>
    <row r="966" spans="1:25" ht="12" customHeight="1" x14ac:dyDescent="0.25">
      <c r="A966" s="53">
        <v>943</v>
      </c>
      <c r="B966" s="66" t="s">
        <v>1064</v>
      </c>
      <c r="C966" s="55"/>
      <c r="D966" s="33" t="e">
        <f>VLOOKUP(B966,[2]Item!$A$1:$B$2217,2,)</f>
        <v>#N/A</v>
      </c>
      <c r="E966" s="55" t="s">
        <v>595</v>
      </c>
      <c r="F966" s="52" t="s">
        <v>158</v>
      </c>
      <c r="G966" s="34">
        <v>1</v>
      </c>
      <c r="H966" s="35">
        <v>0.25</v>
      </c>
      <c r="I966" s="36">
        <v>45145</v>
      </c>
      <c r="J966" s="131">
        <v>14650000</v>
      </c>
      <c r="K966" s="47">
        <f>'[1]Sep 23'!M993</f>
        <v>610416.66666666663</v>
      </c>
      <c r="L966" s="48"/>
      <c r="M966" s="48">
        <f t="shared" si="165"/>
        <v>14650000</v>
      </c>
      <c r="N966" s="49">
        <f t="shared" si="166"/>
        <v>305208.33333333331</v>
      </c>
      <c r="O966" s="48">
        <f t="shared" si="170"/>
        <v>915625</v>
      </c>
      <c r="P966" s="48">
        <f t="shared" si="164"/>
        <v>13734375</v>
      </c>
      <c r="Q966" s="8">
        <f t="shared" si="167"/>
        <v>13734375</v>
      </c>
      <c r="R966" s="50">
        <f t="shared" si="163"/>
        <v>0</v>
      </c>
      <c r="S966" s="50"/>
      <c r="T966" s="9">
        <f t="shared" si="171"/>
        <v>48</v>
      </c>
      <c r="U966" s="9">
        <f t="shared" si="173"/>
        <v>3</v>
      </c>
      <c r="V966">
        <f t="shared" si="172"/>
        <v>45</v>
      </c>
      <c r="W966" s="166">
        <f t="shared" si="168"/>
        <v>305208.33333333331</v>
      </c>
      <c r="Y966" s="167">
        <f t="shared" si="169"/>
        <v>915625</v>
      </c>
    </row>
    <row r="967" spans="1:25" ht="12" customHeight="1" x14ac:dyDescent="0.25">
      <c r="A967" s="53">
        <v>944</v>
      </c>
      <c r="B967" s="66" t="s">
        <v>1065</v>
      </c>
      <c r="C967" s="55"/>
      <c r="D967" s="33" t="e">
        <f>VLOOKUP(B967,[2]Item!$A$1:$B$2217,2,)</f>
        <v>#N/A</v>
      </c>
      <c r="E967" s="55" t="s">
        <v>595</v>
      </c>
      <c r="F967" s="52" t="s">
        <v>1066</v>
      </c>
      <c r="G967" s="34">
        <v>1</v>
      </c>
      <c r="H967" s="35">
        <v>0.25</v>
      </c>
      <c r="I967" s="36">
        <v>45145</v>
      </c>
      <c r="J967" s="131">
        <v>2497500</v>
      </c>
      <c r="K967" s="47">
        <f>'[1]Sep 23'!M994</f>
        <v>104062.5</v>
      </c>
      <c r="L967" s="48"/>
      <c r="M967" s="48">
        <f t="shared" si="165"/>
        <v>2497500</v>
      </c>
      <c r="N967" s="49">
        <f t="shared" si="166"/>
        <v>52031.25</v>
      </c>
      <c r="O967" s="48">
        <f t="shared" si="170"/>
        <v>156093.75</v>
      </c>
      <c r="P967" s="48">
        <f t="shared" si="164"/>
        <v>2341406.25</v>
      </c>
      <c r="Q967" s="8">
        <f t="shared" si="167"/>
        <v>2341406.25</v>
      </c>
      <c r="R967" s="50">
        <f t="shared" si="163"/>
        <v>0</v>
      </c>
      <c r="S967" s="50"/>
      <c r="T967" s="9">
        <f t="shared" si="171"/>
        <v>48</v>
      </c>
      <c r="U967" s="9">
        <f t="shared" si="173"/>
        <v>3</v>
      </c>
      <c r="V967">
        <f t="shared" si="172"/>
        <v>45</v>
      </c>
      <c r="W967" s="166">
        <f t="shared" ref="W967:W1030" si="174">M967/T967</f>
        <v>52031.25</v>
      </c>
      <c r="Y967" s="167">
        <f t="shared" ref="Y967:Y1030" si="175">U967*W967</f>
        <v>156093.75</v>
      </c>
    </row>
    <row r="968" spans="1:25" ht="12" customHeight="1" x14ac:dyDescent="0.25">
      <c r="A968" s="53">
        <v>945</v>
      </c>
      <c r="B968" s="66" t="s">
        <v>1067</v>
      </c>
      <c r="C968" s="55"/>
      <c r="D968" s="33" t="e">
        <f>VLOOKUP(B968,[2]Item!$A$1:$B$2217,2,)</f>
        <v>#N/A</v>
      </c>
      <c r="E968" s="55" t="s">
        <v>595</v>
      </c>
      <c r="F968" s="52" t="s">
        <v>805</v>
      </c>
      <c r="G968" s="34">
        <v>4</v>
      </c>
      <c r="H968" s="35">
        <v>0.25</v>
      </c>
      <c r="I968" s="36">
        <v>45152</v>
      </c>
      <c r="J968" s="131">
        <v>9080000</v>
      </c>
      <c r="K968" s="47">
        <f>'[1]Sep 23'!M995</f>
        <v>378333.33333333331</v>
      </c>
      <c r="L968" s="48"/>
      <c r="M968" s="48">
        <f t="shared" ref="M968:M996" si="176">J968+L968</f>
        <v>9080000</v>
      </c>
      <c r="N968" s="49">
        <f t="shared" ref="N968:N996" si="177">IF(J968=L968,0,M968*H968/12)</f>
        <v>189166.66666666666</v>
      </c>
      <c r="O968" s="48">
        <f t="shared" si="170"/>
        <v>567500</v>
      </c>
      <c r="P968" s="48">
        <f t="shared" ref="P968:P996" si="178">M968-O968</f>
        <v>8512500</v>
      </c>
      <c r="Q968" s="8">
        <f t="shared" si="167"/>
        <v>8512500</v>
      </c>
      <c r="R968" s="50">
        <f t="shared" si="163"/>
        <v>0</v>
      </c>
      <c r="S968" s="50"/>
      <c r="T968" s="9">
        <f t="shared" si="171"/>
        <v>48</v>
      </c>
      <c r="U968" s="9">
        <f t="shared" si="173"/>
        <v>3</v>
      </c>
      <c r="V968">
        <f t="shared" si="172"/>
        <v>45</v>
      </c>
      <c r="W968" s="166">
        <f t="shared" si="174"/>
        <v>189166.66666666666</v>
      </c>
      <c r="Y968" s="167">
        <f t="shared" si="175"/>
        <v>567500</v>
      </c>
    </row>
    <row r="969" spans="1:25" ht="12" customHeight="1" x14ac:dyDescent="0.25">
      <c r="A969" s="53">
        <v>946</v>
      </c>
      <c r="B969" s="66" t="s">
        <v>1068</v>
      </c>
      <c r="C969" s="55"/>
      <c r="D969" s="33" t="e">
        <f>VLOOKUP(B969,[2]Item!$A$1:$B$2217,2,)</f>
        <v>#N/A</v>
      </c>
      <c r="E969" s="55" t="s">
        <v>595</v>
      </c>
      <c r="F969" s="52" t="s">
        <v>354</v>
      </c>
      <c r="G969" s="34">
        <v>1</v>
      </c>
      <c r="H969" s="35">
        <v>0.25</v>
      </c>
      <c r="I969" s="36">
        <v>45161</v>
      </c>
      <c r="J969" s="131">
        <v>1180000</v>
      </c>
      <c r="K969" s="47">
        <f>'[1]Sep 23'!M996</f>
        <v>49166.666666666664</v>
      </c>
      <c r="L969" s="48"/>
      <c r="M969" s="48">
        <f t="shared" si="176"/>
        <v>1180000</v>
      </c>
      <c r="N969" s="49">
        <f t="shared" si="177"/>
        <v>24583.333333333332</v>
      </c>
      <c r="O969" s="48">
        <f t="shared" ref="O969:O996" si="179">K969+N969</f>
        <v>73750</v>
      </c>
      <c r="P969" s="48">
        <f t="shared" si="178"/>
        <v>1106250</v>
      </c>
      <c r="Q969" s="8">
        <f t="shared" si="167"/>
        <v>1106250</v>
      </c>
      <c r="R969" s="50">
        <f t="shared" si="163"/>
        <v>0</v>
      </c>
      <c r="S969" s="50"/>
      <c r="T969" s="9">
        <f t="shared" si="171"/>
        <v>48</v>
      </c>
      <c r="U969" s="9">
        <f t="shared" si="173"/>
        <v>3</v>
      </c>
      <c r="V969">
        <f t="shared" si="172"/>
        <v>45</v>
      </c>
      <c r="W969" s="166">
        <f t="shared" si="174"/>
        <v>24583.333333333332</v>
      </c>
      <c r="Y969" s="167">
        <f t="shared" si="175"/>
        <v>73750</v>
      </c>
    </row>
    <row r="970" spans="1:25" ht="12" customHeight="1" x14ac:dyDescent="0.25">
      <c r="A970" s="53">
        <v>947</v>
      </c>
      <c r="B970" s="66" t="s">
        <v>1069</v>
      </c>
      <c r="C970" s="55"/>
      <c r="D970" s="33" t="e">
        <f>VLOOKUP(B970,[2]Item!$A$1:$B$2217,2,)</f>
        <v>#N/A</v>
      </c>
      <c r="E970" s="55" t="s">
        <v>595</v>
      </c>
      <c r="F970" s="52" t="s">
        <v>162</v>
      </c>
      <c r="G970" s="34">
        <v>1</v>
      </c>
      <c r="H970" s="35">
        <v>0.25</v>
      </c>
      <c r="I970" s="36">
        <v>45161</v>
      </c>
      <c r="J970" s="131">
        <v>1180000</v>
      </c>
      <c r="K970" s="47">
        <f>'[1]Sep 23'!M997</f>
        <v>49166.666666666664</v>
      </c>
      <c r="L970" s="48"/>
      <c r="M970" s="48">
        <f t="shared" si="176"/>
        <v>1180000</v>
      </c>
      <c r="N970" s="49">
        <f t="shared" si="177"/>
        <v>24583.333333333332</v>
      </c>
      <c r="O970" s="48">
        <f t="shared" si="179"/>
        <v>73750</v>
      </c>
      <c r="P970" s="48">
        <f t="shared" si="178"/>
        <v>1106250</v>
      </c>
      <c r="Q970" s="8">
        <f t="shared" si="167"/>
        <v>1106250</v>
      </c>
      <c r="R970" s="50">
        <f t="shared" si="163"/>
        <v>0</v>
      </c>
      <c r="S970" s="50"/>
      <c r="T970" s="9">
        <f t="shared" si="171"/>
        <v>48</v>
      </c>
      <c r="U970" s="9">
        <f t="shared" si="173"/>
        <v>3</v>
      </c>
      <c r="V970">
        <f t="shared" si="172"/>
        <v>45</v>
      </c>
      <c r="W970" s="166">
        <f t="shared" si="174"/>
        <v>24583.333333333332</v>
      </c>
      <c r="Y970" s="167">
        <f t="shared" si="175"/>
        <v>73750</v>
      </c>
    </row>
    <row r="971" spans="1:25" ht="12" customHeight="1" x14ac:dyDescent="0.25">
      <c r="A971" s="53">
        <v>948</v>
      </c>
      <c r="B971" s="66" t="s">
        <v>1070</v>
      </c>
      <c r="C971" s="55"/>
      <c r="D971" s="33" t="e">
        <f>VLOOKUP(B971,[2]Item!$A$1:$B$2217,2,)</f>
        <v>#N/A</v>
      </c>
      <c r="E971" s="55" t="s">
        <v>595</v>
      </c>
      <c r="F971" s="52" t="s">
        <v>770</v>
      </c>
      <c r="G971" s="34">
        <v>1</v>
      </c>
      <c r="H971" s="35">
        <v>0.25</v>
      </c>
      <c r="I971" s="36">
        <v>45161</v>
      </c>
      <c r="J971" s="131">
        <v>1625000</v>
      </c>
      <c r="K971" s="47">
        <f>'[1]Sep 23'!M998</f>
        <v>67708.333333333328</v>
      </c>
      <c r="L971" s="48"/>
      <c r="M971" s="48">
        <f t="shared" si="176"/>
        <v>1625000</v>
      </c>
      <c r="N971" s="49">
        <f t="shared" si="177"/>
        <v>33854.166666666664</v>
      </c>
      <c r="O971" s="48">
        <f t="shared" si="179"/>
        <v>101562.5</v>
      </c>
      <c r="P971" s="48">
        <f t="shared" si="178"/>
        <v>1523437.5</v>
      </c>
      <c r="Q971" s="8">
        <f t="shared" si="167"/>
        <v>1523437.5</v>
      </c>
      <c r="R971" s="50">
        <f t="shared" si="163"/>
        <v>0</v>
      </c>
      <c r="S971" s="50"/>
      <c r="T971" s="9">
        <f t="shared" si="171"/>
        <v>48</v>
      </c>
      <c r="U971" s="9">
        <f t="shared" ref="U971:U1025" si="180">IF(I971="","",IF(((YEAR($U$2)-YEAR(I971))*12)+MONTH($U$2)-MONTH(I971)+1&gt;T971,T971,((YEAR($U$2)-YEAR(I971))*12)+MONTH($U$2)-MONTH(I971)+1))</f>
        <v>3</v>
      </c>
      <c r="V971">
        <f t="shared" si="172"/>
        <v>45</v>
      </c>
      <c r="W971" s="166">
        <f t="shared" si="174"/>
        <v>33854.166666666664</v>
      </c>
      <c r="Y971" s="167">
        <f t="shared" si="175"/>
        <v>101562.5</v>
      </c>
    </row>
    <row r="972" spans="1:25" ht="12" customHeight="1" x14ac:dyDescent="0.25">
      <c r="A972" s="53">
        <v>949</v>
      </c>
      <c r="B972" s="66" t="s">
        <v>1071</v>
      </c>
      <c r="C972" s="55"/>
      <c r="D972" s="33" t="e">
        <f>VLOOKUP(B972,[2]Item!$A$1:$B$2217,2,)</f>
        <v>#N/A</v>
      </c>
      <c r="E972" s="55" t="s">
        <v>595</v>
      </c>
      <c r="F972" s="52" t="s">
        <v>1072</v>
      </c>
      <c r="G972" s="34">
        <v>1</v>
      </c>
      <c r="H972" s="35">
        <v>0.25</v>
      </c>
      <c r="I972" s="36">
        <v>45168</v>
      </c>
      <c r="J972" s="131">
        <v>1150000</v>
      </c>
      <c r="K972" s="47">
        <f>'[1]Sep 23'!M999</f>
        <v>47916.666666666664</v>
      </c>
      <c r="L972" s="48"/>
      <c r="M972" s="48">
        <f t="shared" si="176"/>
        <v>1150000</v>
      </c>
      <c r="N972" s="49">
        <f t="shared" si="177"/>
        <v>23958.333333333332</v>
      </c>
      <c r="O972" s="48">
        <f t="shared" si="179"/>
        <v>71875</v>
      </c>
      <c r="P972" s="48">
        <f t="shared" si="178"/>
        <v>1078125</v>
      </c>
      <c r="Q972" s="8">
        <f t="shared" si="167"/>
        <v>1078125</v>
      </c>
      <c r="R972" s="50">
        <f t="shared" si="163"/>
        <v>0</v>
      </c>
      <c r="S972" s="50"/>
      <c r="T972" s="9">
        <f t="shared" si="171"/>
        <v>48</v>
      </c>
      <c r="U972" s="9">
        <f t="shared" si="180"/>
        <v>3</v>
      </c>
      <c r="V972">
        <f t="shared" si="172"/>
        <v>45</v>
      </c>
      <c r="W972" s="166">
        <f t="shared" si="174"/>
        <v>23958.333333333332</v>
      </c>
      <c r="Y972" s="167">
        <f t="shared" si="175"/>
        <v>71875</v>
      </c>
    </row>
    <row r="973" spans="1:25" ht="12" customHeight="1" x14ac:dyDescent="0.25">
      <c r="A973" s="53">
        <v>950</v>
      </c>
      <c r="B973" s="66" t="s">
        <v>1073</v>
      </c>
      <c r="C973" s="55"/>
      <c r="D973" s="33" t="e">
        <f>VLOOKUP(B973,[2]Item!$A$1:$B$2217,2,)</f>
        <v>#N/A</v>
      </c>
      <c r="E973" s="55" t="s">
        <v>595</v>
      </c>
      <c r="F973" s="52" t="s">
        <v>679</v>
      </c>
      <c r="G973" s="34">
        <v>1</v>
      </c>
      <c r="H973" s="35">
        <v>0.25</v>
      </c>
      <c r="I973" s="36">
        <v>45168</v>
      </c>
      <c r="J973" s="131">
        <v>1150000</v>
      </c>
      <c r="K973" s="47">
        <f>'[1]Sep 23'!M1000</f>
        <v>47916.666666666664</v>
      </c>
      <c r="L973" s="48"/>
      <c r="M973" s="48">
        <f t="shared" si="176"/>
        <v>1150000</v>
      </c>
      <c r="N973" s="49">
        <f t="shared" si="177"/>
        <v>23958.333333333332</v>
      </c>
      <c r="O973" s="48">
        <f t="shared" si="179"/>
        <v>71875</v>
      </c>
      <c r="P973" s="48">
        <f t="shared" si="178"/>
        <v>1078125</v>
      </c>
      <c r="Q973" s="8">
        <f t="shared" si="167"/>
        <v>1078125</v>
      </c>
      <c r="R973" s="50">
        <f t="shared" si="163"/>
        <v>0</v>
      </c>
      <c r="S973" s="50"/>
      <c r="T973" s="9">
        <f t="shared" si="171"/>
        <v>48</v>
      </c>
      <c r="U973" s="9">
        <f t="shared" si="180"/>
        <v>3</v>
      </c>
      <c r="V973">
        <f t="shared" si="172"/>
        <v>45</v>
      </c>
      <c r="W973" s="166">
        <f t="shared" si="174"/>
        <v>23958.333333333332</v>
      </c>
      <c r="Y973" s="167">
        <f t="shared" si="175"/>
        <v>71875</v>
      </c>
    </row>
    <row r="974" spans="1:25" ht="12" customHeight="1" x14ac:dyDescent="0.25">
      <c r="A974" s="53">
        <v>951</v>
      </c>
      <c r="B974" s="66" t="s">
        <v>1074</v>
      </c>
      <c r="C974" s="55"/>
      <c r="D974" s="33" t="e">
        <f>VLOOKUP(B974,[2]Item!$A$1:$B$2217,2,)</f>
        <v>#N/A</v>
      </c>
      <c r="E974" s="55" t="s">
        <v>595</v>
      </c>
      <c r="F974" s="52" t="s">
        <v>338</v>
      </c>
      <c r="G974" s="34">
        <v>1</v>
      </c>
      <c r="H974" s="35">
        <v>0.25</v>
      </c>
      <c r="I974" s="36">
        <v>45168</v>
      </c>
      <c r="J974" s="131">
        <v>1150000</v>
      </c>
      <c r="K974" s="47">
        <f>'[1]Sep 23'!M1001</f>
        <v>47916.666666666664</v>
      </c>
      <c r="L974" s="48"/>
      <c r="M974" s="48">
        <f t="shared" si="176"/>
        <v>1150000</v>
      </c>
      <c r="N974" s="49">
        <f t="shared" si="177"/>
        <v>23958.333333333332</v>
      </c>
      <c r="O974" s="48">
        <f t="shared" si="179"/>
        <v>71875</v>
      </c>
      <c r="P974" s="48">
        <f t="shared" si="178"/>
        <v>1078125</v>
      </c>
      <c r="Q974" s="8">
        <f t="shared" si="167"/>
        <v>1078125</v>
      </c>
      <c r="R974" s="50">
        <f t="shared" si="163"/>
        <v>0</v>
      </c>
      <c r="S974" s="50"/>
      <c r="T974" s="9">
        <f t="shared" si="171"/>
        <v>48</v>
      </c>
      <c r="U974" s="9">
        <f t="shared" si="180"/>
        <v>3</v>
      </c>
      <c r="V974">
        <f t="shared" si="172"/>
        <v>45</v>
      </c>
      <c r="W974" s="166">
        <f t="shared" si="174"/>
        <v>23958.333333333332</v>
      </c>
      <c r="Y974" s="167">
        <f t="shared" si="175"/>
        <v>71875</v>
      </c>
    </row>
    <row r="975" spans="1:25" ht="12" customHeight="1" x14ac:dyDescent="0.25">
      <c r="A975" s="53">
        <v>952</v>
      </c>
      <c r="B975" s="66" t="s">
        <v>1075</v>
      </c>
      <c r="C975" s="55"/>
      <c r="D975" s="33" t="e">
        <f>VLOOKUP(B975,[2]Item!$A$1:$B$2217,2,)</f>
        <v>#N/A</v>
      </c>
      <c r="E975" s="55" t="s">
        <v>595</v>
      </c>
      <c r="F975" s="52" t="s">
        <v>805</v>
      </c>
      <c r="G975" s="34">
        <v>1</v>
      </c>
      <c r="H975" s="35">
        <v>0.25</v>
      </c>
      <c r="I975" s="36">
        <v>45176</v>
      </c>
      <c r="J975" s="48">
        <v>1615000</v>
      </c>
      <c r="K975" s="47">
        <f>'[1]Sep 23'!M1002</f>
        <v>33645.833333333336</v>
      </c>
      <c r="L975" s="48"/>
      <c r="M975" s="48">
        <f t="shared" si="176"/>
        <v>1615000</v>
      </c>
      <c r="N975" s="49">
        <f t="shared" si="177"/>
        <v>33645.833333333336</v>
      </c>
      <c r="O975" s="48">
        <f t="shared" si="179"/>
        <v>67291.666666666672</v>
      </c>
      <c r="P975" s="48">
        <f t="shared" si="178"/>
        <v>1547708.3333333333</v>
      </c>
      <c r="Q975" s="8">
        <f t="shared" si="167"/>
        <v>1547708.3333333333</v>
      </c>
      <c r="R975" s="50">
        <f t="shared" si="163"/>
        <v>0</v>
      </c>
      <c r="S975" s="50"/>
      <c r="T975" s="9">
        <f t="shared" si="171"/>
        <v>48</v>
      </c>
      <c r="U975" s="9">
        <f t="shared" si="180"/>
        <v>2</v>
      </c>
      <c r="V975">
        <f t="shared" si="172"/>
        <v>46</v>
      </c>
      <c r="W975" s="166">
        <f t="shared" si="174"/>
        <v>33645.833333333336</v>
      </c>
      <c r="Y975" s="167">
        <f t="shared" si="175"/>
        <v>67291.666666666672</v>
      </c>
    </row>
    <row r="976" spans="1:25" ht="12" customHeight="1" x14ac:dyDescent="0.25">
      <c r="A976" s="53">
        <v>953</v>
      </c>
      <c r="B976" s="66" t="s">
        <v>1076</v>
      </c>
      <c r="C976" s="55"/>
      <c r="D976" s="33" t="e">
        <f>VLOOKUP(B976,[2]Item!$A$1:$B$2217,2,)</f>
        <v>#N/A</v>
      </c>
      <c r="E976" s="55" t="s">
        <v>595</v>
      </c>
      <c r="F976" s="52" t="s">
        <v>244</v>
      </c>
      <c r="G976" s="34">
        <v>1</v>
      </c>
      <c r="H976" s="35">
        <v>0.25</v>
      </c>
      <c r="I976" s="36">
        <v>45176</v>
      </c>
      <c r="J976" s="48">
        <v>1615000</v>
      </c>
      <c r="K976" s="47">
        <f>'[1]Sep 23'!M1003</f>
        <v>33645.833333333336</v>
      </c>
      <c r="L976" s="48"/>
      <c r="M976" s="48">
        <f t="shared" si="176"/>
        <v>1615000</v>
      </c>
      <c r="N976" s="49">
        <f t="shared" si="177"/>
        <v>33645.833333333336</v>
      </c>
      <c r="O976" s="48">
        <f t="shared" si="179"/>
        <v>67291.666666666672</v>
      </c>
      <c r="P976" s="48">
        <f t="shared" si="178"/>
        <v>1547708.3333333333</v>
      </c>
      <c r="Q976" s="8">
        <f t="shared" si="167"/>
        <v>1547708.3333333333</v>
      </c>
      <c r="R976" s="50">
        <f t="shared" si="163"/>
        <v>0</v>
      </c>
      <c r="S976" s="50"/>
      <c r="T976" s="9">
        <f t="shared" si="171"/>
        <v>48</v>
      </c>
      <c r="U976" s="9">
        <f t="shared" si="180"/>
        <v>2</v>
      </c>
      <c r="V976">
        <f t="shared" si="172"/>
        <v>46</v>
      </c>
      <c r="W976" s="166">
        <f t="shared" si="174"/>
        <v>33645.833333333336</v>
      </c>
      <c r="Y976" s="167">
        <f t="shared" si="175"/>
        <v>67291.666666666672</v>
      </c>
    </row>
    <row r="977" spans="1:25" ht="12" customHeight="1" x14ac:dyDescent="0.25">
      <c r="A977" s="53">
        <v>954</v>
      </c>
      <c r="B977" s="66" t="s">
        <v>1077</v>
      </c>
      <c r="C977" s="55"/>
      <c r="D977" s="33" t="e">
        <f>VLOOKUP(B977,[2]Item!$A$1:$B$2217,2,)</f>
        <v>#N/A</v>
      </c>
      <c r="E977" s="55" t="s">
        <v>595</v>
      </c>
      <c r="F977" s="52" t="s">
        <v>233</v>
      </c>
      <c r="G977" s="34">
        <v>1</v>
      </c>
      <c r="H977" s="35">
        <v>0.25</v>
      </c>
      <c r="I977" s="36">
        <v>45183</v>
      </c>
      <c r="J977" s="48">
        <v>6937500</v>
      </c>
      <c r="K977" s="47">
        <f>'[1]Sep 23'!M1004</f>
        <v>144531.25</v>
      </c>
      <c r="L977" s="48"/>
      <c r="M977" s="48">
        <f t="shared" si="176"/>
        <v>6937500</v>
      </c>
      <c r="N977" s="49">
        <f t="shared" si="177"/>
        <v>144531.25</v>
      </c>
      <c r="O977" s="48">
        <f t="shared" si="179"/>
        <v>289062.5</v>
      </c>
      <c r="P977" s="48">
        <f t="shared" si="178"/>
        <v>6648437.5</v>
      </c>
      <c r="Q977" s="8">
        <f t="shared" si="167"/>
        <v>6648437.5</v>
      </c>
      <c r="R977" s="50">
        <f t="shared" si="163"/>
        <v>0</v>
      </c>
      <c r="S977" s="50"/>
      <c r="T977" s="9">
        <f t="shared" si="171"/>
        <v>48</v>
      </c>
      <c r="U977" s="9">
        <f t="shared" si="180"/>
        <v>2</v>
      </c>
      <c r="V977">
        <f t="shared" si="172"/>
        <v>46</v>
      </c>
      <c r="W977" s="166">
        <f t="shared" si="174"/>
        <v>144531.25</v>
      </c>
      <c r="Y977" s="167">
        <f t="shared" si="175"/>
        <v>289062.5</v>
      </c>
    </row>
    <row r="978" spans="1:25" ht="12" customHeight="1" x14ac:dyDescent="0.25">
      <c r="A978" s="53">
        <v>955</v>
      </c>
      <c r="B978" s="66" t="s">
        <v>1078</v>
      </c>
      <c r="C978" s="55"/>
      <c r="D978" s="33" t="e">
        <f>VLOOKUP(B978,[2]Item!$A$1:$B$2217,2,)</f>
        <v>#N/A</v>
      </c>
      <c r="E978" s="55" t="s">
        <v>595</v>
      </c>
      <c r="F978" s="52" t="s">
        <v>970</v>
      </c>
      <c r="G978" s="34">
        <v>1</v>
      </c>
      <c r="H978" s="35">
        <v>0.25</v>
      </c>
      <c r="I978" s="36">
        <v>45192</v>
      </c>
      <c r="J978" s="48">
        <v>1610000</v>
      </c>
      <c r="K978" s="47">
        <f>'[1]Sep 23'!M1005</f>
        <v>33541.666666666664</v>
      </c>
      <c r="L978" s="48"/>
      <c r="M978" s="48">
        <f t="shared" si="176"/>
        <v>1610000</v>
      </c>
      <c r="N978" s="49">
        <f t="shared" si="177"/>
        <v>33541.666666666664</v>
      </c>
      <c r="O978" s="48">
        <f t="shared" si="179"/>
        <v>67083.333333333328</v>
      </c>
      <c r="P978" s="48">
        <f t="shared" si="178"/>
        <v>1542916.6666666667</v>
      </c>
      <c r="Q978" s="8">
        <f t="shared" si="167"/>
        <v>1542916.6666666667</v>
      </c>
      <c r="R978" s="50">
        <f t="shared" si="163"/>
        <v>0</v>
      </c>
      <c r="S978" s="50"/>
      <c r="T978" s="9">
        <f t="shared" si="171"/>
        <v>48</v>
      </c>
      <c r="U978" s="9">
        <f t="shared" si="180"/>
        <v>2</v>
      </c>
      <c r="V978">
        <f t="shared" si="172"/>
        <v>46</v>
      </c>
      <c r="W978" s="166">
        <f t="shared" si="174"/>
        <v>33541.666666666664</v>
      </c>
      <c r="Y978" s="167">
        <f t="shared" si="175"/>
        <v>67083.333333333328</v>
      </c>
    </row>
    <row r="979" spans="1:25" ht="12" customHeight="1" x14ac:dyDescent="0.25">
      <c r="A979" s="53">
        <v>956</v>
      </c>
      <c r="B979" s="66" t="s">
        <v>1079</v>
      </c>
      <c r="C979" s="55"/>
      <c r="D979" s="33" t="e">
        <f>VLOOKUP(B979,[2]Item!$A$1:$B$2217,2,)</f>
        <v>#N/A</v>
      </c>
      <c r="E979" s="55" t="s">
        <v>595</v>
      </c>
      <c r="F979" s="52" t="s">
        <v>160</v>
      </c>
      <c r="G979" s="34">
        <v>1</v>
      </c>
      <c r="H979" s="35">
        <v>0.25</v>
      </c>
      <c r="I979" s="36">
        <v>45198</v>
      </c>
      <c r="J979" s="48">
        <v>15500000</v>
      </c>
      <c r="K979" s="47">
        <f>'[1]Sep 23'!M1006</f>
        <v>322916.66666666669</v>
      </c>
      <c r="L979" s="48"/>
      <c r="M979" s="48">
        <f t="shared" si="176"/>
        <v>15500000</v>
      </c>
      <c r="N979" s="49">
        <f t="shared" si="177"/>
        <v>322916.66666666669</v>
      </c>
      <c r="O979" s="48">
        <f t="shared" si="179"/>
        <v>645833.33333333337</v>
      </c>
      <c r="P979" s="48">
        <f t="shared" si="178"/>
        <v>14854166.666666666</v>
      </c>
      <c r="Q979" s="8">
        <f t="shared" si="167"/>
        <v>14854166.666666666</v>
      </c>
      <c r="R979" s="50">
        <f t="shared" si="163"/>
        <v>0</v>
      </c>
      <c r="S979" s="50"/>
      <c r="T979" s="9">
        <f t="shared" si="171"/>
        <v>48</v>
      </c>
      <c r="U979" s="9">
        <f t="shared" si="180"/>
        <v>2</v>
      </c>
      <c r="V979">
        <f t="shared" si="172"/>
        <v>46</v>
      </c>
      <c r="W979" s="166">
        <f t="shared" si="174"/>
        <v>322916.66666666669</v>
      </c>
      <c r="Y979" s="167">
        <f t="shared" si="175"/>
        <v>645833.33333333337</v>
      </c>
    </row>
    <row r="980" spans="1:25" ht="12" customHeight="1" x14ac:dyDescent="0.25">
      <c r="A980" s="53">
        <v>957</v>
      </c>
      <c r="B980" s="66" t="s">
        <v>1080</v>
      </c>
      <c r="C980" s="55"/>
      <c r="D980" s="33" t="e">
        <f>VLOOKUP(B980,[2]Item!$A$1:$B$2217,2,)</f>
        <v>#N/A</v>
      </c>
      <c r="E980" s="55" t="s">
        <v>595</v>
      </c>
      <c r="F980" s="52" t="s">
        <v>160</v>
      </c>
      <c r="G980" s="34">
        <v>1</v>
      </c>
      <c r="H980" s="35">
        <v>0.25</v>
      </c>
      <c r="I980" s="36">
        <v>45198</v>
      </c>
      <c r="J980" s="48">
        <v>2360000</v>
      </c>
      <c r="K980" s="47">
        <f>'[1]Sep 23'!M1007</f>
        <v>49166.666666666664</v>
      </c>
      <c r="L980" s="48"/>
      <c r="M980" s="48">
        <f t="shared" si="176"/>
        <v>2360000</v>
      </c>
      <c r="N980" s="49">
        <f t="shared" si="177"/>
        <v>49166.666666666664</v>
      </c>
      <c r="O980" s="48">
        <f t="shared" si="179"/>
        <v>98333.333333333328</v>
      </c>
      <c r="P980" s="48">
        <f t="shared" si="178"/>
        <v>2261666.6666666665</v>
      </c>
      <c r="Q980" s="8">
        <f t="shared" si="167"/>
        <v>2261666.6666666665</v>
      </c>
      <c r="R980" s="50">
        <f t="shared" si="163"/>
        <v>0</v>
      </c>
      <c r="S980" s="50"/>
      <c r="T980" s="9">
        <f t="shared" si="171"/>
        <v>48</v>
      </c>
      <c r="U980" s="9">
        <f t="shared" si="180"/>
        <v>2</v>
      </c>
      <c r="V980">
        <f t="shared" si="172"/>
        <v>46</v>
      </c>
      <c r="W980" s="166">
        <f t="shared" si="174"/>
        <v>49166.666666666664</v>
      </c>
      <c r="Y980" s="167">
        <f t="shared" si="175"/>
        <v>98333.333333333328</v>
      </c>
    </row>
    <row r="981" spans="1:25" ht="12" customHeight="1" x14ac:dyDescent="0.25">
      <c r="A981" s="53">
        <v>958</v>
      </c>
      <c r="B981" s="66" t="s">
        <v>1081</v>
      </c>
      <c r="C981" s="55"/>
      <c r="D981" s="33" t="e">
        <f>VLOOKUP(B981,[2]Item!$A$1:$B$2217,2,)</f>
        <v>#N/A</v>
      </c>
      <c r="E981" s="55" t="s">
        <v>595</v>
      </c>
      <c r="F981" s="52" t="s">
        <v>944</v>
      </c>
      <c r="G981" s="34">
        <v>1</v>
      </c>
      <c r="H981" s="35">
        <v>0.25</v>
      </c>
      <c r="I981" s="36">
        <v>45198</v>
      </c>
      <c r="J981" s="48">
        <v>1615000</v>
      </c>
      <c r="K981" s="47">
        <f>'[1]Sep 23'!M1008</f>
        <v>33645.833333333336</v>
      </c>
      <c r="L981" s="48"/>
      <c r="M981" s="48">
        <f t="shared" si="176"/>
        <v>1615000</v>
      </c>
      <c r="N981" s="49">
        <f t="shared" si="177"/>
        <v>33645.833333333336</v>
      </c>
      <c r="O981" s="48">
        <f t="shared" si="179"/>
        <v>67291.666666666672</v>
      </c>
      <c r="P981" s="48">
        <f t="shared" si="178"/>
        <v>1547708.3333333333</v>
      </c>
      <c r="Q981" s="8">
        <f t="shared" si="167"/>
        <v>1547708.3333333333</v>
      </c>
      <c r="R981" s="50">
        <f t="shared" si="163"/>
        <v>0</v>
      </c>
      <c r="S981" s="50"/>
      <c r="T981" s="9">
        <f t="shared" si="171"/>
        <v>48</v>
      </c>
      <c r="U981" s="9">
        <f t="shared" si="180"/>
        <v>2</v>
      </c>
      <c r="V981">
        <f t="shared" si="172"/>
        <v>46</v>
      </c>
      <c r="W981" s="166">
        <f t="shared" si="174"/>
        <v>33645.833333333336</v>
      </c>
      <c r="Y981" s="167">
        <f t="shared" si="175"/>
        <v>67291.666666666672</v>
      </c>
    </row>
    <row r="982" spans="1:25" ht="12" customHeight="1" x14ac:dyDescent="0.25">
      <c r="A982" s="53">
        <v>959</v>
      </c>
      <c r="B982" s="66" t="s">
        <v>1082</v>
      </c>
      <c r="C982" s="55"/>
      <c r="D982" s="33" t="e">
        <f>VLOOKUP(B982,[2]Item!$A$1:$B$2217,2,)</f>
        <v>#N/A</v>
      </c>
      <c r="E982" s="55" t="s">
        <v>595</v>
      </c>
      <c r="F982" s="52" t="s">
        <v>944</v>
      </c>
      <c r="G982" s="34">
        <v>1</v>
      </c>
      <c r="H982" s="35">
        <v>0.25</v>
      </c>
      <c r="I982" s="36">
        <v>45198</v>
      </c>
      <c r="J982" s="48">
        <v>4750000</v>
      </c>
      <c r="K982" s="47">
        <f>'[1]Sep 23'!M1009</f>
        <v>98958.333333333328</v>
      </c>
      <c r="L982" s="48"/>
      <c r="M982" s="48">
        <f t="shared" si="176"/>
        <v>4750000</v>
      </c>
      <c r="N982" s="49">
        <f t="shared" si="177"/>
        <v>98958.333333333328</v>
      </c>
      <c r="O982" s="48">
        <f t="shared" si="179"/>
        <v>197916.66666666666</v>
      </c>
      <c r="P982" s="48">
        <f t="shared" si="178"/>
        <v>4552083.333333333</v>
      </c>
      <c r="Q982" s="8">
        <f t="shared" si="167"/>
        <v>4552083.333333333</v>
      </c>
      <c r="R982" s="50">
        <f t="shared" si="163"/>
        <v>0</v>
      </c>
      <c r="S982" s="50"/>
      <c r="T982" s="9">
        <f t="shared" si="171"/>
        <v>48</v>
      </c>
      <c r="U982" s="9">
        <f t="shared" si="180"/>
        <v>2</v>
      </c>
      <c r="V982">
        <f t="shared" si="172"/>
        <v>46</v>
      </c>
      <c r="W982" s="166">
        <f t="shared" si="174"/>
        <v>98958.333333333328</v>
      </c>
      <c r="Y982" s="167">
        <f t="shared" si="175"/>
        <v>197916.66666666666</v>
      </c>
    </row>
    <row r="983" spans="1:25" ht="12" customHeight="1" x14ac:dyDescent="0.25">
      <c r="A983" s="53">
        <v>960</v>
      </c>
      <c r="B983" s="66" t="s">
        <v>1083</v>
      </c>
      <c r="C983" s="55"/>
      <c r="D983" s="33" t="e">
        <f>VLOOKUP(B983,[2]Item!$A$1:$B$2217,2,)</f>
        <v>#N/A</v>
      </c>
      <c r="E983" s="55" t="s">
        <v>595</v>
      </c>
      <c r="F983" s="52" t="s">
        <v>832</v>
      </c>
      <c r="G983" s="34">
        <v>1</v>
      </c>
      <c r="H983" s="35">
        <v>0.25</v>
      </c>
      <c r="I983" s="36">
        <v>45175</v>
      </c>
      <c r="J983" s="48">
        <v>6650000</v>
      </c>
      <c r="K983" s="47">
        <f>'[1]Sep 23'!M1010</f>
        <v>138541.66666666666</v>
      </c>
      <c r="L983" s="48"/>
      <c r="M983" s="48">
        <f t="shared" si="176"/>
        <v>6650000</v>
      </c>
      <c r="N983" s="49">
        <f t="shared" si="177"/>
        <v>138541.66666666666</v>
      </c>
      <c r="O983" s="48">
        <f t="shared" si="179"/>
        <v>277083.33333333331</v>
      </c>
      <c r="P983" s="48">
        <f t="shared" si="178"/>
        <v>6372916.666666667</v>
      </c>
      <c r="Q983" s="8">
        <f t="shared" si="167"/>
        <v>6372916.666666667</v>
      </c>
      <c r="R983" s="50">
        <f t="shared" si="163"/>
        <v>0</v>
      </c>
      <c r="S983" s="50"/>
      <c r="T983" s="9">
        <f t="shared" si="171"/>
        <v>48</v>
      </c>
      <c r="U983" s="9">
        <f t="shared" si="180"/>
        <v>2</v>
      </c>
      <c r="V983">
        <f t="shared" si="172"/>
        <v>46</v>
      </c>
      <c r="W983" s="166">
        <f t="shared" si="174"/>
        <v>138541.66666666666</v>
      </c>
      <c r="Y983" s="167">
        <f t="shared" si="175"/>
        <v>277083.33333333331</v>
      </c>
    </row>
    <row r="984" spans="1:25" ht="12" customHeight="1" x14ac:dyDescent="0.25">
      <c r="A984" s="53">
        <v>961</v>
      </c>
      <c r="B984" s="66" t="s">
        <v>1084</v>
      </c>
      <c r="C984" s="55"/>
      <c r="D984" s="33" t="e">
        <f>VLOOKUP(B984,[2]Item!$A$1:$B$2217,2,)</f>
        <v>#N/A</v>
      </c>
      <c r="E984" s="55" t="s">
        <v>595</v>
      </c>
      <c r="F984" s="52" t="s">
        <v>175</v>
      </c>
      <c r="G984" s="34">
        <v>1</v>
      </c>
      <c r="H984" s="35">
        <v>0.25</v>
      </c>
      <c r="I984" s="36">
        <v>45208</v>
      </c>
      <c r="J984" s="131">
        <v>3796644</v>
      </c>
      <c r="K984" s="47"/>
      <c r="L984" s="48"/>
      <c r="M984" s="48">
        <f t="shared" si="176"/>
        <v>3796644</v>
      </c>
      <c r="N984" s="49">
        <f t="shared" si="177"/>
        <v>79096.75</v>
      </c>
      <c r="O984" s="48">
        <f t="shared" si="179"/>
        <v>79096.75</v>
      </c>
      <c r="P984" s="48">
        <f t="shared" si="178"/>
        <v>3717547.25</v>
      </c>
      <c r="Q984" s="8">
        <f t="shared" si="167"/>
        <v>3717547.25</v>
      </c>
      <c r="R984" s="50">
        <f t="shared" si="163"/>
        <v>0</v>
      </c>
      <c r="S984" s="50"/>
      <c r="T984" s="9">
        <f t="shared" si="171"/>
        <v>48</v>
      </c>
      <c r="U984" s="9">
        <f t="shared" si="180"/>
        <v>1</v>
      </c>
      <c r="V984">
        <f t="shared" si="172"/>
        <v>47</v>
      </c>
      <c r="W984" s="166">
        <f t="shared" si="174"/>
        <v>79096.75</v>
      </c>
      <c r="Y984" s="167">
        <f t="shared" si="175"/>
        <v>79096.75</v>
      </c>
    </row>
    <row r="985" spans="1:25" ht="12" customHeight="1" x14ac:dyDescent="0.25">
      <c r="A985" s="53">
        <v>962</v>
      </c>
      <c r="B985" s="66" t="s">
        <v>1067</v>
      </c>
      <c r="C985" s="55"/>
      <c r="D985" s="33" t="e">
        <f>VLOOKUP(B985,[2]Item!$A$1:$B$2217,2,)</f>
        <v>#N/A</v>
      </c>
      <c r="E985" s="55" t="s">
        <v>595</v>
      </c>
      <c r="F985" s="52" t="s">
        <v>805</v>
      </c>
      <c r="G985" s="34">
        <v>2</v>
      </c>
      <c r="H985" s="35">
        <v>0.25</v>
      </c>
      <c r="I985" s="36">
        <v>45211</v>
      </c>
      <c r="J985" s="131">
        <v>4560000</v>
      </c>
      <c r="K985" s="47"/>
      <c r="L985" s="48"/>
      <c r="M985" s="48">
        <f t="shared" si="176"/>
        <v>4560000</v>
      </c>
      <c r="N985" s="49">
        <f t="shared" si="177"/>
        <v>95000</v>
      </c>
      <c r="O985" s="48">
        <f t="shared" si="179"/>
        <v>95000</v>
      </c>
      <c r="P985" s="48">
        <f t="shared" si="178"/>
        <v>4465000</v>
      </c>
      <c r="Q985" s="8">
        <f t="shared" si="167"/>
        <v>4465000</v>
      </c>
      <c r="R985" s="50">
        <f t="shared" si="163"/>
        <v>0</v>
      </c>
      <c r="S985" s="50"/>
      <c r="T985" s="9">
        <f t="shared" si="171"/>
        <v>48</v>
      </c>
      <c r="U985" s="9">
        <f t="shared" si="180"/>
        <v>1</v>
      </c>
      <c r="V985">
        <f t="shared" si="172"/>
        <v>47</v>
      </c>
      <c r="W985" s="166">
        <f t="shared" si="174"/>
        <v>95000</v>
      </c>
      <c r="Y985" s="167">
        <f t="shared" si="175"/>
        <v>95000</v>
      </c>
    </row>
    <row r="986" spans="1:25" ht="12" customHeight="1" x14ac:dyDescent="0.25">
      <c r="A986" s="53">
        <v>963</v>
      </c>
      <c r="B986" s="66" t="s">
        <v>1042</v>
      </c>
      <c r="C986" s="55"/>
      <c r="D986" s="33" t="e">
        <f>VLOOKUP(B986,[2]Item!$A$1:$B$2217,2,)</f>
        <v>#N/A</v>
      </c>
      <c r="E986" s="55" t="s">
        <v>595</v>
      </c>
      <c r="F986" s="52" t="s">
        <v>164</v>
      </c>
      <c r="G986" s="34">
        <v>2</v>
      </c>
      <c r="H986" s="35">
        <v>0.25</v>
      </c>
      <c r="I986" s="36">
        <v>45211</v>
      </c>
      <c r="J986" s="131">
        <v>4560000</v>
      </c>
      <c r="K986" s="47"/>
      <c r="L986" s="48"/>
      <c r="M986" s="48">
        <f t="shared" si="176"/>
        <v>4560000</v>
      </c>
      <c r="N986" s="49">
        <f t="shared" si="177"/>
        <v>95000</v>
      </c>
      <c r="O986" s="48">
        <f t="shared" si="179"/>
        <v>95000</v>
      </c>
      <c r="P986" s="48">
        <f t="shared" si="178"/>
        <v>4465000</v>
      </c>
      <c r="Q986" s="8">
        <f t="shared" si="167"/>
        <v>4465000</v>
      </c>
      <c r="R986" s="50">
        <f t="shared" si="163"/>
        <v>0</v>
      </c>
      <c r="S986" s="50"/>
      <c r="T986" s="9">
        <f t="shared" si="171"/>
        <v>48</v>
      </c>
      <c r="U986" s="9">
        <f t="shared" si="180"/>
        <v>1</v>
      </c>
      <c r="V986">
        <f t="shared" si="172"/>
        <v>47</v>
      </c>
      <c r="W986" s="166">
        <f t="shared" si="174"/>
        <v>95000</v>
      </c>
      <c r="Y986" s="167">
        <f t="shared" si="175"/>
        <v>95000</v>
      </c>
    </row>
    <row r="987" spans="1:25" ht="12" customHeight="1" x14ac:dyDescent="0.25">
      <c r="A987" s="53">
        <v>964</v>
      </c>
      <c r="B987" s="66" t="s">
        <v>1085</v>
      </c>
      <c r="C987" s="55"/>
      <c r="D987" s="33" t="e">
        <f>VLOOKUP(B987,[2]Item!$A$1:$B$2217,2,)</f>
        <v>#N/A</v>
      </c>
      <c r="E987" s="55" t="s">
        <v>595</v>
      </c>
      <c r="F987" s="52" t="s">
        <v>761</v>
      </c>
      <c r="G987" s="34">
        <v>1</v>
      </c>
      <c r="H987" s="35">
        <v>0.25</v>
      </c>
      <c r="I987" s="36">
        <v>45219</v>
      </c>
      <c r="J987" s="131">
        <v>1998000</v>
      </c>
      <c r="K987" s="47"/>
      <c r="L987" s="48"/>
      <c r="M987" s="48">
        <f t="shared" si="176"/>
        <v>1998000</v>
      </c>
      <c r="N987" s="49">
        <f t="shared" si="177"/>
        <v>41625</v>
      </c>
      <c r="O987" s="48">
        <f t="shared" si="179"/>
        <v>41625</v>
      </c>
      <c r="P987" s="48">
        <f t="shared" si="178"/>
        <v>1956375</v>
      </c>
      <c r="Q987" s="8">
        <f t="shared" si="167"/>
        <v>1956375</v>
      </c>
      <c r="R987" s="50">
        <f t="shared" si="163"/>
        <v>0</v>
      </c>
      <c r="S987" s="50"/>
      <c r="T987" s="9">
        <f t="shared" si="171"/>
        <v>48</v>
      </c>
      <c r="U987" s="9">
        <f t="shared" si="180"/>
        <v>1</v>
      </c>
      <c r="V987">
        <f t="shared" si="172"/>
        <v>47</v>
      </c>
      <c r="W987" s="166">
        <f t="shared" si="174"/>
        <v>41625</v>
      </c>
      <c r="Y987" s="167">
        <f t="shared" si="175"/>
        <v>41625</v>
      </c>
    </row>
    <row r="988" spans="1:25" ht="12" customHeight="1" x14ac:dyDescent="0.25">
      <c r="A988" s="53">
        <v>965</v>
      </c>
      <c r="B988" s="66" t="s">
        <v>1086</v>
      </c>
      <c r="C988" s="55"/>
      <c r="D988" s="33" t="e">
        <f>VLOOKUP(B988,[2]Item!$A$1:$B$2217,2,)</f>
        <v>#N/A</v>
      </c>
      <c r="E988" s="55" t="s">
        <v>595</v>
      </c>
      <c r="F988" s="52" t="s">
        <v>175</v>
      </c>
      <c r="G988" s="34">
        <v>1</v>
      </c>
      <c r="H988" s="35">
        <v>0.25</v>
      </c>
      <c r="I988" s="36">
        <v>45220</v>
      </c>
      <c r="J988" s="131">
        <v>1998000</v>
      </c>
      <c r="K988" s="47"/>
      <c r="L988" s="48"/>
      <c r="M988" s="48">
        <f t="shared" si="176"/>
        <v>1998000</v>
      </c>
      <c r="N988" s="49">
        <f t="shared" si="177"/>
        <v>41625</v>
      </c>
      <c r="O988" s="48">
        <f t="shared" si="179"/>
        <v>41625</v>
      </c>
      <c r="P988" s="48">
        <f t="shared" si="178"/>
        <v>1956375</v>
      </c>
      <c r="Q988" s="8">
        <f t="shared" si="167"/>
        <v>1956375</v>
      </c>
      <c r="R988" s="50">
        <f t="shared" si="163"/>
        <v>0</v>
      </c>
      <c r="S988" s="50"/>
      <c r="T988" s="9">
        <f t="shared" si="171"/>
        <v>48</v>
      </c>
      <c r="U988" s="9">
        <f t="shared" si="180"/>
        <v>1</v>
      </c>
      <c r="V988">
        <f t="shared" si="172"/>
        <v>47</v>
      </c>
      <c r="W988" s="166">
        <f t="shared" si="174"/>
        <v>41625</v>
      </c>
      <c r="Y988" s="167">
        <f t="shared" si="175"/>
        <v>41625</v>
      </c>
    </row>
    <row r="989" spans="1:25" s="7" customFormat="1" ht="12" customHeight="1" x14ac:dyDescent="0.25">
      <c r="A989" s="177">
        <v>966</v>
      </c>
      <c r="B989" s="183"/>
      <c r="C989" s="178"/>
      <c r="D989" s="169" t="e">
        <f>VLOOKUP(B989,[2]Item!$A$1:$B$2217,2,)</f>
        <v>#N/A</v>
      </c>
      <c r="E989" s="178"/>
      <c r="F989" s="180"/>
      <c r="G989" s="148"/>
      <c r="H989" s="149"/>
      <c r="I989" s="170"/>
      <c r="J989" s="184"/>
      <c r="K989" s="175"/>
      <c r="L989" s="151"/>
      <c r="M989" s="151">
        <f t="shared" si="176"/>
        <v>0</v>
      </c>
      <c r="N989" s="152">
        <f t="shared" si="177"/>
        <v>0</v>
      </c>
      <c r="O989" s="151">
        <f t="shared" si="179"/>
        <v>0</v>
      </c>
      <c r="P989" s="151">
        <f t="shared" si="178"/>
        <v>0</v>
      </c>
      <c r="Q989" s="153">
        <f t="shared" si="167"/>
        <v>0</v>
      </c>
      <c r="R989" s="91">
        <f t="shared" si="163"/>
        <v>0</v>
      </c>
      <c r="S989" s="91"/>
      <c r="T989" s="92" t="str">
        <f t="shared" si="171"/>
        <v/>
      </c>
      <c r="U989" s="92" t="str">
        <f t="shared" si="180"/>
        <v/>
      </c>
      <c r="V989" s="7" t="str">
        <f t="shared" si="172"/>
        <v/>
      </c>
      <c r="W989" s="176" t="e">
        <f t="shared" si="174"/>
        <v>#VALUE!</v>
      </c>
      <c r="Y989" s="174" t="e">
        <f t="shared" si="175"/>
        <v>#VALUE!</v>
      </c>
    </row>
    <row r="990" spans="1:25" s="7" customFormat="1" ht="12" customHeight="1" x14ac:dyDescent="0.25">
      <c r="A990" s="177">
        <v>967</v>
      </c>
      <c r="B990" s="183"/>
      <c r="C990" s="178"/>
      <c r="D990" s="169" t="e">
        <f>VLOOKUP(B990,[2]Item!$A$1:$B$2217,2,)</f>
        <v>#N/A</v>
      </c>
      <c r="E990" s="178"/>
      <c r="F990" s="180"/>
      <c r="G990" s="148"/>
      <c r="H990" s="149"/>
      <c r="I990" s="170"/>
      <c r="J990" s="184"/>
      <c r="K990" s="175"/>
      <c r="L990" s="151"/>
      <c r="M990" s="151">
        <f t="shared" si="176"/>
        <v>0</v>
      </c>
      <c r="N990" s="152">
        <f t="shared" si="177"/>
        <v>0</v>
      </c>
      <c r="O990" s="151">
        <f t="shared" si="179"/>
        <v>0</v>
      </c>
      <c r="P990" s="151">
        <f t="shared" si="178"/>
        <v>0</v>
      </c>
      <c r="Q990" s="153">
        <f t="shared" si="167"/>
        <v>0</v>
      </c>
      <c r="R990" s="91">
        <f t="shared" si="163"/>
        <v>0</v>
      </c>
      <c r="S990" s="91"/>
      <c r="T990" s="92" t="str">
        <f t="shared" si="171"/>
        <v/>
      </c>
      <c r="U990" s="92" t="str">
        <f t="shared" si="180"/>
        <v/>
      </c>
      <c r="V990" s="7" t="str">
        <f t="shared" si="172"/>
        <v/>
      </c>
      <c r="W990" s="176" t="e">
        <f t="shared" si="174"/>
        <v>#VALUE!</v>
      </c>
      <c r="Y990" s="174" t="e">
        <f t="shared" si="175"/>
        <v>#VALUE!</v>
      </c>
    </row>
    <row r="991" spans="1:25" s="7" customFormat="1" ht="12" customHeight="1" x14ac:dyDescent="0.25">
      <c r="A991" s="177">
        <v>968</v>
      </c>
      <c r="B991" s="183"/>
      <c r="C991" s="178"/>
      <c r="D991" s="169" t="e">
        <f>VLOOKUP(B991,[2]Item!$A$1:$B$2217,2,)</f>
        <v>#N/A</v>
      </c>
      <c r="E991" s="178"/>
      <c r="F991" s="180"/>
      <c r="G991" s="148"/>
      <c r="H991" s="149"/>
      <c r="I991" s="170"/>
      <c r="J991" s="184"/>
      <c r="K991" s="175"/>
      <c r="L991" s="151"/>
      <c r="M991" s="151">
        <f t="shared" si="176"/>
        <v>0</v>
      </c>
      <c r="N991" s="152">
        <f t="shared" si="177"/>
        <v>0</v>
      </c>
      <c r="O991" s="151">
        <f t="shared" si="179"/>
        <v>0</v>
      </c>
      <c r="P991" s="151">
        <f t="shared" si="178"/>
        <v>0</v>
      </c>
      <c r="Q991" s="153">
        <f t="shared" si="167"/>
        <v>0</v>
      </c>
      <c r="R991" s="91">
        <f t="shared" si="163"/>
        <v>0</v>
      </c>
      <c r="S991" s="91"/>
      <c r="T991" s="92" t="str">
        <f t="shared" si="171"/>
        <v/>
      </c>
      <c r="U991" s="92" t="str">
        <f t="shared" si="180"/>
        <v/>
      </c>
      <c r="V991" s="7" t="str">
        <f t="shared" si="172"/>
        <v/>
      </c>
      <c r="W991" s="176" t="e">
        <f t="shared" si="174"/>
        <v>#VALUE!</v>
      </c>
      <c r="Y991" s="174" t="e">
        <f t="shared" si="175"/>
        <v>#VALUE!</v>
      </c>
    </row>
    <row r="992" spans="1:25" s="7" customFormat="1" ht="12" customHeight="1" x14ac:dyDescent="0.25">
      <c r="A992" s="177">
        <v>969</v>
      </c>
      <c r="B992" s="183"/>
      <c r="C992" s="178"/>
      <c r="D992" s="169" t="e">
        <f>VLOOKUP(B992,[2]Item!$A$1:$B$2217,2,)</f>
        <v>#N/A</v>
      </c>
      <c r="E992" s="178"/>
      <c r="F992" s="180"/>
      <c r="G992" s="148"/>
      <c r="H992" s="149"/>
      <c r="I992" s="170"/>
      <c r="J992" s="184"/>
      <c r="K992" s="175"/>
      <c r="L992" s="151"/>
      <c r="M992" s="151">
        <f t="shared" si="176"/>
        <v>0</v>
      </c>
      <c r="N992" s="152">
        <f t="shared" si="177"/>
        <v>0</v>
      </c>
      <c r="O992" s="151">
        <f t="shared" si="179"/>
        <v>0</v>
      </c>
      <c r="P992" s="151">
        <f t="shared" si="178"/>
        <v>0</v>
      </c>
      <c r="Q992" s="153">
        <f t="shared" si="167"/>
        <v>0</v>
      </c>
      <c r="R992" s="91">
        <f t="shared" si="163"/>
        <v>0</v>
      </c>
      <c r="S992" s="91"/>
      <c r="T992" s="92" t="str">
        <f t="shared" si="171"/>
        <v/>
      </c>
      <c r="U992" s="92" t="str">
        <f t="shared" si="180"/>
        <v/>
      </c>
      <c r="V992" s="7" t="str">
        <f t="shared" si="172"/>
        <v/>
      </c>
      <c r="W992" s="176" t="e">
        <f t="shared" si="174"/>
        <v>#VALUE!</v>
      </c>
      <c r="Y992" s="174" t="e">
        <f t="shared" si="175"/>
        <v>#VALUE!</v>
      </c>
    </row>
    <row r="993" spans="1:25" s="7" customFormat="1" ht="12" customHeight="1" x14ac:dyDescent="0.25">
      <c r="A993" s="177">
        <v>970</v>
      </c>
      <c r="B993" s="183"/>
      <c r="C993" s="178"/>
      <c r="D993" s="169" t="e">
        <f>VLOOKUP(B993,[2]Item!$A$1:$B$2217,2,)</f>
        <v>#N/A</v>
      </c>
      <c r="E993" s="178"/>
      <c r="F993" s="180"/>
      <c r="G993" s="148"/>
      <c r="H993" s="149"/>
      <c r="I993" s="170"/>
      <c r="J993" s="184"/>
      <c r="K993" s="175"/>
      <c r="L993" s="151"/>
      <c r="M993" s="151">
        <f t="shared" si="176"/>
        <v>0</v>
      </c>
      <c r="N993" s="152">
        <f t="shared" si="177"/>
        <v>0</v>
      </c>
      <c r="O993" s="151">
        <f t="shared" si="179"/>
        <v>0</v>
      </c>
      <c r="P993" s="151">
        <f t="shared" si="178"/>
        <v>0</v>
      </c>
      <c r="Q993" s="153">
        <f t="shared" si="167"/>
        <v>0</v>
      </c>
      <c r="R993" s="91">
        <f t="shared" si="163"/>
        <v>0</v>
      </c>
      <c r="S993" s="91"/>
      <c r="T993" s="92" t="str">
        <f t="shared" si="171"/>
        <v/>
      </c>
      <c r="U993" s="92" t="str">
        <f t="shared" si="180"/>
        <v/>
      </c>
      <c r="V993" s="7" t="str">
        <f t="shared" si="172"/>
        <v/>
      </c>
      <c r="W993" s="176" t="e">
        <f t="shared" si="174"/>
        <v>#VALUE!</v>
      </c>
      <c r="Y993" s="174" t="e">
        <f t="shared" si="175"/>
        <v>#VALUE!</v>
      </c>
    </row>
    <row r="994" spans="1:25" s="7" customFormat="1" ht="12" customHeight="1" x14ac:dyDescent="0.25">
      <c r="A994" s="177"/>
      <c r="B994" s="183"/>
      <c r="C994" s="178"/>
      <c r="D994" s="169" t="e">
        <f>VLOOKUP(B994,[2]Item!$A$1:$B$2217,2,)</f>
        <v>#N/A</v>
      </c>
      <c r="E994" s="178"/>
      <c r="F994" s="180"/>
      <c r="G994" s="148"/>
      <c r="H994" s="149"/>
      <c r="I994" s="170"/>
      <c r="J994" s="184"/>
      <c r="K994" s="175"/>
      <c r="L994" s="151"/>
      <c r="M994" s="151">
        <f t="shared" si="176"/>
        <v>0</v>
      </c>
      <c r="N994" s="152">
        <f t="shared" si="177"/>
        <v>0</v>
      </c>
      <c r="O994" s="151">
        <f t="shared" si="179"/>
        <v>0</v>
      </c>
      <c r="P994" s="151">
        <f t="shared" si="178"/>
        <v>0</v>
      </c>
      <c r="Q994" s="153">
        <f t="shared" si="167"/>
        <v>0</v>
      </c>
      <c r="R994" s="91">
        <f t="shared" si="163"/>
        <v>0</v>
      </c>
      <c r="S994" s="91"/>
      <c r="T994" s="92" t="str">
        <f t="shared" si="171"/>
        <v/>
      </c>
      <c r="U994" s="92" t="str">
        <f t="shared" si="180"/>
        <v/>
      </c>
      <c r="V994" s="7" t="str">
        <f t="shared" si="172"/>
        <v/>
      </c>
      <c r="W994" s="176" t="e">
        <f t="shared" si="174"/>
        <v>#VALUE!</v>
      </c>
      <c r="Y994" s="174" t="e">
        <f t="shared" si="175"/>
        <v>#VALUE!</v>
      </c>
    </row>
    <row r="995" spans="1:25" s="7" customFormat="1" ht="12" customHeight="1" x14ac:dyDescent="0.25">
      <c r="A995" s="177"/>
      <c r="B995" s="183"/>
      <c r="C995" s="178"/>
      <c r="D995" s="169" t="e">
        <f>VLOOKUP(B995,[2]Item!$A$1:$B$2217,2,)</f>
        <v>#N/A</v>
      </c>
      <c r="E995" s="178"/>
      <c r="F995" s="180"/>
      <c r="G995" s="148"/>
      <c r="H995" s="149"/>
      <c r="I995" s="170"/>
      <c r="J995" s="184"/>
      <c r="K995" s="175"/>
      <c r="L995" s="151"/>
      <c r="M995" s="151">
        <f t="shared" si="176"/>
        <v>0</v>
      </c>
      <c r="N995" s="152">
        <f t="shared" si="177"/>
        <v>0</v>
      </c>
      <c r="O995" s="151">
        <f t="shared" si="179"/>
        <v>0</v>
      </c>
      <c r="P995" s="151">
        <f t="shared" si="178"/>
        <v>0</v>
      </c>
      <c r="Q995" s="153">
        <f t="shared" si="167"/>
        <v>0</v>
      </c>
      <c r="R995" s="91">
        <f t="shared" si="163"/>
        <v>0</v>
      </c>
      <c r="S995" s="91"/>
      <c r="T995" s="92" t="str">
        <f t="shared" si="171"/>
        <v/>
      </c>
      <c r="U995" s="92" t="str">
        <f t="shared" si="180"/>
        <v/>
      </c>
      <c r="V995" s="7" t="str">
        <f t="shared" si="172"/>
        <v/>
      </c>
      <c r="W995" s="176" t="e">
        <f t="shared" si="174"/>
        <v>#VALUE!</v>
      </c>
      <c r="Y995" s="174" t="e">
        <f t="shared" si="175"/>
        <v>#VALUE!</v>
      </c>
    </row>
    <row r="996" spans="1:25" s="7" customFormat="1" ht="12" customHeight="1" x14ac:dyDescent="0.25">
      <c r="A996" s="177"/>
      <c r="B996" s="183"/>
      <c r="C996" s="178"/>
      <c r="D996" s="169" t="e">
        <f>VLOOKUP(B996,[2]Item!$A$1:$B$2217,2,)</f>
        <v>#N/A</v>
      </c>
      <c r="E996" s="178"/>
      <c r="F996" s="180"/>
      <c r="G996" s="148"/>
      <c r="H996" s="149"/>
      <c r="I996" s="170"/>
      <c r="J996" s="184"/>
      <c r="K996" s="175"/>
      <c r="L996" s="151"/>
      <c r="M996" s="151">
        <f t="shared" si="176"/>
        <v>0</v>
      </c>
      <c r="N996" s="152">
        <f t="shared" si="177"/>
        <v>0</v>
      </c>
      <c r="O996" s="151">
        <f t="shared" si="179"/>
        <v>0</v>
      </c>
      <c r="P996" s="151">
        <f t="shared" si="178"/>
        <v>0</v>
      </c>
      <c r="Q996" s="153">
        <f t="shared" si="167"/>
        <v>0</v>
      </c>
      <c r="R996" s="91">
        <f t="shared" si="163"/>
        <v>0</v>
      </c>
      <c r="S996" s="91"/>
      <c r="T996" s="92" t="str">
        <f t="shared" si="171"/>
        <v/>
      </c>
      <c r="U996" s="92" t="str">
        <f t="shared" si="180"/>
        <v/>
      </c>
      <c r="V996" s="7" t="str">
        <f t="shared" si="172"/>
        <v/>
      </c>
      <c r="W996" s="176" t="e">
        <f t="shared" si="174"/>
        <v>#VALUE!</v>
      </c>
      <c r="Y996" s="174" t="e">
        <f t="shared" si="175"/>
        <v>#VALUE!</v>
      </c>
    </row>
    <row r="997" spans="1:25" s="7" customFormat="1" ht="12" customHeight="1" x14ac:dyDescent="0.25">
      <c r="A997" s="177"/>
      <c r="B997" s="183"/>
      <c r="C997" s="178"/>
      <c r="D997" s="169" t="e">
        <f>VLOOKUP(B997,[2]Item!$A$1:$B$2217,2,)</f>
        <v>#N/A</v>
      </c>
      <c r="E997" s="178"/>
      <c r="F997" s="180"/>
      <c r="G997" s="148"/>
      <c r="H997" s="149"/>
      <c r="I997" s="170"/>
      <c r="J997" s="67">
        <f t="shared" ref="J997:P997" si="181">SUM(J520:J996)</f>
        <v>3268298567.77</v>
      </c>
      <c r="K997" s="67">
        <f t="shared" si="181"/>
        <v>2394132510.0799985</v>
      </c>
      <c r="L997" s="67">
        <f t="shared" si="181"/>
        <v>0</v>
      </c>
      <c r="M997" s="67">
        <f t="shared" si="181"/>
        <v>3268298567.77</v>
      </c>
      <c r="N997" s="67">
        <f t="shared" si="181"/>
        <v>30160966.620208312</v>
      </c>
      <c r="O997" s="67">
        <f t="shared" si="181"/>
        <v>2424293476.7002058</v>
      </c>
      <c r="P997" s="67">
        <f t="shared" si="181"/>
        <v>844005091.06979215</v>
      </c>
      <c r="Q997" s="153">
        <f t="shared" si="167"/>
        <v>844005091.06979418</v>
      </c>
      <c r="R997" s="91">
        <f t="shared" si="163"/>
        <v>-2.0265579223632813E-6</v>
      </c>
      <c r="S997" s="91"/>
      <c r="T997" s="92" t="str">
        <f t="shared" si="171"/>
        <v/>
      </c>
      <c r="U997" s="92" t="str">
        <f t="shared" si="180"/>
        <v/>
      </c>
      <c r="V997" s="7" t="str">
        <f t="shared" si="172"/>
        <v/>
      </c>
      <c r="W997" s="176" t="e">
        <f t="shared" si="174"/>
        <v>#VALUE!</v>
      </c>
      <c r="Y997" s="174" t="e">
        <f t="shared" si="175"/>
        <v>#VALUE!</v>
      </c>
    </row>
    <row r="998" spans="1:25" s="7" customFormat="1" ht="12" customHeight="1" x14ac:dyDescent="0.25">
      <c r="A998" s="144"/>
      <c r="B998" s="180"/>
      <c r="C998" s="178"/>
      <c r="D998" s="169" t="e">
        <f>VLOOKUP(B998,[2]Item!$A$1:$B$2217,2,)</f>
        <v>#N/A</v>
      </c>
      <c r="E998" s="178"/>
      <c r="F998" s="180"/>
      <c r="G998" s="148"/>
      <c r="H998" s="149"/>
      <c r="I998" s="170"/>
      <c r="J998" s="171">
        <f t="shared" ref="J998:P998" si="182">J518+J997</f>
        <v>6218710151.7600002</v>
      </c>
      <c r="K998" s="171">
        <f t="shared" si="182"/>
        <v>4694388417.2704134</v>
      </c>
      <c r="L998" s="67">
        <f t="shared" si="182"/>
        <v>0</v>
      </c>
      <c r="M998" s="67">
        <f t="shared" si="182"/>
        <v>6218710151.7600002</v>
      </c>
      <c r="N998" s="173">
        <f t="shared" si="182"/>
        <v>49369609.474166639</v>
      </c>
      <c r="O998" s="67">
        <f t="shared" si="182"/>
        <v>4743758026.7445822</v>
      </c>
      <c r="P998" s="67">
        <f t="shared" si="182"/>
        <v>1474952125.0154166</v>
      </c>
      <c r="Q998" s="153">
        <f t="shared" si="167"/>
        <v>1474952125.0154181</v>
      </c>
      <c r="R998" s="91">
        <f t="shared" si="163"/>
        <v>0</v>
      </c>
      <c r="S998" s="91"/>
      <c r="T998" s="92" t="str">
        <f t="shared" si="171"/>
        <v/>
      </c>
      <c r="U998" s="92" t="str">
        <f t="shared" si="180"/>
        <v/>
      </c>
      <c r="V998" s="7" t="str">
        <f t="shared" si="172"/>
        <v/>
      </c>
      <c r="W998" s="176" t="e">
        <f t="shared" si="174"/>
        <v>#VALUE!</v>
      </c>
      <c r="Y998" s="174" t="e">
        <f t="shared" si="175"/>
        <v>#VALUE!</v>
      </c>
    </row>
    <row r="999" spans="1:25" s="7" customFormat="1" ht="12" customHeight="1" x14ac:dyDescent="0.25">
      <c r="A999" s="144"/>
      <c r="B999" s="180"/>
      <c r="C999" s="178"/>
      <c r="D999" s="169" t="e">
        <f>VLOOKUP(B999,[2]Item!$A$1:$B$2217,2,)</f>
        <v>#N/A</v>
      </c>
      <c r="E999" s="178"/>
      <c r="F999" s="180"/>
      <c r="G999" s="148"/>
      <c r="H999" s="149"/>
      <c r="I999" s="170"/>
      <c r="J999" s="171"/>
      <c r="K999" s="175">
        <f>'[1]Juli 23'!M971</f>
        <v>0</v>
      </c>
      <c r="L999" s="67"/>
      <c r="M999" s="151"/>
      <c r="N999" s="173"/>
      <c r="O999" s="67"/>
      <c r="P999" s="67"/>
      <c r="Q999" s="153">
        <f t="shared" si="167"/>
        <v>0</v>
      </c>
      <c r="R999" s="91">
        <f t="shared" si="163"/>
        <v>0</v>
      </c>
      <c r="S999" s="91"/>
      <c r="T999" s="92" t="str">
        <f t="shared" si="171"/>
        <v/>
      </c>
      <c r="U999" s="92" t="str">
        <f t="shared" si="180"/>
        <v/>
      </c>
      <c r="V999" s="7" t="str">
        <f t="shared" si="172"/>
        <v/>
      </c>
      <c r="W999" s="176" t="e">
        <f t="shared" si="174"/>
        <v>#VALUE!</v>
      </c>
      <c r="Y999" s="174" t="e">
        <f t="shared" si="175"/>
        <v>#VALUE!</v>
      </c>
    </row>
    <row r="1000" spans="1:25" s="7" customFormat="1" ht="12" customHeight="1" x14ac:dyDescent="0.25">
      <c r="A1000" s="144"/>
      <c r="B1000" s="180"/>
      <c r="C1000" s="178"/>
      <c r="D1000" s="169" t="e">
        <f>VLOOKUP(B1000,[2]Item!$A$1:$B$2217,2,)</f>
        <v>#N/A</v>
      </c>
      <c r="E1000" s="178"/>
      <c r="F1000" s="180"/>
      <c r="G1000" s="148"/>
      <c r="H1000" s="149"/>
      <c r="I1000" s="170"/>
      <c r="J1000" s="171"/>
      <c r="K1000" s="175">
        <f>'[1]Juli 23'!M972</f>
        <v>0</v>
      </c>
      <c r="L1000" s="67"/>
      <c r="M1000" s="151"/>
      <c r="N1000" s="173"/>
      <c r="O1000" s="67"/>
      <c r="P1000" s="67"/>
      <c r="Q1000" s="153">
        <f t="shared" si="167"/>
        <v>0</v>
      </c>
      <c r="R1000" s="91">
        <f t="shared" si="163"/>
        <v>0</v>
      </c>
      <c r="S1000" s="91"/>
      <c r="T1000" s="92" t="str">
        <f t="shared" si="171"/>
        <v/>
      </c>
      <c r="U1000" s="92" t="str">
        <f t="shared" si="180"/>
        <v/>
      </c>
      <c r="V1000" s="7" t="str">
        <f t="shared" si="172"/>
        <v/>
      </c>
      <c r="W1000" s="176" t="e">
        <f t="shared" si="174"/>
        <v>#VALUE!</v>
      </c>
      <c r="Y1000" s="174" t="e">
        <f t="shared" si="175"/>
        <v>#VALUE!</v>
      </c>
    </row>
    <row r="1001" spans="1:25" s="7" customFormat="1" ht="12" customHeight="1" x14ac:dyDescent="0.25">
      <c r="A1001" s="168" t="s">
        <v>1087</v>
      </c>
      <c r="B1001" s="169" t="s">
        <v>1088</v>
      </c>
      <c r="C1001" s="178"/>
      <c r="D1001" s="169" t="e">
        <f>VLOOKUP(B1001,[2]Item!$A$1:$B$2217,2,)</f>
        <v>#N/A</v>
      </c>
      <c r="E1001" s="178"/>
      <c r="F1001" s="169"/>
      <c r="G1001" s="148"/>
      <c r="H1001" s="149"/>
      <c r="I1001" s="170"/>
      <c r="J1001" s="158"/>
      <c r="K1001" s="175">
        <f>'[1]Juli 23'!M973</f>
        <v>0</v>
      </c>
      <c r="L1001" s="151"/>
      <c r="M1001" s="151">
        <f t="shared" ref="M1001:M1064" si="183">J1001+L1001</f>
        <v>0</v>
      </c>
      <c r="N1001" s="152"/>
      <c r="O1001" s="151"/>
      <c r="P1001" s="151"/>
      <c r="Q1001" s="153">
        <f t="shared" si="167"/>
        <v>0</v>
      </c>
      <c r="R1001" s="91">
        <f t="shared" si="163"/>
        <v>0</v>
      </c>
      <c r="S1001" s="91"/>
      <c r="T1001" s="92" t="str">
        <f t="shared" si="171"/>
        <v/>
      </c>
      <c r="U1001" s="92" t="str">
        <f t="shared" si="180"/>
        <v/>
      </c>
      <c r="V1001" s="7" t="str">
        <f t="shared" si="172"/>
        <v/>
      </c>
      <c r="W1001" s="176" t="e">
        <f t="shared" si="174"/>
        <v>#VALUE!</v>
      </c>
      <c r="Y1001" s="174" t="e">
        <f t="shared" si="175"/>
        <v>#VALUE!</v>
      </c>
    </row>
    <row r="1002" spans="1:25" ht="12" customHeight="1" x14ac:dyDescent="0.25">
      <c r="A1002" s="51">
        <v>1</v>
      </c>
      <c r="B1002" s="52" t="s">
        <v>1089</v>
      </c>
      <c r="C1002" s="55"/>
      <c r="D1002" s="33" t="e">
        <f>VLOOKUP(B1002,[2]Item!$A$1:$B$2217,2,)</f>
        <v>#N/A</v>
      </c>
      <c r="E1002" s="55" t="s">
        <v>1090</v>
      </c>
      <c r="F1002" s="52"/>
      <c r="G1002" s="34">
        <v>1</v>
      </c>
      <c r="H1002" s="35">
        <v>0.5</v>
      </c>
      <c r="I1002" s="36">
        <v>38521</v>
      </c>
      <c r="J1002" s="46">
        <v>3000000</v>
      </c>
      <c r="K1002" s="47">
        <f>'[1]Sep 23'!M1019</f>
        <v>3000000</v>
      </c>
      <c r="L1002" s="48"/>
      <c r="M1002" s="48">
        <f t="shared" si="183"/>
        <v>3000000</v>
      </c>
      <c r="N1002" s="49"/>
      <c r="O1002" s="48">
        <f t="shared" ref="O1002:O1014" si="184">K1002+N1002</f>
        <v>3000000</v>
      </c>
      <c r="P1002" s="48">
        <f t="shared" ref="P1002:P1009" si="185">J1002-O1002</f>
        <v>0</v>
      </c>
      <c r="Q1002" s="8">
        <f t="shared" si="167"/>
        <v>0</v>
      </c>
      <c r="R1002" s="50">
        <f t="shared" si="163"/>
        <v>0</v>
      </c>
      <c r="S1002" s="50"/>
      <c r="T1002" s="9">
        <f t="shared" si="171"/>
        <v>24</v>
      </c>
      <c r="U1002" s="9">
        <f t="shared" si="180"/>
        <v>24</v>
      </c>
      <c r="V1002">
        <f t="shared" si="172"/>
        <v>0</v>
      </c>
      <c r="W1002" s="166">
        <f t="shared" si="174"/>
        <v>125000</v>
      </c>
      <c r="Y1002" s="167">
        <f t="shared" si="175"/>
        <v>3000000</v>
      </c>
    </row>
    <row r="1003" spans="1:25" ht="12" customHeight="1" x14ac:dyDescent="0.25">
      <c r="A1003" s="51">
        <v>2</v>
      </c>
      <c r="B1003" s="52" t="s">
        <v>1091</v>
      </c>
      <c r="C1003" s="55"/>
      <c r="D1003" s="33" t="e">
        <f>VLOOKUP(B1003,[2]Item!$A$1:$B$2217,2,)</f>
        <v>#N/A</v>
      </c>
      <c r="E1003" s="55" t="s">
        <v>1090</v>
      </c>
      <c r="F1003" s="52"/>
      <c r="G1003" s="34">
        <v>1</v>
      </c>
      <c r="H1003" s="35">
        <v>0.25</v>
      </c>
      <c r="I1003" s="36">
        <v>38528</v>
      </c>
      <c r="J1003" s="46">
        <v>10000000</v>
      </c>
      <c r="K1003" s="47">
        <f>'[1]Sep 23'!M1020</f>
        <v>10000000</v>
      </c>
      <c r="L1003" s="48"/>
      <c r="M1003" s="48">
        <f t="shared" si="183"/>
        <v>10000000</v>
      </c>
      <c r="N1003" s="49"/>
      <c r="O1003" s="48">
        <f t="shared" si="184"/>
        <v>10000000</v>
      </c>
      <c r="P1003" s="48">
        <f t="shared" si="185"/>
        <v>0</v>
      </c>
      <c r="Q1003" s="8">
        <f t="shared" si="167"/>
        <v>0</v>
      </c>
      <c r="R1003" s="50">
        <f t="shared" si="163"/>
        <v>0</v>
      </c>
      <c r="S1003" s="50"/>
      <c r="T1003" s="9">
        <f t="shared" si="171"/>
        <v>48</v>
      </c>
      <c r="U1003" s="9">
        <f t="shared" si="180"/>
        <v>48</v>
      </c>
      <c r="V1003">
        <f t="shared" si="172"/>
        <v>0</v>
      </c>
      <c r="W1003" s="166">
        <f t="shared" si="174"/>
        <v>208333.33333333334</v>
      </c>
      <c r="Y1003" s="167">
        <f t="shared" si="175"/>
        <v>10000000</v>
      </c>
    </row>
    <row r="1004" spans="1:25" ht="12" customHeight="1" x14ac:dyDescent="0.25">
      <c r="A1004" s="51">
        <v>3</v>
      </c>
      <c r="B1004" s="52" t="s">
        <v>1092</v>
      </c>
      <c r="C1004" s="55"/>
      <c r="D1004" s="33" t="e">
        <f>VLOOKUP(B1004,[2]Item!$A$1:$B$2217,2,)</f>
        <v>#N/A</v>
      </c>
      <c r="E1004" s="55" t="s">
        <v>1090</v>
      </c>
      <c r="F1004" s="52"/>
      <c r="G1004" s="34">
        <v>1</v>
      </c>
      <c r="H1004" s="35">
        <v>0.25</v>
      </c>
      <c r="I1004" s="36">
        <v>38530</v>
      </c>
      <c r="J1004" s="46">
        <v>115000000</v>
      </c>
      <c r="K1004" s="47">
        <f>'[1]Sep 23'!M1021</f>
        <v>114999999.99999993</v>
      </c>
      <c r="L1004" s="48"/>
      <c r="M1004" s="48">
        <f t="shared" si="183"/>
        <v>115000000</v>
      </c>
      <c r="N1004" s="49"/>
      <c r="O1004" s="48">
        <f t="shared" si="184"/>
        <v>114999999.99999993</v>
      </c>
      <c r="P1004" s="48">
        <f t="shared" si="185"/>
        <v>0</v>
      </c>
      <c r="Q1004" s="8">
        <f t="shared" si="167"/>
        <v>0</v>
      </c>
      <c r="R1004" s="50">
        <f t="shared" si="163"/>
        <v>0</v>
      </c>
      <c r="S1004" s="50"/>
      <c r="T1004" s="9">
        <f t="shared" si="171"/>
        <v>48</v>
      </c>
      <c r="U1004" s="9">
        <f t="shared" si="180"/>
        <v>48</v>
      </c>
      <c r="V1004">
        <f t="shared" si="172"/>
        <v>0</v>
      </c>
      <c r="W1004" s="166">
        <f t="shared" si="174"/>
        <v>2395833.3333333335</v>
      </c>
      <c r="Y1004" s="167">
        <f t="shared" si="175"/>
        <v>115000000</v>
      </c>
    </row>
    <row r="1005" spans="1:25" ht="12" customHeight="1" x14ac:dyDescent="0.25">
      <c r="A1005" s="51">
        <v>4</v>
      </c>
      <c r="B1005" s="52" t="s">
        <v>1093</v>
      </c>
      <c r="C1005" s="55"/>
      <c r="D1005" s="33" t="e">
        <f>VLOOKUP(B1005,[2]Item!$A$1:$B$2217,2,)</f>
        <v>#N/A</v>
      </c>
      <c r="E1005" s="55" t="s">
        <v>1090</v>
      </c>
      <c r="F1005" s="52"/>
      <c r="G1005" s="34">
        <v>1</v>
      </c>
      <c r="H1005" s="35">
        <v>0.25</v>
      </c>
      <c r="I1005" s="36">
        <v>39030</v>
      </c>
      <c r="J1005" s="46">
        <v>13500000</v>
      </c>
      <c r="K1005" s="47">
        <f>'[1]Sep 23'!M1022</f>
        <v>13500000</v>
      </c>
      <c r="L1005" s="48"/>
      <c r="M1005" s="48">
        <f t="shared" si="183"/>
        <v>13500000</v>
      </c>
      <c r="N1005" s="49"/>
      <c r="O1005" s="48">
        <f t="shared" si="184"/>
        <v>13500000</v>
      </c>
      <c r="P1005" s="48">
        <f t="shared" si="185"/>
        <v>0</v>
      </c>
      <c r="Q1005" s="8">
        <f t="shared" si="167"/>
        <v>0</v>
      </c>
      <c r="R1005" s="50">
        <f t="shared" si="163"/>
        <v>0</v>
      </c>
      <c r="S1005" s="50"/>
      <c r="T1005" s="9">
        <f t="shared" si="171"/>
        <v>48</v>
      </c>
      <c r="U1005" s="9">
        <f t="shared" si="180"/>
        <v>48</v>
      </c>
      <c r="V1005">
        <f t="shared" si="172"/>
        <v>0</v>
      </c>
      <c r="W1005" s="166">
        <f t="shared" si="174"/>
        <v>281250</v>
      </c>
      <c r="Y1005" s="167">
        <f t="shared" si="175"/>
        <v>13500000</v>
      </c>
    </row>
    <row r="1006" spans="1:25" ht="12" customHeight="1" x14ac:dyDescent="0.25">
      <c r="A1006" s="51">
        <v>5</v>
      </c>
      <c r="B1006" s="33" t="s">
        <v>1094</v>
      </c>
      <c r="C1006" s="55"/>
      <c r="D1006" s="33" t="e">
        <f>VLOOKUP(B1006,[2]Item!$A$1:$B$2217,2,)</f>
        <v>#N/A</v>
      </c>
      <c r="E1006" s="55" t="s">
        <v>1090</v>
      </c>
      <c r="F1006" s="52"/>
      <c r="G1006" s="34">
        <v>1</v>
      </c>
      <c r="H1006" s="35">
        <v>0.25</v>
      </c>
      <c r="I1006" s="36">
        <v>39299</v>
      </c>
      <c r="J1006" s="46">
        <f>204512000+12446000</f>
        <v>216958000</v>
      </c>
      <c r="K1006" s="47">
        <v>216958000</v>
      </c>
      <c r="L1006" s="48"/>
      <c r="M1006" s="48">
        <f t="shared" si="183"/>
        <v>216958000</v>
      </c>
      <c r="N1006" s="49"/>
      <c r="O1006" s="48">
        <f t="shared" si="184"/>
        <v>216958000</v>
      </c>
      <c r="P1006" s="48">
        <f t="shared" si="185"/>
        <v>0</v>
      </c>
      <c r="Q1006" s="8">
        <f t="shared" si="167"/>
        <v>0</v>
      </c>
      <c r="R1006" s="50">
        <f t="shared" si="163"/>
        <v>0</v>
      </c>
      <c r="S1006" s="50"/>
      <c r="T1006" s="9">
        <f t="shared" si="171"/>
        <v>48</v>
      </c>
      <c r="U1006" s="9">
        <f t="shared" si="180"/>
        <v>48</v>
      </c>
      <c r="V1006">
        <f t="shared" si="172"/>
        <v>0</v>
      </c>
      <c r="W1006" s="166">
        <f t="shared" si="174"/>
        <v>4519958.333333333</v>
      </c>
      <c r="Y1006" s="167">
        <f t="shared" si="175"/>
        <v>216958000</v>
      </c>
    </row>
    <row r="1007" spans="1:25" ht="12" customHeight="1" x14ac:dyDescent="0.25">
      <c r="A1007" s="51">
        <v>7</v>
      </c>
      <c r="B1007" s="33" t="s">
        <v>1095</v>
      </c>
      <c r="C1007" s="55"/>
      <c r="D1007" s="33" t="e">
        <f>VLOOKUP(B1007,[2]Item!$A$1:$B$2217,2,)</f>
        <v>#N/A</v>
      </c>
      <c r="E1007" s="55" t="s">
        <v>1090</v>
      </c>
      <c r="F1007" s="52"/>
      <c r="G1007" s="34">
        <v>1</v>
      </c>
      <c r="H1007" s="35">
        <v>0.25</v>
      </c>
      <c r="I1007" s="36" t="s">
        <v>1096</v>
      </c>
      <c r="J1007" s="46">
        <v>176100400</v>
      </c>
      <c r="K1007" s="47">
        <f>'[1]Sep 23'!M1025</f>
        <v>176100400.00000003</v>
      </c>
      <c r="L1007" s="48"/>
      <c r="M1007" s="48">
        <f t="shared" si="183"/>
        <v>176100400</v>
      </c>
      <c r="N1007" s="49"/>
      <c r="O1007" s="48">
        <f t="shared" si="184"/>
        <v>176100400.00000003</v>
      </c>
      <c r="P1007" s="48">
        <f t="shared" si="185"/>
        <v>0</v>
      </c>
      <c r="Q1007" s="8">
        <f t="shared" si="167"/>
        <v>0</v>
      </c>
      <c r="R1007" s="50">
        <f t="shared" si="163"/>
        <v>0</v>
      </c>
      <c r="S1007" s="50"/>
      <c r="T1007" s="9">
        <f t="shared" si="171"/>
        <v>48</v>
      </c>
      <c r="U1007" s="9">
        <f t="shared" si="180"/>
        <v>48</v>
      </c>
      <c r="V1007">
        <f t="shared" si="172"/>
        <v>0</v>
      </c>
      <c r="W1007" s="166">
        <f t="shared" si="174"/>
        <v>3668758.3333333335</v>
      </c>
      <c r="Y1007" s="167">
        <f t="shared" si="175"/>
        <v>176100400</v>
      </c>
    </row>
    <row r="1008" spans="1:25" ht="12" customHeight="1" x14ac:dyDescent="0.25">
      <c r="A1008" s="51">
        <v>8</v>
      </c>
      <c r="B1008" s="33" t="s">
        <v>1097</v>
      </c>
      <c r="C1008" s="52"/>
      <c r="D1008" s="33" t="e">
        <f>VLOOKUP(B1008,[2]Item!$A$1:$B$2217,2,)</f>
        <v>#N/A</v>
      </c>
      <c r="E1008" s="52" t="s">
        <v>1090</v>
      </c>
      <c r="F1008" s="52"/>
      <c r="G1008" s="34">
        <v>1</v>
      </c>
      <c r="H1008" s="35">
        <v>0.25</v>
      </c>
      <c r="I1008" s="36" t="s">
        <v>1096</v>
      </c>
      <c r="J1008" s="46">
        <v>204600400</v>
      </c>
      <c r="K1008" s="47">
        <f>'[1]Sep 23'!M1026</f>
        <v>204600400.00000009</v>
      </c>
      <c r="L1008" s="48"/>
      <c r="M1008" s="48">
        <f t="shared" si="183"/>
        <v>204600400</v>
      </c>
      <c r="N1008" s="49"/>
      <c r="O1008" s="48">
        <f t="shared" si="184"/>
        <v>204600400.00000009</v>
      </c>
      <c r="P1008" s="48">
        <f t="shared" si="185"/>
        <v>0</v>
      </c>
      <c r="Q1008" s="8">
        <f t="shared" si="167"/>
        <v>0</v>
      </c>
      <c r="R1008" s="50">
        <f t="shared" si="163"/>
        <v>0</v>
      </c>
      <c r="S1008" s="50"/>
      <c r="T1008" s="9">
        <f t="shared" si="171"/>
        <v>48</v>
      </c>
      <c r="U1008" s="9">
        <f t="shared" si="180"/>
        <v>48</v>
      </c>
      <c r="V1008">
        <f t="shared" si="172"/>
        <v>0</v>
      </c>
      <c r="W1008" s="166">
        <f t="shared" si="174"/>
        <v>4262508.333333333</v>
      </c>
      <c r="Y1008" s="167">
        <f t="shared" si="175"/>
        <v>204600400</v>
      </c>
    </row>
    <row r="1009" spans="1:25" ht="12" customHeight="1" x14ac:dyDescent="0.25">
      <c r="A1009" s="51">
        <v>10</v>
      </c>
      <c r="B1009" s="52" t="s">
        <v>1098</v>
      </c>
      <c r="C1009" s="52"/>
      <c r="D1009" s="33" t="e">
        <f>VLOOKUP(B1009,[2]Item!$A$1:$B$2217,2,)</f>
        <v>#N/A</v>
      </c>
      <c r="E1009" s="52" t="s">
        <v>1090</v>
      </c>
      <c r="F1009" s="52"/>
      <c r="G1009" s="34">
        <v>1</v>
      </c>
      <c r="H1009" s="35">
        <v>0.25</v>
      </c>
      <c r="I1009" s="36">
        <v>43056</v>
      </c>
      <c r="J1009" s="46">
        <v>131800000</v>
      </c>
      <c r="K1009" s="47">
        <f>'[1]Sep 23'!M1028</f>
        <v>131799999.99999991</v>
      </c>
      <c r="L1009" s="48"/>
      <c r="M1009" s="48">
        <f t="shared" si="183"/>
        <v>131800000</v>
      </c>
      <c r="N1009" s="49">
        <f t="shared" ref="N1009:N1014" si="186">IF(J1009=K1009,0,J1009*H1009/12)</f>
        <v>0</v>
      </c>
      <c r="O1009" s="48">
        <f t="shared" si="184"/>
        <v>131799999.99999991</v>
      </c>
      <c r="P1009" s="48">
        <f t="shared" si="185"/>
        <v>0</v>
      </c>
      <c r="Q1009" s="8">
        <f t="shared" si="167"/>
        <v>0</v>
      </c>
      <c r="R1009" s="50">
        <f t="shared" si="163"/>
        <v>0</v>
      </c>
      <c r="S1009" s="50"/>
      <c r="T1009" s="9">
        <f t="shared" si="171"/>
        <v>48</v>
      </c>
      <c r="U1009" s="9">
        <f t="shared" si="180"/>
        <v>48</v>
      </c>
      <c r="V1009">
        <f t="shared" si="172"/>
        <v>0</v>
      </c>
      <c r="W1009" s="166">
        <f t="shared" si="174"/>
        <v>2745833.3333333335</v>
      </c>
      <c r="Y1009" s="167">
        <f t="shared" si="175"/>
        <v>131800000</v>
      </c>
    </row>
    <row r="1010" spans="1:25" ht="12" customHeight="1" x14ac:dyDescent="0.25">
      <c r="A1010" s="51">
        <v>11</v>
      </c>
      <c r="B1010" s="52" t="s">
        <v>1099</v>
      </c>
      <c r="C1010" s="52"/>
      <c r="D1010" s="33" t="e">
        <f>VLOOKUP(B1010,[2]Item!$A$1:$B$2217,2,)</f>
        <v>#N/A</v>
      </c>
      <c r="E1010" s="52" t="s">
        <v>1090</v>
      </c>
      <c r="F1010" s="52"/>
      <c r="G1010" s="34">
        <v>1</v>
      </c>
      <c r="H1010" s="35">
        <v>0.25</v>
      </c>
      <c r="I1010" s="36">
        <v>43244</v>
      </c>
      <c r="J1010" s="46">
        <v>14250000</v>
      </c>
      <c r="K1010" s="47">
        <f>'[1]Sep 23'!M1029</f>
        <v>14250000</v>
      </c>
      <c r="L1010" s="48"/>
      <c r="M1010" s="48">
        <f t="shared" si="183"/>
        <v>14250000</v>
      </c>
      <c r="N1010" s="49">
        <f t="shared" si="186"/>
        <v>0</v>
      </c>
      <c r="O1010" s="48">
        <f t="shared" si="184"/>
        <v>14250000</v>
      </c>
      <c r="P1010" s="48">
        <f t="shared" ref="P1010:P1021" si="187">M1010-O1010</f>
        <v>0</v>
      </c>
      <c r="Q1010" s="8">
        <f t="shared" si="167"/>
        <v>0</v>
      </c>
      <c r="R1010" s="50">
        <f t="shared" si="163"/>
        <v>0</v>
      </c>
      <c r="S1010" s="50"/>
      <c r="T1010" s="9">
        <f t="shared" si="171"/>
        <v>48</v>
      </c>
      <c r="U1010" s="9">
        <f t="shared" si="180"/>
        <v>48</v>
      </c>
      <c r="V1010">
        <f t="shared" si="172"/>
        <v>0</v>
      </c>
      <c r="W1010" s="166">
        <f t="shared" si="174"/>
        <v>296875</v>
      </c>
      <c r="Y1010" s="167">
        <f t="shared" si="175"/>
        <v>14250000</v>
      </c>
    </row>
    <row r="1011" spans="1:25" ht="12" customHeight="1" x14ac:dyDescent="0.25">
      <c r="A1011" s="51">
        <v>12</v>
      </c>
      <c r="B1011" s="52" t="s">
        <v>1100</v>
      </c>
      <c r="C1011" s="52"/>
      <c r="D1011" s="33" t="e">
        <f>VLOOKUP(B1011,[2]Item!$A$1:$B$2217,2,)</f>
        <v>#N/A</v>
      </c>
      <c r="E1011" s="52" t="s">
        <v>1090</v>
      </c>
      <c r="F1011" s="52"/>
      <c r="G1011" s="34">
        <v>1</v>
      </c>
      <c r="H1011" s="137">
        <v>0.125</v>
      </c>
      <c r="I1011" s="36">
        <v>43413</v>
      </c>
      <c r="J1011" s="46">
        <v>241498006</v>
      </c>
      <c r="K1011" s="47">
        <f>'[1]Sep 23'!M1030</f>
        <v>223888776.39583302</v>
      </c>
      <c r="L1011" s="48"/>
      <c r="M1011" s="48">
        <f t="shared" si="183"/>
        <v>241498006</v>
      </c>
      <c r="N1011" s="49">
        <f t="shared" si="186"/>
        <v>2515604.2291666665</v>
      </c>
      <c r="O1011" s="48">
        <f t="shared" si="184"/>
        <v>226404380.62499967</v>
      </c>
      <c r="P1011" s="48">
        <f t="shared" si="187"/>
        <v>15093625.375000328</v>
      </c>
      <c r="Q1011" s="8">
        <f t="shared" si="167"/>
        <v>15093625.375000328</v>
      </c>
      <c r="R1011" s="50">
        <f t="shared" si="163"/>
        <v>0</v>
      </c>
      <c r="S1011" s="50"/>
      <c r="T1011" s="9">
        <f t="shared" ref="T1011:T1074" si="188">IF(H1011=0,"",IF(H1011="","",12*(100%/H1011)))</f>
        <v>96</v>
      </c>
      <c r="U1011" s="9">
        <f t="shared" si="180"/>
        <v>60</v>
      </c>
      <c r="V1011">
        <f t="shared" ref="V1011:V1074" si="189">IFERROR(IF(T1011-U1011&gt;0,T1011-U1011,0),"")</f>
        <v>36</v>
      </c>
      <c r="W1011" s="166">
        <f t="shared" si="174"/>
        <v>2515604.2291666665</v>
      </c>
      <c r="Y1011" s="167">
        <f t="shared" si="175"/>
        <v>150936253.75</v>
      </c>
    </row>
    <row r="1012" spans="1:25" ht="12" customHeight="1" x14ac:dyDescent="0.25">
      <c r="A1012" s="51">
        <v>13</v>
      </c>
      <c r="B1012" s="52" t="s">
        <v>1101</v>
      </c>
      <c r="C1012" s="52"/>
      <c r="D1012" s="33" t="e">
        <f>VLOOKUP(B1012,[2]Item!$A$1:$B$2217,2,)</f>
        <v>#N/A</v>
      </c>
      <c r="E1012" s="52" t="s">
        <v>1102</v>
      </c>
      <c r="F1012" s="52"/>
      <c r="G1012" s="34">
        <v>1</v>
      </c>
      <c r="H1012" s="137">
        <v>0.125</v>
      </c>
      <c r="I1012" s="36">
        <v>43812</v>
      </c>
      <c r="J1012" s="46">
        <v>312800000</v>
      </c>
      <c r="K1012" s="47">
        <f>'[1]Sep 23'!M1031</f>
        <v>205275000.00000021</v>
      </c>
      <c r="L1012" s="48"/>
      <c r="M1012" s="48">
        <f t="shared" si="183"/>
        <v>312800000</v>
      </c>
      <c r="N1012" s="49">
        <f t="shared" si="186"/>
        <v>3258333.3333333335</v>
      </c>
      <c r="O1012" s="48">
        <f t="shared" si="184"/>
        <v>208533333.33333355</v>
      </c>
      <c r="P1012" s="48">
        <f t="shared" si="187"/>
        <v>104266666.66666645</v>
      </c>
      <c r="Q1012" s="8">
        <f t="shared" si="167"/>
        <v>104266666.66666645</v>
      </c>
      <c r="R1012" s="50">
        <f t="shared" si="163"/>
        <v>0</v>
      </c>
      <c r="S1012" s="50"/>
      <c r="T1012" s="9">
        <f t="shared" si="188"/>
        <v>96</v>
      </c>
      <c r="U1012" s="9">
        <f t="shared" si="180"/>
        <v>47</v>
      </c>
      <c r="V1012">
        <f t="shared" si="189"/>
        <v>49</v>
      </c>
      <c r="W1012" s="166">
        <f t="shared" si="174"/>
        <v>3258333.3333333335</v>
      </c>
      <c r="Y1012" s="167">
        <f t="shared" si="175"/>
        <v>153141666.66666669</v>
      </c>
    </row>
    <row r="1013" spans="1:25" ht="12" customHeight="1" x14ac:dyDescent="0.25">
      <c r="A1013" s="51">
        <v>14</v>
      </c>
      <c r="B1013" s="52" t="s">
        <v>1103</v>
      </c>
      <c r="C1013" s="52"/>
      <c r="D1013" s="33" t="e">
        <f>VLOOKUP(B1013,[2]Item!$A$1:$B$2217,2,)</f>
        <v>#N/A</v>
      </c>
      <c r="E1013" s="52" t="s">
        <v>1102</v>
      </c>
      <c r="F1013" s="52"/>
      <c r="G1013" s="34">
        <v>1</v>
      </c>
      <c r="H1013" s="137">
        <v>0.125</v>
      </c>
      <c r="I1013" s="36">
        <v>44344</v>
      </c>
      <c r="J1013" s="46">
        <f>'[1]Juli 21'!H773</f>
        <v>346583000</v>
      </c>
      <c r="K1013" s="47">
        <f>'[1]Sep 23'!M1032</f>
        <v>104696947.91666663</v>
      </c>
      <c r="L1013" s="48"/>
      <c r="M1013" s="48">
        <f t="shared" si="183"/>
        <v>346583000</v>
      </c>
      <c r="N1013" s="49">
        <f t="shared" si="186"/>
        <v>3610239.5833333335</v>
      </c>
      <c r="O1013" s="48">
        <f t="shared" si="184"/>
        <v>108307187.49999996</v>
      </c>
      <c r="P1013" s="48">
        <f t="shared" si="187"/>
        <v>238275812.50000006</v>
      </c>
      <c r="Q1013" s="8">
        <f t="shared" si="167"/>
        <v>238275812.50000006</v>
      </c>
      <c r="R1013" s="50">
        <f t="shared" si="163"/>
        <v>0</v>
      </c>
      <c r="S1013" s="50"/>
      <c r="T1013" s="9">
        <f t="shared" si="188"/>
        <v>96</v>
      </c>
      <c r="U1013" s="9">
        <f t="shared" si="180"/>
        <v>30</v>
      </c>
      <c r="V1013">
        <f t="shared" si="189"/>
        <v>66</v>
      </c>
      <c r="W1013" s="166">
        <f t="shared" si="174"/>
        <v>3610239.5833333335</v>
      </c>
      <c r="Y1013" s="167">
        <f t="shared" si="175"/>
        <v>108307187.5</v>
      </c>
    </row>
    <row r="1014" spans="1:25" ht="12" customHeight="1" x14ac:dyDescent="0.25">
      <c r="A1014" s="51">
        <v>15</v>
      </c>
      <c r="B1014" s="52" t="s">
        <v>1104</v>
      </c>
      <c r="C1014" s="52"/>
      <c r="D1014" s="33" t="e">
        <f>VLOOKUP(B1014,[2]Item!$A$1:$B$2217,2,)</f>
        <v>#N/A</v>
      </c>
      <c r="E1014" s="52" t="s">
        <v>1102</v>
      </c>
      <c r="F1014" s="52"/>
      <c r="G1014" s="34">
        <v>1</v>
      </c>
      <c r="H1014" s="137">
        <v>0.125</v>
      </c>
      <c r="I1014" s="36">
        <v>44344</v>
      </c>
      <c r="J1014" s="46">
        <f>'[1]Juli 21'!H774</f>
        <v>346583000</v>
      </c>
      <c r="K1014" s="47">
        <f>'[1]Sep 23'!M1033</f>
        <v>104696947.91666663</v>
      </c>
      <c r="L1014" s="48"/>
      <c r="M1014" s="48">
        <f t="shared" si="183"/>
        <v>346583000</v>
      </c>
      <c r="N1014" s="49">
        <f t="shared" si="186"/>
        <v>3610239.5833333335</v>
      </c>
      <c r="O1014" s="48">
        <f t="shared" si="184"/>
        <v>108307187.49999996</v>
      </c>
      <c r="P1014" s="48">
        <f t="shared" si="187"/>
        <v>238275812.50000006</v>
      </c>
      <c r="Q1014" s="8">
        <f t="shared" si="167"/>
        <v>238275812.50000006</v>
      </c>
      <c r="R1014" s="50">
        <f t="shared" si="163"/>
        <v>0</v>
      </c>
      <c r="S1014" s="50"/>
      <c r="T1014" s="9">
        <f t="shared" si="188"/>
        <v>96</v>
      </c>
      <c r="U1014" s="9">
        <f t="shared" si="180"/>
        <v>30</v>
      </c>
      <c r="V1014">
        <f t="shared" si="189"/>
        <v>66</v>
      </c>
      <c r="W1014" s="166">
        <f t="shared" si="174"/>
        <v>3610239.5833333335</v>
      </c>
      <c r="Y1014" s="167">
        <f t="shared" si="175"/>
        <v>108307187.5</v>
      </c>
    </row>
    <row r="1015" spans="1:25" ht="12" customHeight="1" x14ac:dyDescent="0.25">
      <c r="A1015" s="51">
        <v>15</v>
      </c>
      <c r="B1015" s="52" t="s">
        <v>1105</v>
      </c>
      <c r="C1015" s="52"/>
      <c r="D1015" s="33" t="e">
        <f>VLOOKUP(B1015,[2]Item!$A$1:$B$2217,2,)</f>
        <v>#N/A</v>
      </c>
      <c r="E1015" s="52" t="s">
        <v>1090</v>
      </c>
      <c r="F1015" s="52"/>
      <c r="G1015" s="34">
        <v>1</v>
      </c>
      <c r="H1015" s="137">
        <v>0.125</v>
      </c>
      <c r="I1015" s="36">
        <v>44377</v>
      </c>
      <c r="J1015" s="48">
        <v>232250000</v>
      </c>
      <c r="K1015" s="47">
        <f>'[1]Sep 23'!M1035</f>
        <v>60481770.833333358</v>
      </c>
      <c r="L1015" s="48"/>
      <c r="M1015" s="48">
        <f t="shared" si="183"/>
        <v>232250000</v>
      </c>
      <c r="N1015" s="49">
        <f t="shared" ref="N1015:N1021" si="190">IF(M1015=K1015,0,M1015*H1015/12)</f>
        <v>2419270.8333333335</v>
      </c>
      <c r="O1015" s="48">
        <f>K1015+N1015</f>
        <v>62901041.666666694</v>
      </c>
      <c r="P1015" s="48">
        <f t="shared" si="187"/>
        <v>169348958.33333331</v>
      </c>
      <c r="Q1015" s="8">
        <f t="shared" si="167"/>
        <v>169348958.33333331</v>
      </c>
      <c r="R1015" s="50">
        <f t="shared" si="163"/>
        <v>0</v>
      </c>
      <c r="S1015" s="50"/>
      <c r="T1015" s="9">
        <f t="shared" si="188"/>
        <v>96</v>
      </c>
      <c r="U1015" s="9">
        <f t="shared" si="180"/>
        <v>29</v>
      </c>
      <c r="V1015">
        <f t="shared" si="189"/>
        <v>67</v>
      </c>
      <c r="W1015" s="166">
        <f t="shared" si="174"/>
        <v>2419270.8333333335</v>
      </c>
      <c r="Y1015" s="167">
        <f t="shared" si="175"/>
        <v>70158854.166666672</v>
      </c>
    </row>
    <row r="1016" spans="1:25" ht="12" customHeight="1" x14ac:dyDescent="0.25">
      <c r="A1016" s="51">
        <v>16</v>
      </c>
      <c r="B1016" s="52" t="s">
        <v>1106</v>
      </c>
      <c r="C1016" s="52"/>
      <c r="D1016" s="33" t="e">
        <f>VLOOKUP(B1016,[2]Item!$A$1:$B$2217,2,)</f>
        <v>#N/A</v>
      </c>
      <c r="E1016" s="52" t="s">
        <v>1102</v>
      </c>
      <c r="F1016" s="52"/>
      <c r="G1016" s="34">
        <v>1</v>
      </c>
      <c r="H1016" s="137">
        <v>0.125</v>
      </c>
      <c r="I1016" s="36">
        <v>44820</v>
      </c>
      <c r="J1016" s="48">
        <v>220000000</v>
      </c>
      <c r="K1016" s="47">
        <f>'[1]Sep 23'!M1036</f>
        <v>29791666.666666672</v>
      </c>
      <c r="L1016" s="48"/>
      <c r="M1016" s="48">
        <f t="shared" si="183"/>
        <v>220000000</v>
      </c>
      <c r="N1016" s="49">
        <f t="shared" si="190"/>
        <v>2291666.6666666665</v>
      </c>
      <c r="O1016" s="48">
        <f t="shared" ref="O1016:O1021" si="191">K1016+N1016</f>
        <v>32083333.33333334</v>
      </c>
      <c r="P1016" s="48">
        <f t="shared" si="187"/>
        <v>187916666.66666666</v>
      </c>
      <c r="Q1016" s="8">
        <f t="shared" si="167"/>
        <v>187916666.66666666</v>
      </c>
      <c r="R1016" s="50"/>
      <c r="S1016" s="50"/>
      <c r="T1016" s="9">
        <f t="shared" si="188"/>
        <v>96</v>
      </c>
      <c r="U1016" s="9">
        <f t="shared" si="180"/>
        <v>14</v>
      </c>
      <c r="V1016">
        <f t="shared" si="189"/>
        <v>82</v>
      </c>
      <c r="W1016" s="166">
        <f t="shared" si="174"/>
        <v>2291666.6666666665</v>
      </c>
      <c r="Y1016" s="167">
        <f t="shared" si="175"/>
        <v>32083333.333333332</v>
      </c>
    </row>
    <row r="1017" spans="1:25" ht="12" customHeight="1" x14ac:dyDescent="0.25">
      <c r="A1017" s="51">
        <v>17</v>
      </c>
      <c r="B1017" s="52" t="s">
        <v>1107</v>
      </c>
      <c r="C1017" s="52"/>
      <c r="D1017" s="33" t="e">
        <f>VLOOKUP(B1017,[2]Item!$A$1:$B$2217,2,)</f>
        <v>#N/A</v>
      </c>
      <c r="E1017" s="52" t="s">
        <v>1102</v>
      </c>
      <c r="F1017" s="52"/>
      <c r="G1017" s="34">
        <v>1</v>
      </c>
      <c r="H1017" s="137">
        <v>0.125</v>
      </c>
      <c r="I1017" s="36">
        <v>44820</v>
      </c>
      <c r="J1017" s="48">
        <v>220000000</v>
      </c>
      <c r="K1017" s="47">
        <f>'[1]Sep 23'!M1037</f>
        <v>29791666.666666672</v>
      </c>
      <c r="L1017" s="48"/>
      <c r="M1017" s="48">
        <f t="shared" si="183"/>
        <v>220000000</v>
      </c>
      <c r="N1017" s="49">
        <f t="shared" si="190"/>
        <v>2291666.6666666665</v>
      </c>
      <c r="O1017" s="48">
        <f t="shared" si="191"/>
        <v>32083333.33333334</v>
      </c>
      <c r="P1017" s="48">
        <f t="shared" si="187"/>
        <v>187916666.66666666</v>
      </c>
      <c r="Q1017" s="8">
        <f t="shared" si="167"/>
        <v>187916666.66666666</v>
      </c>
      <c r="R1017" s="50"/>
      <c r="S1017" s="50"/>
      <c r="T1017" s="9">
        <f t="shared" si="188"/>
        <v>96</v>
      </c>
      <c r="U1017" s="9">
        <f t="shared" si="180"/>
        <v>14</v>
      </c>
      <c r="V1017">
        <f t="shared" si="189"/>
        <v>82</v>
      </c>
      <c r="W1017" s="166">
        <f t="shared" si="174"/>
        <v>2291666.6666666665</v>
      </c>
      <c r="Y1017" s="167">
        <f t="shared" si="175"/>
        <v>32083333.333333332</v>
      </c>
    </row>
    <row r="1018" spans="1:25" s="7" customFormat="1" ht="12" customHeight="1" x14ac:dyDescent="0.25">
      <c r="A1018" s="144"/>
      <c r="B1018" s="180"/>
      <c r="C1018" s="180"/>
      <c r="D1018" s="169" t="e">
        <f>VLOOKUP(B1018,[2]Item!$A$1:$B$2217,2,)</f>
        <v>#N/A</v>
      </c>
      <c r="E1018" s="180"/>
      <c r="F1018" s="180"/>
      <c r="G1018" s="148"/>
      <c r="H1018" s="185"/>
      <c r="I1018" s="170"/>
      <c r="J1018" s="151"/>
      <c r="K1018" s="175">
        <f>'[1]Juli 23'!M993</f>
        <v>0</v>
      </c>
      <c r="L1018" s="151"/>
      <c r="M1018" s="151">
        <f t="shared" si="183"/>
        <v>0</v>
      </c>
      <c r="N1018" s="152">
        <f t="shared" si="190"/>
        <v>0</v>
      </c>
      <c r="O1018" s="151">
        <f t="shared" si="191"/>
        <v>0</v>
      </c>
      <c r="P1018" s="151">
        <f t="shared" si="187"/>
        <v>0</v>
      </c>
      <c r="Q1018" s="153">
        <f t="shared" si="167"/>
        <v>0</v>
      </c>
      <c r="R1018" s="91"/>
      <c r="S1018" s="91"/>
      <c r="T1018" s="92" t="str">
        <f t="shared" si="188"/>
        <v/>
      </c>
      <c r="U1018" s="92" t="str">
        <f t="shared" si="180"/>
        <v/>
      </c>
      <c r="V1018" s="7" t="str">
        <f t="shared" si="189"/>
        <v/>
      </c>
      <c r="W1018" s="176" t="e">
        <f t="shared" si="174"/>
        <v>#VALUE!</v>
      </c>
      <c r="Y1018" s="174" t="e">
        <f t="shared" si="175"/>
        <v>#VALUE!</v>
      </c>
    </row>
    <row r="1019" spans="1:25" s="7" customFormat="1" ht="12" customHeight="1" x14ac:dyDescent="0.25">
      <c r="A1019" s="144"/>
      <c r="B1019" s="180"/>
      <c r="C1019" s="180"/>
      <c r="D1019" s="169" t="e">
        <f>VLOOKUP(B1019,[2]Item!$A$1:$B$2217,2,)</f>
        <v>#N/A</v>
      </c>
      <c r="E1019" s="180"/>
      <c r="F1019" s="180"/>
      <c r="G1019" s="148"/>
      <c r="H1019" s="185"/>
      <c r="I1019" s="170"/>
      <c r="J1019" s="151"/>
      <c r="K1019" s="175">
        <f>'[1]Juli 23'!M994</f>
        <v>0</v>
      </c>
      <c r="L1019" s="151"/>
      <c r="M1019" s="151">
        <f t="shared" si="183"/>
        <v>0</v>
      </c>
      <c r="N1019" s="152">
        <f t="shared" si="190"/>
        <v>0</v>
      </c>
      <c r="O1019" s="151">
        <f t="shared" si="191"/>
        <v>0</v>
      </c>
      <c r="P1019" s="151">
        <f t="shared" si="187"/>
        <v>0</v>
      </c>
      <c r="Q1019" s="153">
        <f t="shared" si="167"/>
        <v>0</v>
      </c>
      <c r="R1019" s="91"/>
      <c r="S1019" s="91"/>
      <c r="T1019" s="92" t="str">
        <f t="shared" si="188"/>
        <v/>
      </c>
      <c r="U1019" s="92" t="str">
        <f t="shared" si="180"/>
        <v/>
      </c>
      <c r="V1019" s="7" t="str">
        <f t="shared" si="189"/>
        <v/>
      </c>
      <c r="W1019" s="176" t="e">
        <f t="shared" si="174"/>
        <v>#VALUE!</v>
      </c>
      <c r="Y1019" s="174" t="e">
        <f t="shared" si="175"/>
        <v>#VALUE!</v>
      </c>
    </row>
    <row r="1020" spans="1:25" s="7" customFormat="1" ht="12" customHeight="1" x14ac:dyDescent="0.25">
      <c r="A1020" s="144"/>
      <c r="B1020" s="180"/>
      <c r="C1020" s="180"/>
      <c r="D1020" s="169" t="e">
        <f>VLOOKUP(B1020,[2]Item!$A$1:$B$2217,2,)</f>
        <v>#N/A</v>
      </c>
      <c r="E1020" s="180"/>
      <c r="F1020" s="180"/>
      <c r="G1020" s="148"/>
      <c r="H1020" s="185"/>
      <c r="I1020" s="170"/>
      <c r="J1020" s="151"/>
      <c r="K1020" s="175">
        <f>'[1]Juli 23'!M995</f>
        <v>0</v>
      </c>
      <c r="L1020" s="151"/>
      <c r="M1020" s="151">
        <f t="shared" si="183"/>
        <v>0</v>
      </c>
      <c r="N1020" s="152">
        <f t="shared" si="190"/>
        <v>0</v>
      </c>
      <c r="O1020" s="151">
        <f t="shared" si="191"/>
        <v>0</v>
      </c>
      <c r="P1020" s="151">
        <f t="shared" si="187"/>
        <v>0</v>
      </c>
      <c r="Q1020" s="153">
        <f t="shared" si="167"/>
        <v>0</v>
      </c>
      <c r="R1020" s="91"/>
      <c r="S1020" s="91"/>
      <c r="T1020" s="92" t="str">
        <f t="shared" si="188"/>
        <v/>
      </c>
      <c r="U1020" s="92" t="str">
        <f t="shared" si="180"/>
        <v/>
      </c>
      <c r="V1020" s="7" t="str">
        <f t="shared" si="189"/>
        <v/>
      </c>
      <c r="W1020" s="176" t="e">
        <f t="shared" si="174"/>
        <v>#VALUE!</v>
      </c>
      <c r="Y1020" s="174" t="e">
        <f t="shared" si="175"/>
        <v>#VALUE!</v>
      </c>
    </row>
    <row r="1021" spans="1:25" s="7" customFormat="1" ht="12" customHeight="1" x14ac:dyDescent="0.25">
      <c r="A1021" s="144"/>
      <c r="B1021" s="180"/>
      <c r="C1021" s="180"/>
      <c r="D1021" s="169" t="e">
        <f>VLOOKUP(B1021,[2]Item!$A$1:$B$2217,2,)</f>
        <v>#N/A</v>
      </c>
      <c r="E1021" s="180"/>
      <c r="F1021" s="180"/>
      <c r="G1021" s="148"/>
      <c r="H1021" s="185"/>
      <c r="I1021" s="170"/>
      <c r="J1021" s="151"/>
      <c r="K1021" s="175">
        <f>'[1]Juli 23'!M996</f>
        <v>0</v>
      </c>
      <c r="L1021" s="151"/>
      <c r="M1021" s="151">
        <f t="shared" si="183"/>
        <v>0</v>
      </c>
      <c r="N1021" s="152">
        <f t="shared" si="190"/>
        <v>0</v>
      </c>
      <c r="O1021" s="151">
        <f t="shared" si="191"/>
        <v>0</v>
      </c>
      <c r="P1021" s="151">
        <f t="shared" si="187"/>
        <v>0</v>
      </c>
      <c r="Q1021" s="153">
        <f t="shared" si="167"/>
        <v>0</v>
      </c>
      <c r="R1021" s="91"/>
      <c r="S1021" s="91"/>
      <c r="T1021" s="92" t="str">
        <f t="shared" si="188"/>
        <v/>
      </c>
      <c r="U1021" s="92" t="str">
        <f t="shared" si="180"/>
        <v/>
      </c>
      <c r="V1021" s="7" t="str">
        <f t="shared" si="189"/>
        <v/>
      </c>
      <c r="W1021" s="176" t="e">
        <f t="shared" si="174"/>
        <v>#VALUE!</v>
      </c>
      <c r="Y1021" s="174" t="e">
        <f t="shared" si="175"/>
        <v>#VALUE!</v>
      </c>
    </row>
    <row r="1022" spans="1:25" s="7" customFormat="1" ht="12" customHeight="1" x14ac:dyDescent="0.25">
      <c r="A1022" s="144"/>
      <c r="B1022" s="180"/>
      <c r="C1022" s="180"/>
      <c r="D1022" s="169" t="e">
        <f>VLOOKUP(B1022,[2]Item!$A$1:$B$2217,2,)</f>
        <v>#N/A</v>
      </c>
      <c r="E1022" s="180"/>
      <c r="F1022" s="180"/>
      <c r="G1022" s="148"/>
      <c r="H1022" s="149"/>
      <c r="I1022" s="170"/>
      <c r="J1022" s="158"/>
      <c r="K1022" s="175">
        <f>'[1]Juli 23'!M997</f>
        <v>0</v>
      </c>
      <c r="L1022" s="151"/>
      <c r="M1022" s="151">
        <f t="shared" si="183"/>
        <v>0</v>
      </c>
      <c r="N1022" s="152">
        <v>0</v>
      </c>
      <c r="O1022" s="151">
        <v>0</v>
      </c>
      <c r="P1022" s="151">
        <v>0</v>
      </c>
      <c r="Q1022" s="153">
        <f t="shared" si="167"/>
        <v>0</v>
      </c>
      <c r="R1022" s="91">
        <f t="shared" ref="R1022:R1088" si="192">P1022-Q1022</f>
        <v>0</v>
      </c>
      <c r="S1022" s="91"/>
      <c r="T1022" s="92" t="str">
        <f t="shared" si="188"/>
        <v/>
      </c>
      <c r="U1022" s="92" t="str">
        <f t="shared" si="180"/>
        <v/>
      </c>
      <c r="V1022" s="7" t="str">
        <f t="shared" si="189"/>
        <v/>
      </c>
      <c r="W1022" s="176" t="e">
        <f t="shared" si="174"/>
        <v>#VALUE!</v>
      </c>
      <c r="Y1022" s="174" t="e">
        <f t="shared" si="175"/>
        <v>#VALUE!</v>
      </c>
    </row>
    <row r="1023" spans="1:25" s="7" customFormat="1" ht="12" customHeight="1" x14ac:dyDescent="0.25">
      <c r="A1023" s="144"/>
      <c r="B1023" s="180"/>
      <c r="C1023" s="180"/>
      <c r="D1023" s="169" t="e">
        <f>VLOOKUP(B1023,[2]Item!$A$1:$B$2217,2,)</f>
        <v>#N/A</v>
      </c>
      <c r="E1023" s="180"/>
      <c r="F1023" s="180"/>
      <c r="G1023" s="148"/>
      <c r="H1023" s="149"/>
      <c r="I1023" s="170"/>
      <c r="J1023" s="171">
        <f>SUM(J1002:J1022)</f>
        <v>2804922806</v>
      </c>
      <c r="K1023" s="171">
        <f>SUM(K1002:K1022)</f>
        <v>1643831576.3958333</v>
      </c>
      <c r="L1023" s="67">
        <f>SUM(L1002:L1022)</f>
        <v>0</v>
      </c>
      <c r="M1023" s="67">
        <f t="shared" si="183"/>
        <v>2804922806</v>
      </c>
      <c r="N1023" s="173">
        <f>SUM(N1002:N1022)</f>
        <v>19997020.895833336</v>
      </c>
      <c r="O1023" s="67">
        <f>SUM(O1002:O1022)</f>
        <v>1663828597.2916665</v>
      </c>
      <c r="P1023" s="67">
        <f>SUM(P1002:P1022)</f>
        <v>1141094208.7083335</v>
      </c>
      <c r="Q1023" s="153">
        <f t="shared" si="167"/>
        <v>1141094208.7083335</v>
      </c>
      <c r="R1023" s="91">
        <f t="shared" si="192"/>
        <v>0</v>
      </c>
      <c r="S1023" s="91"/>
      <c r="T1023" s="92" t="str">
        <f t="shared" si="188"/>
        <v/>
      </c>
      <c r="U1023" s="92" t="str">
        <f t="shared" si="180"/>
        <v/>
      </c>
      <c r="V1023" s="7" t="str">
        <f t="shared" si="189"/>
        <v/>
      </c>
      <c r="W1023" s="176" t="e">
        <f t="shared" si="174"/>
        <v>#VALUE!</v>
      </c>
      <c r="Y1023" s="174" t="e">
        <f t="shared" si="175"/>
        <v>#VALUE!</v>
      </c>
    </row>
    <row r="1024" spans="1:25" s="7" customFormat="1" ht="12" customHeight="1" x14ac:dyDescent="0.25">
      <c r="A1024" s="144"/>
      <c r="B1024" s="180"/>
      <c r="C1024" s="180"/>
      <c r="D1024" s="169" t="e">
        <f>VLOOKUP(B1024,[2]Item!$A$1:$B$2217,2,)</f>
        <v>#N/A</v>
      </c>
      <c r="E1024" s="180"/>
      <c r="F1024" s="180"/>
      <c r="G1024" s="148"/>
      <c r="H1024" s="149"/>
      <c r="I1024" s="170"/>
      <c r="J1024" s="158"/>
      <c r="K1024" s="175"/>
      <c r="L1024" s="151"/>
      <c r="M1024" s="151">
        <f t="shared" si="183"/>
        <v>0</v>
      </c>
      <c r="N1024" s="152"/>
      <c r="O1024" s="151"/>
      <c r="P1024" s="151"/>
      <c r="Q1024" s="153">
        <f t="shared" si="167"/>
        <v>0</v>
      </c>
      <c r="R1024" s="91">
        <f t="shared" si="192"/>
        <v>0</v>
      </c>
      <c r="S1024" s="91"/>
      <c r="T1024" s="92" t="str">
        <f t="shared" si="188"/>
        <v/>
      </c>
      <c r="U1024" s="92" t="str">
        <f t="shared" si="180"/>
        <v/>
      </c>
      <c r="V1024" s="7" t="str">
        <f t="shared" si="189"/>
        <v/>
      </c>
      <c r="W1024" s="176" t="e">
        <f t="shared" si="174"/>
        <v>#VALUE!</v>
      </c>
      <c r="Y1024" s="174" t="e">
        <f t="shared" si="175"/>
        <v>#VALUE!</v>
      </c>
    </row>
    <row r="1025" spans="1:25" s="7" customFormat="1" ht="12" customHeight="1" x14ac:dyDescent="0.25">
      <c r="A1025" s="168" t="s">
        <v>1108</v>
      </c>
      <c r="B1025" s="169" t="s">
        <v>1109</v>
      </c>
      <c r="C1025" s="169"/>
      <c r="D1025" s="169" t="e">
        <f>VLOOKUP(B1025,[2]Item!$A$1:$B$2217,2,)</f>
        <v>#N/A</v>
      </c>
      <c r="E1025" s="169"/>
      <c r="F1025" s="169"/>
      <c r="G1025" s="148"/>
      <c r="H1025" s="149"/>
      <c r="I1025" s="170"/>
      <c r="J1025" s="158"/>
      <c r="K1025" s="175"/>
      <c r="L1025" s="151"/>
      <c r="M1025" s="151">
        <f t="shared" si="183"/>
        <v>0</v>
      </c>
      <c r="N1025" s="152"/>
      <c r="O1025" s="151"/>
      <c r="P1025" s="151"/>
      <c r="Q1025" s="153">
        <f t="shared" si="167"/>
        <v>0</v>
      </c>
      <c r="R1025" s="91">
        <f t="shared" si="192"/>
        <v>0</v>
      </c>
      <c r="S1025" s="91"/>
      <c r="T1025" s="92" t="str">
        <f t="shared" si="188"/>
        <v/>
      </c>
      <c r="U1025" s="92" t="str">
        <f t="shared" si="180"/>
        <v/>
      </c>
      <c r="V1025" s="7" t="str">
        <f t="shared" si="189"/>
        <v/>
      </c>
      <c r="W1025" s="176" t="e">
        <f t="shared" si="174"/>
        <v>#VALUE!</v>
      </c>
      <c r="Y1025" s="174" t="e">
        <f t="shared" si="175"/>
        <v>#VALUE!</v>
      </c>
    </row>
    <row r="1026" spans="1:25" s="7" customFormat="1" ht="12" customHeight="1" x14ac:dyDescent="0.25">
      <c r="A1026" s="168"/>
      <c r="B1026" s="169"/>
      <c r="C1026" s="169"/>
      <c r="D1026" s="169" t="e">
        <f>VLOOKUP(B1026,[2]Item!$A$1:$B$2217,2,)</f>
        <v>#N/A</v>
      </c>
      <c r="E1026" s="169"/>
      <c r="F1026" s="169"/>
      <c r="G1026" s="148"/>
      <c r="H1026" s="149"/>
      <c r="I1026" s="170"/>
      <c r="J1026" s="158"/>
      <c r="K1026" s="175"/>
      <c r="L1026" s="151"/>
      <c r="M1026" s="151"/>
      <c r="N1026" s="152"/>
      <c r="O1026" s="151"/>
      <c r="P1026" s="151"/>
      <c r="Q1026" s="153"/>
      <c r="R1026" s="91"/>
      <c r="S1026" s="91"/>
      <c r="T1026" s="92"/>
      <c r="U1026" s="92"/>
      <c r="W1026" s="176" t="e">
        <f t="shared" si="174"/>
        <v>#DIV/0!</v>
      </c>
      <c r="Y1026" s="174" t="e">
        <f t="shared" si="175"/>
        <v>#DIV/0!</v>
      </c>
    </row>
    <row r="1027" spans="1:25" ht="12" customHeight="1" x14ac:dyDescent="0.25">
      <c r="A1027" s="51">
        <v>410</v>
      </c>
      <c r="B1027" s="52" t="s">
        <v>1110</v>
      </c>
      <c r="C1027" s="52" t="s">
        <v>1111</v>
      </c>
      <c r="D1027" s="33" t="e">
        <f>VLOOKUP(B1027,[2]Item!$A$1:$B$2217,2,)</f>
        <v>#N/A</v>
      </c>
      <c r="E1027" s="52" t="s">
        <v>1112</v>
      </c>
      <c r="F1027" s="52" t="s">
        <v>677</v>
      </c>
      <c r="G1027" s="34">
        <v>1</v>
      </c>
      <c r="H1027" s="35">
        <v>0.25</v>
      </c>
      <c r="I1027" s="36">
        <v>41036</v>
      </c>
      <c r="J1027" s="46">
        <v>176400000</v>
      </c>
      <c r="K1027" s="47">
        <f>'[1]Sep 23'!M1047</f>
        <v>176400000</v>
      </c>
      <c r="L1027" s="48"/>
      <c r="M1027" s="48">
        <f t="shared" si="183"/>
        <v>176400000</v>
      </c>
      <c r="N1027" s="49"/>
      <c r="O1027" s="48">
        <f t="shared" ref="O1027:O1090" si="193">K1027+N1027</f>
        <v>176400000</v>
      </c>
      <c r="P1027" s="48">
        <f t="shared" ref="P1027:P1090" si="194">J1027-O1027</f>
        <v>0</v>
      </c>
      <c r="Q1027" s="8">
        <f t="shared" si="167"/>
        <v>0</v>
      </c>
      <c r="R1027" s="50">
        <f t="shared" si="192"/>
        <v>0</v>
      </c>
      <c r="S1027" s="50"/>
      <c r="T1027" s="9">
        <f t="shared" si="188"/>
        <v>48</v>
      </c>
      <c r="U1027" s="9">
        <f t="shared" ref="U1027:U1090" si="195">IF(I1027="","",IF(((YEAR($U$2)-YEAR(I1027))*12)+MONTH($U$2)-MONTH(I1027)+1&gt;T1027,T1027,((YEAR($U$2)-YEAR(I1027))*12)+MONTH($U$2)-MONTH(I1027)+1))</f>
        <v>48</v>
      </c>
      <c r="V1027">
        <f t="shared" si="189"/>
        <v>0</v>
      </c>
      <c r="W1027" s="166">
        <f t="shared" si="174"/>
        <v>3675000</v>
      </c>
      <c r="Y1027" s="167">
        <f t="shared" si="175"/>
        <v>176400000</v>
      </c>
    </row>
    <row r="1028" spans="1:25" ht="12" customHeight="1" x14ac:dyDescent="0.25">
      <c r="A1028" s="51">
        <v>411</v>
      </c>
      <c r="B1028" s="52" t="s">
        <v>1113</v>
      </c>
      <c r="C1028" s="52" t="s">
        <v>1111</v>
      </c>
      <c r="D1028" s="33" t="e">
        <f>VLOOKUP(B1028,[2]Item!$A$1:$B$2217,2,)</f>
        <v>#N/A</v>
      </c>
      <c r="E1028" s="52" t="s">
        <v>1112</v>
      </c>
      <c r="F1028" s="52" t="s">
        <v>341</v>
      </c>
      <c r="G1028" s="34">
        <v>1</v>
      </c>
      <c r="H1028" s="35">
        <v>0.25</v>
      </c>
      <c r="I1028" s="36">
        <v>41082</v>
      </c>
      <c r="J1028" s="46">
        <v>261277500</v>
      </c>
      <c r="K1028" s="47">
        <f>'[1]Sep 23'!M1048</f>
        <v>261277500</v>
      </c>
      <c r="L1028" s="48"/>
      <c r="M1028" s="48">
        <f t="shared" si="183"/>
        <v>261277500</v>
      </c>
      <c r="N1028" s="49"/>
      <c r="O1028" s="48">
        <f t="shared" si="193"/>
        <v>261277500</v>
      </c>
      <c r="P1028" s="48">
        <f t="shared" si="194"/>
        <v>0</v>
      </c>
      <c r="Q1028" s="8">
        <f t="shared" si="167"/>
        <v>0</v>
      </c>
      <c r="R1028" s="50">
        <f t="shared" si="192"/>
        <v>0</v>
      </c>
      <c r="S1028" s="50"/>
      <c r="T1028" s="9">
        <f t="shared" si="188"/>
        <v>48</v>
      </c>
      <c r="U1028" s="9">
        <f t="shared" si="195"/>
        <v>48</v>
      </c>
      <c r="V1028">
        <f t="shared" si="189"/>
        <v>0</v>
      </c>
      <c r="W1028" s="166">
        <f t="shared" si="174"/>
        <v>5443281.25</v>
      </c>
      <c r="Y1028" s="167">
        <f t="shared" si="175"/>
        <v>261277500</v>
      </c>
    </row>
    <row r="1029" spans="1:25" ht="12" customHeight="1" x14ac:dyDescent="0.25">
      <c r="A1029" s="51">
        <v>412</v>
      </c>
      <c r="B1029" s="52" t="s">
        <v>1114</v>
      </c>
      <c r="C1029" s="52" t="s">
        <v>1115</v>
      </c>
      <c r="D1029" s="33" t="e">
        <f>VLOOKUP(B1029,[2]Item!$A$1:$B$2217,2,)</f>
        <v>#N/A</v>
      </c>
      <c r="E1029" s="52" t="s">
        <v>1112</v>
      </c>
      <c r="F1029" s="52" t="s">
        <v>739</v>
      </c>
      <c r="G1029" s="34">
        <v>1</v>
      </c>
      <c r="H1029" s="35">
        <v>0.25</v>
      </c>
      <c r="I1029" s="36">
        <v>41082</v>
      </c>
      <c r="J1029" s="46">
        <v>5700600</v>
      </c>
      <c r="K1029" s="47">
        <f>'[1]Sep 23'!M1049</f>
        <v>5700600</v>
      </c>
      <c r="L1029" s="48"/>
      <c r="M1029" s="48">
        <f t="shared" si="183"/>
        <v>5700600</v>
      </c>
      <c r="N1029" s="49"/>
      <c r="O1029" s="48">
        <f t="shared" si="193"/>
        <v>5700600</v>
      </c>
      <c r="P1029" s="48">
        <f t="shared" si="194"/>
        <v>0</v>
      </c>
      <c r="Q1029" s="8">
        <f t="shared" si="167"/>
        <v>0</v>
      </c>
      <c r="R1029" s="50">
        <f t="shared" si="192"/>
        <v>0</v>
      </c>
      <c r="S1029" s="50"/>
      <c r="T1029" s="9">
        <f t="shared" si="188"/>
        <v>48</v>
      </c>
      <c r="U1029" s="9">
        <f t="shared" si="195"/>
        <v>48</v>
      </c>
      <c r="V1029">
        <f t="shared" si="189"/>
        <v>0</v>
      </c>
      <c r="W1029" s="166">
        <f t="shared" si="174"/>
        <v>118762.5</v>
      </c>
      <c r="Y1029" s="167">
        <f t="shared" si="175"/>
        <v>5700600</v>
      </c>
    </row>
    <row r="1030" spans="1:25" ht="12" customHeight="1" x14ac:dyDescent="0.25">
      <c r="A1030" s="51">
        <v>413</v>
      </c>
      <c r="B1030" s="52" t="s">
        <v>1116</v>
      </c>
      <c r="C1030" s="52" t="s">
        <v>1115</v>
      </c>
      <c r="D1030" s="33" t="e">
        <f>VLOOKUP(B1030,[2]Item!$A$1:$B$2217,2,)</f>
        <v>#N/A</v>
      </c>
      <c r="E1030" s="52" t="s">
        <v>1112</v>
      </c>
      <c r="F1030" s="52" t="s">
        <v>170</v>
      </c>
      <c r="G1030" s="34">
        <v>1</v>
      </c>
      <c r="H1030" s="35">
        <v>0.25</v>
      </c>
      <c r="I1030" s="36">
        <v>41082</v>
      </c>
      <c r="J1030" s="46">
        <v>2850300</v>
      </c>
      <c r="K1030" s="47">
        <f>'[1]Sep 23'!M1050</f>
        <v>2850300</v>
      </c>
      <c r="L1030" s="48"/>
      <c r="M1030" s="48">
        <f t="shared" si="183"/>
        <v>2850300</v>
      </c>
      <c r="N1030" s="49"/>
      <c r="O1030" s="48">
        <f t="shared" si="193"/>
        <v>2850300</v>
      </c>
      <c r="P1030" s="48">
        <f t="shared" si="194"/>
        <v>0</v>
      </c>
      <c r="Q1030" s="8">
        <f t="shared" si="167"/>
        <v>0</v>
      </c>
      <c r="R1030" s="50">
        <f t="shared" si="192"/>
        <v>0</v>
      </c>
      <c r="S1030" s="50"/>
      <c r="T1030" s="9">
        <f t="shared" si="188"/>
        <v>48</v>
      </c>
      <c r="U1030" s="9">
        <f t="shared" si="195"/>
        <v>48</v>
      </c>
      <c r="V1030">
        <f t="shared" si="189"/>
        <v>0</v>
      </c>
      <c r="W1030" s="166">
        <f t="shared" si="174"/>
        <v>59381.25</v>
      </c>
      <c r="Y1030" s="167">
        <f t="shared" si="175"/>
        <v>2850300</v>
      </c>
    </row>
    <row r="1031" spans="1:25" ht="12" customHeight="1" x14ac:dyDescent="0.25">
      <c r="A1031" s="51">
        <v>414</v>
      </c>
      <c r="B1031" s="52" t="s">
        <v>1117</v>
      </c>
      <c r="C1031" s="52" t="s">
        <v>1115</v>
      </c>
      <c r="D1031" s="33" t="e">
        <f>VLOOKUP(B1031,[2]Item!$A$1:$B$2217,2,)</f>
        <v>#N/A</v>
      </c>
      <c r="E1031" s="52" t="s">
        <v>1112</v>
      </c>
      <c r="F1031" s="52" t="s">
        <v>1118</v>
      </c>
      <c r="G1031" s="34">
        <v>1</v>
      </c>
      <c r="H1031" s="35">
        <v>0.25</v>
      </c>
      <c r="I1031" s="36">
        <v>41082</v>
      </c>
      <c r="J1031" s="46">
        <v>10926150</v>
      </c>
      <c r="K1031" s="47">
        <f>'[1]Sep 23'!M1051</f>
        <v>10926150</v>
      </c>
      <c r="L1031" s="48"/>
      <c r="M1031" s="48">
        <f t="shared" si="183"/>
        <v>10926150</v>
      </c>
      <c r="N1031" s="49"/>
      <c r="O1031" s="48">
        <f t="shared" si="193"/>
        <v>10926150</v>
      </c>
      <c r="P1031" s="48">
        <f t="shared" si="194"/>
        <v>0</v>
      </c>
      <c r="Q1031" s="8">
        <f t="shared" si="167"/>
        <v>0</v>
      </c>
      <c r="R1031" s="50">
        <f t="shared" si="192"/>
        <v>0</v>
      </c>
      <c r="S1031" s="50"/>
      <c r="T1031" s="9">
        <f t="shared" si="188"/>
        <v>48</v>
      </c>
      <c r="U1031" s="9">
        <f t="shared" si="195"/>
        <v>48</v>
      </c>
      <c r="V1031">
        <f t="shared" si="189"/>
        <v>0</v>
      </c>
      <c r="W1031" s="166">
        <f t="shared" ref="W1031:W1094" si="196">M1031/T1031</f>
        <v>227628.125</v>
      </c>
      <c r="Y1031" s="167">
        <f t="shared" ref="Y1031:Y1094" si="197">U1031*W1031</f>
        <v>10926150</v>
      </c>
    </row>
    <row r="1032" spans="1:25" ht="12" customHeight="1" x14ac:dyDescent="0.25">
      <c r="A1032" s="51">
        <v>415</v>
      </c>
      <c r="B1032" s="52" t="s">
        <v>1119</v>
      </c>
      <c r="C1032" s="52" t="s">
        <v>1111</v>
      </c>
      <c r="D1032" s="33" t="e">
        <f>VLOOKUP(B1032,[2]Item!$A$1:$B$2217,2,)</f>
        <v>#N/A</v>
      </c>
      <c r="E1032" s="52" t="s">
        <v>1112</v>
      </c>
      <c r="F1032" s="52" t="s">
        <v>175</v>
      </c>
      <c r="G1032" s="34">
        <v>1</v>
      </c>
      <c r="H1032" s="35">
        <v>0.25</v>
      </c>
      <c r="I1032" s="36">
        <v>41073</v>
      </c>
      <c r="J1032" s="46">
        <v>94950000</v>
      </c>
      <c r="K1032" s="47">
        <f>'[1]Sep 23'!M1052</f>
        <v>94950000</v>
      </c>
      <c r="L1032" s="48"/>
      <c r="M1032" s="48">
        <f t="shared" si="183"/>
        <v>94950000</v>
      </c>
      <c r="N1032" s="49"/>
      <c r="O1032" s="48">
        <f t="shared" si="193"/>
        <v>94950000</v>
      </c>
      <c r="P1032" s="48">
        <f t="shared" si="194"/>
        <v>0</v>
      </c>
      <c r="Q1032" s="8">
        <f t="shared" si="167"/>
        <v>0</v>
      </c>
      <c r="R1032" s="50">
        <f t="shared" si="192"/>
        <v>0</v>
      </c>
      <c r="S1032" s="50"/>
      <c r="T1032" s="9">
        <f t="shared" si="188"/>
        <v>48</v>
      </c>
      <c r="U1032" s="9">
        <f t="shared" si="195"/>
        <v>48</v>
      </c>
      <c r="V1032">
        <f t="shared" si="189"/>
        <v>0</v>
      </c>
      <c r="W1032" s="166">
        <f t="shared" si="196"/>
        <v>1978125</v>
      </c>
      <c r="Y1032" s="167">
        <f t="shared" si="197"/>
        <v>94950000</v>
      </c>
    </row>
    <row r="1033" spans="1:25" ht="12" customHeight="1" x14ac:dyDescent="0.25">
      <c r="A1033" s="51">
        <v>416</v>
      </c>
      <c r="B1033" s="52" t="s">
        <v>1120</v>
      </c>
      <c r="C1033" s="52" t="s">
        <v>1115</v>
      </c>
      <c r="D1033" s="33" t="e">
        <f>VLOOKUP(B1033,[2]Item!$A$1:$B$2217,2,)</f>
        <v>#N/A</v>
      </c>
      <c r="E1033" s="52" t="s">
        <v>1112</v>
      </c>
      <c r="F1033" s="52" t="s">
        <v>1118</v>
      </c>
      <c r="G1033" s="34">
        <v>1</v>
      </c>
      <c r="H1033" s="35">
        <v>0.25</v>
      </c>
      <c r="I1033" s="36">
        <v>41073</v>
      </c>
      <c r="J1033" s="46">
        <v>47475000</v>
      </c>
      <c r="K1033" s="47">
        <f>'[1]Sep 23'!M1053</f>
        <v>47475000</v>
      </c>
      <c r="L1033" s="48"/>
      <c r="M1033" s="48">
        <f t="shared" si="183"/>
        <v>47475000</v>
      </c>
      <c r="N1033" s="49"/>
      <c r="O1033" s="48">
        <f t="shared" si="193"/>
        <v>47475000</v>
      </c>
      <c r="P1033" s="48">
        <f t="shared" si="194"/>
        <v>0</v>
      </c>
      <c r="Q1033" s="8">
        <f t="shared" si="167"/>
        <v>0</v>
      </c>
      <c r="R1033" s="50">
        <f t="shared" si="192"/>
        <v>0</v>
      </c>
      <c r="S1033" s="50"/>
      <c r="T1033" s="9">
        <f t="shared" si="188"/>
        <v>48</v>
      </c>
      <c r="U1033" s="9">
        <f t="shared" si="195"/>
        <v>48</v>
      </c>
      <c r="V1033">
        <f t="shared" si="189"/>
        <v>0</v>
      </c>
      <c r="W1033" s="166">
        <f t="shared" si="196"/>
        <v>989062.5</v>
      </c>
      <c r="Y1033" s="167">
        <f t="shared" si="197"/>
        <v>47475000</v>
      </c>
    </row>
    <row r="1034" spans="1:25" ht="12" customHeight="1" x14ac:dyDescent="0.25">
      <c r="A1034" s="51">
        <v>417</v>
      </c>
      <c r="B1034" s="52" t="s">
        <v>1121</v>
      </c>
      <c r="C1034" s="52" t="s">
        <v>1115</v>
      </c>
      <c r="D1034" s="33" t="e">
        <f>VLOOKUP(B1034,[2]Item!$A$1:$B$2217,2,)</f>
        <v>#N/A</v>
      </c>
      <c r="E1034" s="52" t="s">
        <v>1112</v>
      </c>
      <c r="F1034" s="52" t="s">
        <v>1118</v>
      </c>
      <c r="G1034" s="34">
        <v>1</v>
      </c>
      <c r="H1034" s="35">
        <v>0.25</v>
      </c>
      <c r="I1034" s="36">
        <v>41073</v>
      </c>
      <c r="J1034" s="46">
        <v>4747500</v>
      </c>
      <c r="K1034" s="47">
        <f>'[1]Sep 23'!M1054</f>
        <v>4747500</v>
      </c>
      <c r="L1034" s="48"/>
      <c r="M1034" s="48">
        <f t="shared" si="183"/>
        <v>4747500</v>
      </c>
      <c r="N1034" s="49"/>
      <c r="O1034" s="48">
        <f t="shared" si="193"/>
        <v>4747500</v>
      </c>
      <c r="P1034" s="48">
        <f t="shared" si="194"/>
        <v>0</v>
      </c>
      <c r="Q1034" s="8">
        <f t="shared" si="167"/>
        <v>0</v>
      </c>
      <c r="R1034" s="50">
        <f t="shared" si="192"/>
        <v>0</v>
      </c>
      <c r="S1034" s="50"/>
      <c r="T1034" s="9">
        <f t="shared" si="188"/>
        <v>48</v>
      </c>
      <c r="U1034" s="9">
        <f t="shared" si="195"/>
        <v>48</v>
      </c>
      <c r="V1034">
        <f t="shared" si="189"/>
        <v>0</v>
      </c>
      <c r="W1034" s="166">
        <f t="shared" si="196"/>
        <v>98906.25</v>
      </c>
      <c r="Y1034" s="167">
        <f t="shared" si="197"/>
        <v>4747500</v>
      </c>
    </row>
    <row r="1035" spans="1:25" ht="12" customHeight="1" x14ac:dyDescent="0.25">
      <c r="A1035" s="51">
        <v>418</v>
      </c>
      <c r="B1035" s="52" t="s">
        <v>1122</v>
      </c>
      <c r="C1035" s="52" t="s">
        <v>1123</v>
      </c>
      <c r="D1035" s="33" t="e">
        <f>VLOOKUP(B1035,[2]Item!$A$1:$B$2217,2,)</f>
        <v>#N/A</v>
      </c>
      <c r="E1035" s="52" t="s">
        <v>1112</v>
      </c>
      <c r="F1035" s="52" t="s">
        <v>1118</v>
      </c>
      <c r="G1035" s="34">
        <v>1</v>
      </c>
      <c r="H1035" s="35">
        <v>0.25</v>
      </c>
      <c r="I1035" s="36">
        <v>41073</v>
      </c>
      <c r="J1035" s="46">
        <v>2848500</v>
      </c>
      <c r="K1035" s="47">
        <f>'[1]Sep 23'!M1055</f>
        <v>2848500</v>
      </c>
      <c r="L1035" s="48"/>
      <c r="M1035" s="48">
        <f t="shared" si="183"/>
        <v>2848500</v>
      </c>
      <c r="N1035" s="49"/>
      <c r="O1035" s="48">
        <f t="shared" si="193"/>
        <v>2848500</v>
      </c>
      <c r="P1035" s="48">
        <f t="shared" si="194"/>
        <v>0</v>
      </c>
      <c r="Q1035" s="8">
        <f t="shared" si="167"/>
        <v>0</v>
      </c>
      <c r="R1035" s="50">
        <f t="shared" si="192"/>
        <v>0</v>
      </c>
      <c r="S1035" s="50"/>
      <c r="T1035" s="9">
        <f t="shared" si="188"/>
        <v>48</v>
      </c>
      <c r="U1035" s="9">
        <f t="shared" si="195"/>
        <v>48</v>
      </c>
      <c r="V1035">
        <f t="shared" si="189"/>
        <v>0</v>
      </c>
      <c r="W1035" s="166">
        <f t="shared" si="196"/>
        <v>59343.75</v>
      </c>
      <c r="Y1035" s="167">
        <f t="shared" si="197"/>
        <v>2848500</v>
      </c>
    </row>
    <row r="1036" spans="1:25" ht="12" customHeight="1" x14ac:dyDescent="0.25">
      <c r="A1036" s="51">
        <v>419</v>
      </c>
      <c r="B1036" s="52" t="s">
        <v>1124</v>
      </c>
      <c r="C1036" s="52" t="s">
        <v>1123</v>
      </c>
      <c r="D1036" s="33" t="e">
        <f>VLOOKUP(B1036,[2]Item!$A$1:$B$2217,2,)</f>
        <v>#N/A</v>
      </c>
      <c r="E1036" s="52" t="s">
        <v>1112</v>
      </c>
      <c r="F1036" s="52" t="s">
        <v>1118</v>
      </c>
      <c r="G1036" s="34">
        <v>1</v>
      </c>
      <c r="H1036" s="35">
        <v>0.25</v>
      </c>
      <c r="I1036" s="36">
        <v>41073</v>
      </c>
      <c r="J1036" s="46">
        <v>2136375</v>
      </c>
      <c r="K1036" s="47">
        <f>'[1]Sep 23'!M1056</f>
        <v>2136375</v>
      </c>
      <c r="L1036" s="48"/>
      <c r="M1036" s="48">
        <f t="shared" si="183"/>
        <v>2136375</v>
      </c>
      <c r="N1036" s="49"/>
      <c r="O1036" s="48">
        <f t="shared" si="193"/>
        <v>2136375</v>
      </c>
      <c r="P1036" s="48">
        <f t="shared" si="194"/>
        <v>0</v>
      </c>
      <c r="Q1036" s="8">
        <f t="shared" si="167"/>
        <v>0</v>
      </c>
      <c r="R1036" s="50">
        <f t="shared" si="192"/>
        <v>0</v>
      </c>
      <c r="S1036" s="50"/>
      <c r="T1036" s="9">
        <f t="shared" si="188"/>
        <v>48</v>
      </c>
      <c r="U1036" s="9">
        <f t="shared" si="195"/>
        <v>48</v>
      </c>
      <c r="V1036">
        <f t="shared" si="189"/>
        <v>0</v>
      </c>
      <c r="W1036" s="166">
        <f t="shared" si="196"/>
        <v>44507.8125</v>
      </c>
      <c r="Y1036" s="167">
        <f t="shared" si="197"/>
        <v>2136375</v>
      </c>
    </row>
    <row r="1037" spans="1:25" ht="12" customHeight="1" x14ac:dyDescent="0.25">
      <c r="A1037" s="51">
        <v>420</v>
      </c>
      <c r="B1037" s="52" t="s">
        <v>1125</v>
      </c>
      <c r="C1037" s="52" t="s">
        <v>1111</v>
      </c>
      <c r="D1037" s="33" t="e">
        <f>VLOOKUP(B1037,[2]Item!$A$1:$B$2217,2,)</f>
        <v>#N/A</v>
      </c>
      <c r="E1037" s="52" t="s">
        <v>1112</v>
      </c>
      <c r="F1037" s="52" t="s">
        <v>164</v>
      </c>
      <c r="G1037" s="34">
        <v>3</v>
      </c>
      <c r="H1037" s="35">
        <v>0.25</v>
      </c>
      <c r="I1037" s="36">
        <v>41073</v>
      </c>
      <c r="J1037" s="46">
        <v>164496000</v>
      </c>
      <c r="K1037" s="47">
        <f>'[1]Sep 23'!M1057</f>
        <v>164496000</v>
      </c>
      <c r="L1037" s="48"/>
      <c r="M1037" s="48">
        <f t="shared" si="183"/>
        <v>164496000</v>
      </c>
      <c r="N1037" s="49"/>
      <c r="O1037" s="48">
        <f t="shared" si="193"/>
        <v>164496000</v>
      </c>
      <c r="P1037" s="48">
        <f t="shared" si="194"/>
        <v>0</v>
      </c>
      <c r="Q1037" s="8">
        <f t="shared" si="167"/>
        <v>0</v>
      </c>
      <c r="R1037" s="50">
        <f t="shared" si="192"/>
        <v>0</v>
      </c>
      <c r="S1037" s="50"/>
      <c r="T1037" s="9">
        <f t="shared" si="188"/>
        <v>48</v>
      </c>
      <c r="U1037" s="9">
        <f t="shared" si="195"/>
        <v>48</v>
      </c>
      <c r="V1037">
        <f t="shared" si="189"/>
        <v>0</v>
      </c>
      <c r="W1037" s="166">
        <f t="shared" si="196"/>
        <v>3427000</v>
      </c>
      <c r="Y1037" s="167">
        <f t="shared" si="197"/>
        <v>164496000</v>
      </c>
    </row>
    <row r="1038" spans="1:25" ht="12" customHeight="1" x14ac:dyDescent="0.25">
      <c r="A1038" s="51">
        <v>421</v>
      </c>
      <c r="B1038" s="52" t="s">
        <v>1126</v>
      </c>
      <c r="C1038" s="52" t="s">
        <v>1111</v>
      </c>
      <c r="D1038" s="33" t="e">
        <f>VLOOKUP(B1038,[2]Item!$A$1:$B$2217,2,)</f>
        <v>#N/A</v>
      </c>
      <c r="E1038" s="52" t="s">
        <v>1112</v>
      </c>
      <c r="F1038" s="52" t="s">
        <v>338</v>
      </c>
      <c r="G1038" s="34">
        <v>1</v>
      </c>
      <c r="H1038" s="35">
        <v>0.25</v>
      </c>
      <c r="I1038" s="36">
        <v>41114</v>
      </c>
      <c r="J1038" s="46">
        <v>3500000</v>
      </c>
      <c r="K1038" s="47">
        <f>'[1]Sep 23'!M1058</f>
        <v>3499999.9999999977</v>
      </c>
      <c r="L1038" s="48"/>
      <c r="M1038" s="48">
        <f t="shared" si="183"/>
        <v>3500000</v>
      </c>
      <c r="N1038" s="49"/>
      <c r="O1038" s="48">
        <f t="shared" si="193"/>
        <v>3499999.9999999977</v>
      </c>
      <c r="P1038" s="48">
        <f t="shared" si="194"/>
        <v>0</v>
      </c>
      <c r="Q1038" s="8">
        <f t="shared" si="167"/>
        <v>0</v>
      </c>
      <c r="R1038" s="50">
        <f t="shared" si="192"/>
        <v>0</v>
      </c>
      <c r="S1038" s="50"/>
      <c r="T1038" s="9">
        <f t="shared" si="188"/>
        <v>48</v>
      </c>
      <c r="U1038" s="9">
        <f t="shared" si="195"/>
        <v>48</v>
      </c>
      <c r="V1038">
        <f t="shared" si="189"/>
        <v>0</v>
      </c>
      <c r="W1038" s="166">
        <f t="shared" si="196"/>
        <v>72916.666666666672</v>
      </c>
      <c r="Y1038" s="167">
        <f t="shared" si="197"/>
        <v>3500000</v>
      </c>
    </row>
    <row r="1039" spans="1:25" ht="12" customHeight="1" x14ac:dyDescent="0.25">
      <c r="A1039" s="51">
        <v>422</v>
      </c>
      <c r="B1039" s="52" t="s">
        <v>1127</v>
      </c>
      <c r="C1039" s="52" t="s">
        <v>1111</v>
      </c>
      <c r="D1039" s="33" t="e">
        <f>VLOOKUP(B1039,[2]Item!$A$1:$B$2217,2,)</f>
        <v>#N/A</v>
      </c>
      <c r="E1039" s="52" t="s">
        <v>1112</v>
      </c>
      <c r="F1039" s="52" t="s">
        <v>1128</v>
      </c>
      <c r="G1039" s="34">
        <v>2</v>
      </c>
      <c r="H1039" s="35">
        <v>0.25</v>
      </c>
      <c r="I1039" s="36">
        <v>41219</v>
      </c>
      <c r="J1039" s="46">
        <v>27679000</v>
      </c>
      <c r="K1039" s="47">
        <f>'[1]Sep 23'!M1059</f>
        <v>27678999.999999985</v>
      </c>
      <c r="L1039" s="48"/>
      <c r="M1039" s="48">
        <f t="shared" si="183"/>
        <v>27679000</v>
      </c>
      <c r="N1039" s="49"/>
      <c r="O1039" s="48">
        <f t="shared" si="193"/>
        <v>27678999.999999985</v>
      </c>
      <c r="P1039" s="48">
        <f t="shared" si="194"/>
        <v>0</v>
      </c>
      <c r="Q1039" s="8">
        <f t="shared" si="167"/>
        <v>0</v>
      </c>
      <c r="R1039" s="50">
        <f t="shared" si="192"/>
        <v>0</v>
      </c>
      <c r="S1039" s="50"/>
      <c r="T1039" s="9">
        <f t="shared" si="188"/>
        <v>48</v>
      </c>
      <c r="U1039" s="9">
        <f t="shared" si="195"/>
        <v>48</v>
      </c>
      <c r="V1039">
        <f t="shared" si="189"/>
        <v>0</v>
      </c>
      <c r="W1039" s="166">
        <f t="shared" si="196"/>
        <v>576645.83333333337</v>
      </c>
      <c r="Y1039" s="167">
        <f t="shared" si="197"/>
        <v>27679000</v>
      </c>
    </row>
    <row r="1040" spans="1:25" ht="12" customHeight="1" x14ac:dyDescent="0.25">
      <c r="A1040" s="51">
        <v>423</v>
      </c>
      <c r="B1040" s="52" t="s">
        <v>1129</v>
      </c>
      <c r="C1040" s="52" t="s">
        <v>1123</v>
      </c>
      <c r="D1040" s="33" t="e">
        <f>VLOOKUP(B1040,[2]Item!$A$1:$B$2217,2,)</f>
        <v>#N/A</v>
      </c>
      <c r="E1040" s="52" t="s">
        <v>1112</v>
      </c>
      <c r="F1040" s="52" t="s">
        <v>671</v>
      </c>
      <c r="G1040" s="34">
        <v>1</v>
      </c>
      <c r="H1040" s="35">
        <v>0.25</v>
      </c>
      <c r="I1040" s="36">
        <v>41227</v>
      </c>
      <c r="J1040" s="46">
        <v>4190000</v>
      </c>
      <c r="K1040" s="47">
        <f>'[1]Sep 23'!M1060</f>
        <v>4189999.9999999972</v>
      </c>
      <c r="L1040" s="48"/>
      <c r="M1040" s="48">
        <f t="shared" si="183"/>
        <v>4190000</v>
      </c>
      <c r="N1040" s="49"/>
      <c r="O1040" s="48">
        <f t="shared" si="193"/>
        <v>4189999.9999999972</v>
      </c>
      <c r="P1040" s="48">
        <f t="shared" si="194"/>
        <v>0</v>
      </c>
      <c r="Q1040" s="8">
        <f t="shared" si="167"/>
        <v>0</v>
      </c>
      <c r="R1040" s="50">
        <f t="shared" si="192"/>
        <v>0</v>
      </c>
      <c r="S1040" s="50"/>
      <c r="T1040" s="9">
        <f t="shared" si="188"/>
        <v>48</v>
      </c>
      <c r="U1040" s="9">
        <f t="shared" si="195"/>
        <v>48</v>
      </c>
      <c r="V1040">
        <f t="shared" si="189"/>
        <v>0</v>
      </c>
      <c r="W1040" s="166">
        <f t="shared" si="196"/>
        <v>87291.666666666672</v>
      </c>
      <c r="Y1040" s="167">
        <f t="shared" si="197"/>
        <v>4190000</v>
      </c>
    </row>
    <row r="1041" spans="1:25" ht="12" customHeight="1" x14ac:dyDescent="0.25">
      <c r="A1041" s="51">
        <v>424</v>
      </c>
      <c r="B1041" s="52" t="s">
        <v>1130</v>
      </c>
      <c r="C1041" s="52" t="s">
        <v>1123</v>
      </c>
      <c r="D1041" s="33" t="e">
        <f>VLOOKUP(B1041,[2]Item!$A$1:$B$2217,2,)</f>
        <v>#N/A</v>
      </c>
      <c r="E1041" s="52" t="s">
        <v>1112</v>
      </c>
      <c r="F1041" s="52" t="s">
        <v>170</v>
      </c>
      <c r="G1041" s="34">
        <v>5</v>
      </c>
      <c r="H1041" s="35">
        <v>0.25</v>
      </c>
      <c r="I1041" s="36">
        <v>41214</v>
      </c>
      <c r="J1041" s="46">
        <v>35494100</v>
      </c>
      <c r="K1041" s="47">
        <f>'[1]Sep 23'!M1061</f>
        <v>35494100.000000015</v>
      </c>
      <c r="L1041" s="48"/>
      <c r="M1041" s="48">
        <f t="shared" si="183"/>
        <v>35494100</v>
      </c>
      <c r="N1041" s="49"/>
      <c r="O1041" s="48">
        <f t="shared" si="193"/>
        <v>35494100.000000015</v>
      </c>
      <c r="P1041" s="48">
        <f t="shared" si="194"/>
        <v>0</v>
      </c>
      <c r="Q1041" s="8">
        <f t="shared" si="167"/>
        <v>0</v>
      </c>
      <c r="R1041" s="50">
        <f t="shared" si="192"/>
        <v>0</v>
      </c>
      <c r="S1041" s="50"/>
      <c r="T1041" s="9">
        <f t="shared" si="188"/>
        <v>48</v>
      </c>
      <c r="U1041" s="9">
        <f t="shared" si="195"/>
        <v>48</v>
      </c>
      <c r="V1041">
        <f t="shared" si="189"/>
        <v>0</v>
      </c>
      <c r="W1041" s="166">
        <f t="shared" si="196"/>
        <v>739460.41666666663</v>
      </c>
      <c r="Y1041" s="167">
        <f t="shared" si="197"/>
        <v>35494100</v>
      </c>
    </row>
    <row r="1042" spans="1:25" ht="12" customHeight="1" x14ac:dyDescent="0.25">
      <c r="A1042" s="51">
        <v>425</v>
      </c>
      <c r="B1042" s="52" t="s">
        <v>1131</v>
      </c>
      <c r="C1042" s="52" t="s">
        <v>1111</v>
      </c>
      <c r="D1042" s="33" t="e">
        <f>VLOOKUP(B1042,[2]Item!$A$1:$B$2217,2,)</f>
        <v>#N/A</v>
      </c>
      <c r="E1042" s="52" t="s">
        <v>1112</v>
      </c>
      <c r="F1042" s="52" t="s">
        <v>659</v>
      </c>
      <c r="G1042" s="34">
        <v>1</v>
      </c>
      <c r="H1042" s="35">
        <v>0.25</v>
      </c>
      <c r="I1042" s="36">
        <v>41297</v>
      </c>
      <c r="J1042" s="46">
        <v>24480000</v>
      </c>
      <c r="K1042" s="47">
        <f>'[1]Sep 23'!M1062</f>
        <v>24480000</v>
      </c>
      <c r="L1042" s="48"/>
      <c r="M1042" s="48">
        <f t="shared" si="183"/>
        <v>24480000</v>
      </c>
      <c r="N1042" s="49"/>
      <c r="O1042" s="48">
        <f t="shared" si="193"/>
        <v>24480000</v>
      </c>
      <c r="P1042" s="48">
        <f t="shared" si="194"/>
        <v>0</v>
      </c>
      <c r="Q1042" s="8">
        <f t="shared" si="167"/>
        <v>0</v>
      </c>
      <c r="R1042" s="50">
        <f t="shared" si="192"/>
        <v>0</v>
      </c>
      <c r="S1042" s="50"/>
      <c r="T1042" s="9">
        <f t="shared" si="188"/>
        <v>48</v>
      </c>
      <c r="U1042" s="9">
        <f t="shared" si="195"/>
        <v>48</v>
      </c>
      <c r="V1042">
        <f t="shared" si="189"/>
        <v>0</v>
      </c>
      <c r="W1042" s="166">
        <f t="shared" si="196"/>
        <v>510000</v>
      </c>
      <c r="Y1042" s="167">
        <f t="shared" si="197"/>
        <v>24480000</v>
      </c>
    </row>
    <row r="1043" spans="1:25" ht="12" customHeight="1" x14ac:dyDescent="0.25">
      <c r="A1043" s="51">
        <v>426</v>
      </c>
      <c r="B1043" s="52" t="s">
        <v>1132</v>
      </c>
      <c r="C1043" s="52" t="s">
        <v>1115</v>
      </c>
      <c r="D1043" s="33" t="e">
        <f>VLOOKUP(B1043,[2]Item!$A$1:$B$2217,2,)</f>
        <v>#N/A</v>
      </c>
      <c r="E1043" s="52" t="s">
        <v>1112</v>
      </c>
      <c r="F1043" s="52" t="s">
        <v>659</v>
      </c>
      <c r="G1043" s="34"/>
      <c r="H1043" s="35">
        <v>0.25</v>
      </c>
      <c r="I1043" s="36">
        <v>41297</v>
      </c>
      <c r="J1043" s="46">
        <v>25757550</v>
      </c>
      <c r="K1043" s="47">
        <f>'[1]Sep 23'!M1063</f>
        <v>25757550</v>
      </c>
      <c r="L1043" s="48"/>
      <c r="M1043" s="48">
        <f t="shared" si="183"/>
        <v>25757550</v>
      </c>
      <c r="N1043" s="49"/>
      <c r="O1043" s="48">
        <f t="shared" si="193"/>
        <v>25757550</v>
      </c>
      <c r="P1043" s="48">
        <f t="shared" si="194"/>
        <v>0</v>
      </c>
      <c r="Q1043" s="8">
        <f t="shared" si="167"/>
        <v>0</v>
      </c>
      <c r="R1043" s="50">
        <f t="shared" si="192"/>
        <v>0</v>
      </c>
      <c r="S1043" s="50"/>
      <c r="T1043" s="9">
        <f t="shared" si="188"/>
        <v>48</v>
      </c>
      <c r="U1043" s="9">
        <f t="shared" si="195"/>
        <v>48</v>
      </c>
      <c r="V1043">
        <f t="shared" si="189"/>
        <v>0</v>
      </c>
      <c r="W1043" s="166">
        <f t="shared" si="196"/>
        <v>536615.625</v>
      </c>
      <c r="Y1043" s="167">
        <f t="shared" si="197"/>
        <v>25757550</v>
      </c>
    </row>
    <row r="1044" spans="1:25" ht="12" customHeight="1" x14ac:dyDescent="0.25">
      <c r="A1044" s="51">
        <v>427</v>
      </c>
      <c r="B1044" s="52" t="s">
        <v>1133</v>
      </c>
      <c r="C1044" s="52" t="s">
        <v>1111</v>
      </c>
      <c r="D1044" s="33" t="e">
        <f>VLOOKUP(B1044,[2]Item!$A$1:$B$2217,2,)</f>
        <v>#N/A</v>
      </c>
      <c r="E1044" s="52" t="s">
        <v>1112</v>
      </c>
      <c r="F1044" s="52" t="s">
        <v>164</v>
      </c>
      <c r="G1044" s="34">
        <v>1</v>
      </c>
      <c r="H1044" s="35">
        <v>0.25</v>
      </c>
      <c r="I1044" s="36">
        <v>41317</v>
      </c>
      <c r="J1044" s="46">
        <v>45000000</v>
      </c>
      <c r="K1044" s="47">
        <f>'[1]Sep 23'!M1064</f>
        <v>45000000</v>
      </c>
      <c r="L1044" s="48"/>
      <c r="M1044" s="48">
        <f t="shared" si="183"/>
        <v>45000000</v>
      </c>
      <c r="N1044" s="49"/>
      <c r="O1044" s="48">
        <f t="shared" si="193"/>
        <v>45000000</v>
      </c>
      <c r="P1044" s="48">
        <f t="shared" si="194"/>
        <v>0</v>
      </c>
      <c r="Q1044" s="8">
        <f t="shared" si="167"/>
        <v>0</v>
      </c>
      <c r="R1044" s="50">
        <f t="shared" si="192"/>
        <v>0</v>
      </c>
      <c r="S1044" s="50"/>
      <c r="T1044" s="9">
        <f t="shared" si="188"/>
        <v>48</v>
      </c>
      <c r="U1044" s="9">
        <f t="shared" si="195"/>
        <v>48</v>
      </c>
      <c r="V1044">
        <f t="shared" si="189"/>
        <v>0</v>
      </c>
      <c r="W1044" s="166">
        <f t="shared" si="196"/>
        <v>937500</v>
      </c>
      <c r="Y1044" s="167">
        <f t="shared" si="197"/>
        <v>45000000</v>
      </c>
    </row>
    <row r="1045" spans="1:25" ht="12" customHeight="1" x14ac:dyDescent="0.25">
      <c r="A1045" s="51">
        <v>428</v>
      </c>
      <c r="B1045" s="52" t="s">
        <v>1134</v>
      </c>
      <c r="C1045" s="52" t="s">
        <v>1111</v>
      </c>
      <c r="D1045" s="33" t="e">
        <f>VLOOKUP(B1045,[2]Item!$A$1:$B$2217,2,)</f>
        <v>#N/A</v>
      </c>
      <c r="E1045" s="52" t="s">
        <v>1112</v>
      </c>
      <c r="F1045" s="52" t="s">
        <v>659</v>
      </c>
      <c r="G1045" s="34">
        <v>1</v>
      </c>
      <c r="H1045" s="35">
        <v>0.25</v>
      </c>
      <c r="I1045" s="36">
        <v>41297</v>
      </c>
      <c r="J1045" s="46">
        <v>48960000</v>
      </c>
      <c r="K1045" s="47">
        <f>'[1]Sep 23'!M1065</f>
        <v>48960000</v>
      </c>
      <c r="L1045" s="48"/>
      <c r="M1045" s="48">
        <f t="shared" si="183"/>
        <v>48960000</v>
      </c>
      <c r="N1045" s="49"/>
      <c r="O1045" s="48">
        <f t="shared" si="193"/>
        <v>48960000</v>
      </c>
      <c r="P1045" s="48">
        <f t="shared" si="194"/>
        <v>0</v>
      </c>
      <c r="Q1045" s="8">
        <f t="shared" si="167"/>
        <v>0</v>
      </c>
      <c r="R1045" s="50">
        <f t="shared" si="192"/>
        <v>0</v>
      </c>
      <c r="S1045" s="50"/>
      <c r="T1045" s="9">
        <f t="shared" si="188"/>
        <v>48</v>
      </c>
      <c r="U1045" s="9">
        <f t="shared" si="195"/>
        <v>48</v>
      </c>
      <c r="V1045">
        <f t="shared" si="189"/>
        <v>0</v>
      </c>
      <c r="W1045" s="166">
        <f t="shared" si="196"/>
        <v>1020000</v>
      </c>
      <c r="Y1045" s="167">
        <f t="shared" si="197"/>
        <v>48960000</v>
      </c>
    </row>
    <row r="1046" spans="1:25" ht="12" customHeight="1" x14ac:dyDescent="0.25">
      <c r="A1046" s="51">
        <v>429</v>
      </c>
      <c r="B1046" s="52" t="s">
        <v>1135</v>
      </c>
      <c r="C1046" s="52" t="s">
        <v>1111</v>
      </c>
      <c r="D1046" s="33" t="e">
        <f>VLOOKUP(B1046,[2]Item!$A$1:$B$2217,2,)</f>
        <v>#N/A</v>
      </c>
      <c r="E1046" s="52" t="s">
        <v>1112</v>
      </c>
      <c r="F1046" s="52" t="s">
        <v>659</v>
      </c>
      <c r="G1046" s="34">
        <v>1</v>
      </c>
      <c r="H1046" s="35">
        <v>0.25</v>
      </c>
      <c r="I1046" s="36">
        <v>41297</v>
      </c>
      <c r="J1046" s="46">
        <v>58140000</v>
      </c>
      <c r="K1046" s="47">
        <f>'[1]Sep 23'!M1066</f>
        <v>58139999.996666662</v>
      </c>
      <c r="L1046" s="48"/>
      <c r="M1046" s="48">
        <f t="shared" si="183"/>
        <v>58140000</v>
      </c>
      <c r="N1046" s="49"/>
      <c r="O1046" s="48">
        <f t="shared" si="193"/>
        <v>58139999.996666662</v>
      </c>
      <c r="P1046" s="48">
        <f t="shared" si="194"/>
        <v>3.3333376049995422E-3</v>
      </c>
      <c r="Q1046" s="8">
        <f t="shared" si="167"/>
        <v>3.3333376049995422E-3</v>
      </c>
      <c r="R1046" s="50">
        <f t="shared" si="192"/>
        <v>0</v>
      </c>
      <c r="S1046" s="50"/>
      <c r="T1046" s="9">
        <f t="shared" si="188"/>
        <v>48</v>
      </c>
      <c r="U1046" s="9">
        <f t="shared" si="195"/>
        <v>48</v>
      </c>
      <c r="V1046">
        <f t="shared" si="189"/>
        <v>0</v>
      </c>
      <c r="W1046" s="166">
        <f t="shared" si="196"/>
        <v>1211250</v>
      </c>
      <c r="Y1046" s="167">
        <f t="shared" si="197"/>
        <v>58140000</v>
      </c>
    </row>
    <row r="1047" spans="1:25" ht="12" customHeight="1" x14ac:dyDescent="0.25">
      <c r="A1047" s="51">
        <v>430</v>
      </c>
      <c r="B1047" s="52" t="s">
        <v>1136</v>
      </c>
      <c r="C1047" s="52" t="s">
        <v>1111</v>
      </c>
      <c r="D1047" s="33" t="e">
        <f>VLOOKUP(B1047,[2]Item!$A$1:$B$2217,2,)</f>
        <v>#N/A</v>
      </c>
      <c r="E1047" s="52" t="s">
        <v>1112</v>
      </c>
      <c r="F1047" s="52" t="s">
        <v>679</v>
      </c>
      <c r="G1047" s="34">
        <v>1</v>
      </c>
      <c r="H1047" s="35">
        <v>0.25</v>
      </c>
      <c r="I1047" s="36">
        <v>41306</v>
      </c>
      <c r="J1047" s="46">
        <v>62662000</v>
      </c>
      <c r="K1047" s="47">
        <f>'[1]Sep 23'!M1067</f>
        <v>62662000.000000045</v>
      </c>
      <c r="L1047" s="48"/>
      <c r="M1047" s="48">
        <f t="shared" si="183"/>
        <v>62662000</v>
      </c>
      <c r="N1047" s="49"/>
      <c r="O1047" s="48">
        <f t="shared" si="193"/>
        <v>62662000.000000045</v>
      </c>
      <c r="P1047" s="48">
        <f t="shared" si="194"/>
        <v>0</v>
      </c>
      <c r="Q1047" s="8">
        <f t="shared" si="167"/>
        <v>0</v>
      </c>
      <c r="R1047" s="50">
        <f t="shared" si="192"/>
        <v>0</v>
      </c>
      <c r="S1047" s="50"/>
      <c r="T1047" s="9">
        <f t="shared" si="188"/>
        <v>48</v>
      </c>
      <c r="U1047" s="9">
        <f t="shared" si="195"/>
        <v>48</v>
      </c>
      <c r="V1047">
        <f t="shared" si="189"/>
        <v>0</v>
      </c>
      <c r="W1047" s="166">
        <f t="shared" si="196"/>
        <v>1305458.3333333333</v>
      </c>
      <c r="Y1047" s="167">
        <f t="shared" si="197"/>
        <v>62662000</v>
      </c>
    </row>
    <row r="1048" spans="1:25" ht="12" customHeight="1" x14ac:dyDescent="0.25">
      <c r="A1048" s="51">
        <v>431</v>
      </c>
      <c r="B1048" s="52" t="s">
        <v>1137</v>
      </c>
      <c r="C1048" s="52" t="s">
        <v>1111</v>
      </c>
      <c r="D1048" s="33" t="e">
        <f>VLOOKUP(B1048,[2]Item!$A$1:$B$2217,2,)</f>
        <v>#N/A</v>
      </c>
      <c r="E1048" s="52" t="s">
        <v>1112</v>
      </c>
      <c r="F1048" s="52" t="s">
        <v>1138</v>
      </c>
      <c r="G1048" s="34">
        <v>1</v>
      </c>
      <c r="H1048" s="35">
        <v>0.25</v>
      </c>
      <c r="I1048" s="36">
        <v>41309</v>
      </c>
      <c r="J1048" s="46">
        <v>181527500</v>
      </c>
      <c r="K1048" s="47">
        <f>'[1]Sep 23'!M1068</f>
        <v>181527500.00333327</v>
      </c>
      <c r="L1048" s="48"/>
      <c r="M1048" s="48">
        <f t="shared" si="183"/>
        <v>181527500</v>
      </c>
      <c r="N1048" s="49"/>
      <c r="O1048" s="48">
        <f t="shared" si="193"/>
        <v>181527500.00333327</v>
      </c>
      <c r="P1048" s="48">
        <f t="shared" si="194"/>
        <v>-3.3332705497741699E-3</v>
      </c>
      <c r="Q1048" s="8">
        <f t="shared" si="167"/>
        <v>-3.3332705497741699E-3</v>
      </c>
      <c r="R1048" s="50">
        <f t="shared" si="192"/>
        <v>0</v>
      </c>
      <c r="S1048" s="50"/>
      <c r="T1048" s="9">
        <f t="shared" si="188"/>
        <v>48</v>
      </c>
      <c r="U1048" s="9">
        <f t="shared" si="195"/>
        <v>48</v>
      </c>
      <c r="V1048">
        <f t="shared" si="189"/>
        <v>0</v>
      </c>
      <c r="W1048" s="166">
        <f t="shared" si="196"/>
        <v>3781822.9166666665</v>
      </c>
      <c r="Y1048" s="167">
        <f t="shared" si="197"/>
        <v>181527500</v>
      </c>
    </row>
    <row r="1049" spans="1:25" ht="12" customHeight="1" x14ac:dyDescent="0.25">
      <c r="A1049" s="51">
        <v>432</v>
      </c>
      <c r="B1049" s="52" t="s">
        <v>1139</v>
      </c>
      <c r="C1049" s="52" t="s">
        <v>1111</v>
      </c>
      <c r="D1049" s="33" t="e">
        <f>VLOOKUP(B1049,[2]Item!$A$1:$B$2217,2,)</f>
        <v>#N/A</v>
      </c>
      <c r="E1049" s="52" t="s">
        <v>1112</v>
      </c>
      <c r="F1049" s="52" t="s">
        <v>761</v>
      </c>
      <c r="G1049" s="34">
        <v>1</v>
      </c>
      <c r="H1049" s="35">
        <v>0.25</v>
      </c>
      <c r="I1049" s="36">
        <v>41319</v>
      </c>
      <c r="J1049" s="46">
        <v>607200000</v>
      </c>
      <c r="K1049" s="47">
        <f>'[1]Sep 23'!M1069</f>
        <v>607200000</v>
      </c>
      <c r="L1049" s="48"/>
      <c r="M1049" s="48">
        <f t="shared" si="183"/>
        <v>607200000</v>
      </c>
      <c r="N1049" s="49"/>
      <c r="O1049" s="48">
        <f t="shared" si="193"/>
        <v>607200000</v>
      </c>
      <c r="P1049" s="48">
        <f t="shared" si="194"/>
        <v>0</v>
      </c>
      <c r="Q1049" s="8">
        <f t="shared" si="167"/>
        <v>0</v>
      </c>
      <c r="R1049" s="50">
        <f t="shared" si="192"/>
        <v>0</v>
      </c>
      <c r="S1049" s="50"/>
      <c r="T1049" s="9">
        <f t="shared" si="188"/>
        <v>48</v>
      </c>
      <c r="U1049" s="9">
        <f t="shared" si="195"/>
        <v>48</v>
      </c>
      <c r="V1049">
        <f t="shared" si="189"/>
        <v>0</v>
      </c>
      <c r="W1049" s="166">
        <f t="shared" si="196"/>
        <v>12650000</v>
      </c>
      <c r="Y1049" s="167">
        <f t="shared" si="197"/>
        <v>607200000</v>
      </c>
    </row>
    <row r="1050" spans="1:25" ht="12" customHeight="1" x14ac:dyDescent="0.25">
      <c r="A1050" s="51">
        <v>433</v>
      </c>
      <c r="B1050" s="52" t="s">
        <v>1140</v>
      </c>
      <c r="C1050" s="52" t="s">
        <v>1111</v>
      </c>
      <c r="D1050" s="33" t="e">
        <f>VLOOKUP(B1050,[2]Item!$A$1:$B$2217,2,)</f>
        <v>#N/A</v>
      </c>
      <c r="E1050" s="52" t="s">
        <v>1112</v>
      </c>
      <c r="F1050" s="52" t="s">
        <v>164</v>
      </c>
      <c r="G1050" s="34">
        <v>1</v>
      </c>
      <c r="H1050" s="35">
        <v>0.25</v>
      </c>
      <c r="I1050" s="36">
        <v>41368</v>
      </c>
      <c r="J1050" s="46">
        <v>41500000</v>
      </c>
      <c r="K1050" s="47">
        <f>'[1]Sep 23'!M1070</f>
        <v>41500000.000000007</v>
      </c>
      <c r="L1050" s="48"/>
      <c r="M1050" s="48">
        <f t="shared" si="183"/>
        <v>41500000</v>
      </c>
      <c r="N1050" s="49"/>
      <c r="O1050" s="48">
        <f t="shared" si="193"/>
        <v>41500000.000000007</v>
      </c>
      <c r="P1050" s="48">
        <f t="shared" si="194"/>
        <v>0</v>
      </c>
      <c r="Q1050" s="8">
        <f t="shared" si="167"/>
        <v>0</v>
      </c>
      <c r="R1050" s="50">
        <f t="shared" si="192"/>
        <v>0</v>
      </c>
      <c r="S1050" s="50"/>
      <c r="T1050" s="9">
        <f t="shared" si="188"/>
        <v>48</v>
      </c>
      <c r="U1050" s="9">
        <f t="shared" si="195"/>
        <v>48</v>
      </c>
      <c r="V1050">
        <f t="shared" si="189"/>
        <v>0</v>
      </c>
      <c r="W1050" s="166">
        <f t="shared" si="196"/>
        <v>864583.33333333337</v>
      </c>
      <c r="Y1050" s="167">
        <f t="shared" si="197"/>
        <v>41500000</v>
      </c>
    </row>
    <row r="1051" spans="1:25" ht="12" customHeight="1" x14ac:dyDescent="0.25">
      <c r="A1051" s="51">
        <v>434</v>
      </c>
      <c r="B1051" s="52" t="s">
        <v>1141</v>
      </c>
      <c r="C1051" s="52" t="s">
        <v>1111</v>
      </c>
      <c r="D1051" s="33" t="e">
        <f>VLOOKUP(B1051,[2]Item!$A$1:$B$2217,2,)</f>
        <v>#N/A</v>
      </c>
      <c r="E1051" s="52" t="s">
        <v>1112</v>
      </c>
      <c r="F1051" s="52" t="s">
        <v>265</v>
      </c>
      <c r="G1051" s="34">
        <v>1</v>
      </c>
      <c r="H1051" s="35">
        <v>0.25</v>
      </c>
      <c r="I1051" s="36">
        <v>41399</v>
      </c>
      <c r="J1051" s="46">
        <v>260721000</v>
      </c>
      <c r="K1051" s="47">
        <f>'[1]Sep 23'!M1071</f>
        <v>260721000</v>
      </c>
      <c r="L1051" s="48"/>
      <c r="M1051" s="48">
        <f t="shared" si="183"/>
        <v>260721000</v>
      </c>
      <c r="N1051" s="49"/>
      <c r="O1051" s="48">
        <f t="shared" si="193"/>
        <v>260721000</v>
      </c>
      <c r="P1051" s="48">
        <f t="shared" si="194"/>
        <v>0</v>
      </c>
      <c r="Q1051" s="8">
        <f t="shared" si="167"/>
        <v>0</v>
      </c>
      <c r="R1051" s="50">
        <f t="shared" si="192"/>
        <v>0</v>
      </c>
      <c r="S1051" s="50"/>
      <c r="T1051" s="9">
        <f t="shared" si="188"/>
        <v>48</v>
      </c>
      <c r="U1051" s="9">
        <f t="shared" si="195"/>
        <v>48</v>
      </c>
      <c r="V1051">
        <f t="shared" si="189"/>
        <v>0</v>
      </c>
      <c r="W1051" s="166">
        <f t="shared" si="196"/>
        <v>5431687.5</v>
      </c>
      <c r="Y1051" s="167">
        <f t="shared" si="197"/>
        <v>260721000</v>
      </c>
    </row>
    <row r="1052" spans="1:25" ht="12" customHeight="1" x14ac:dyDescent="0.25">
      <c r="A1052" s="51">
        <v>435</v>
      </c>
      <c r="B1052" s="52" t="s">
        <v>1142</v>
      </c>
      <c r="C1052" s="52" t="s">
        <v>1111</v>
      </c>
      <c r="D1052" s="33" t="e">
        <f>VLOOKUP(B1052,[2]Item!$A$1:$B$2217,2,)</f>
        <v>#N/A</v>
      </c>
      <c r="E1052" s="52" t="s">
        <v>1112</v>
      </c>
      <c r="F1052" s="52" t="s">
        <v>170</v>
      </c>
      <c r="G1052" s="34">
        <v>1</v>
      </c>
      <c r="H1052" s="35">
        <v>0.25</v>
      </c>
      <c r="I1052" s="36">
        <v>41399</v>
      </c>
      <c r="J1052" s="46">
        <v>26514000</v>
      </c>
      <c r="K1052" s="47">
        <f>'[1]Sep 23'!M1072</f>
        <v>26514000</v>
      </c>
      <c r="L1052" s="48"/>
      <c r="M1052" s="48">
        <f t="shared" si="183"/>
        <v>26514000</v>
      </c>
      <c r="N1052" s="49"/>
      <c r="O1052" s="48">
        <f t="shared" si="193"/>
        <v>26514000</v>
      </c>
      <c r="P1052" s="48">
        <f t="shared" si="194"/>
        <v>0</v>
      </c>
      <c r="Q1052" s="8">
        <f t="shared" si="167"/>
        <v>0</v>
      </c>
      <c r="R1052" s="50">
        <f t="shared" si="192"/>
        <v>0</v>
      </c>
      <c r="S1052" s="50"/>
      <c r="T1052" s="9">
        <f t="shared" si="188"/>
        <v>48</v>
      </c>
      <c r="U1052" s="9">
        <f t="shared" si="195"/>
        <v>48</v>
      </c>
      <c r="V1052">
        <f t="shared" si="189"/>
        <v>0</v>
      </c>
      <c r="W1052" s="166">
        <f t="shared" si="196"/>
        <v>552375</v>
      </c>
      <c r="Y1052" s="167">
        <f t="shared" si="197"/>
        <v>26514000</v>
      </c>
    </row>
    <row r="1053" spans="1:25" ht="12" customHeight="1" x14ac:dyDescent="0.25">
      <c r="A1053" s="51">
        <v>436</v>
      </c>
      <c r="B1053" s="52" t="s">
        <v>1143</v>
      </c>
      <c r="C1053" s="52" t="s">
        <v>1111</v>
      </c>
      <c r="D1053" s="33" t="e">
        <f>VLOOKUP(B1053,[2]Item!$A$1:$B$2217,2,)</f>
        <v>#N/A</v>
      </c>
      <c r="E1053" s="52" t="s">
        <v>1112</v>
      </c>
      <c r="F1053" s="52" t="s">
        <v>265</v>
      </c>
      <c r="G1053" s="34">
        <v>1</v>
      </c>
      <c r="H1053" s="35">
        <v>0.25</v>
      </c>
      <c r="I1053" s="36">
        <v>41399</v>
      </c>
      <c r="J1053" s="46">
        <v>22095000</v>
      </c>
      <c r="K1053" s="47">
        <f>'[1]Sep 23'!M1073</f>
        <v>22095000</v>
      </c>
      <c r="L1053" s="48"/>
      <c r="M1053" s="48">
        <f t="shared" si="183"/>
        <v>22095000</v>
      </c>
      <c r="N1053" s="49"/>
      <c r="O1053" s="48">
        <f t="shared" si="193"/>
        <v>22095000</v>
      </c>
      <c r="P1053" s="48">
        <f t="shared" si="194"/>
        <v>0</v>
      </c>
      <c r="Q1053" s="8">
        <f t="shared" si="167"/>
        <v>0</v>
      </c>
      <c r="R1053" s="50">
        <f t="shared" si="192"/>
        <v>0</v>
      </c>
      <c r="S1053" s="50"/>
      <c r="T1053" s="9">
        <f t="shared" si="188"/>
        <v>48</v>
      </c>
      <c r="U1053" s="9">
        <f t="shared" si="195"/>
        <v>48</v>
      </c>
      <c r="V1053">
        <f t="shared" si="189"/>
        <v>0</v>
      </c>
      <c r="W1053" s="166">
        <f t="shared" si="196"/>
        <v>460312.5</v>
      </c>
      <c r="Y1053" s="167">
        <f t="shared" si="197"/>
        <v>22095000</v>
      </c>
    </row>
    <row r="1054" spans="1:25" ht="12" customHeight="1" x14ac:dyDescent="0.25">
      <c r="A1054" s="51">
        <v>437</v>
      </c>
      <c r="B1054" s="52" t="s">
        <v>1144</v>
      </c>
      <c r="C1054" s="52" t="s">
        <v>1111</v>
      </c>
      <c r="D1054" s="33" t="e">
        <f>VLOOKUP(B1054,[2]Item!$A$1:$B$2217,2,)</f>
        <v>#N/A</v>
      </c>
      <c r="E1054" s="52" t="s">
        <v>1112</v>
      </c>
      <c r="F1054" s="52" t="s">
        <v>265</v>
      </c>
      <c r="G1054" s="34">
        <v>1</v>
      </c>
      <c r="H1054" s="35">
        <v>0.25</v>
      </c>
      <c r="I1054" s="36">
        <v>41399</v>
      </c>
      <c r="J1054" s="46">
        <f>28281600+42226000+3731600+7679240</f>
        <v>81918440</v>
      </c>
      <c r="K1054" s="47">
        <f>J1054</f>
        <v>81918440</v>
      </c>
      <c r="L1054" s="48"/>
      <c r="M1054" s="48">
        <f t="shared" si="183"/>
        <v>81918440</v>
      </c>
      <c r="N1054" s="49"/>
      <c r="O1054" s="48">
        <f t="shared" si="193"/>
        <v>81918440</v>
      </c>
      <c r="P1054" s="48">
        <f t="shared" si="194"/>
        <v>0</v>
      </c>
      <c r="Q1054" s="8">
        <f t="shared" si="167"/>
        <v>0</v>
      </c>
      <c r="R1054" s="50">
        <f t="shared" si="192"/>
        <v>0</v>
      </c>
      <c r="S1054" s="50"/>
      <c r="T1054" s="9">
        <f t="shared" si="188"/>
        <v>48</v>
      </c>
      <c r="U1054" s="9">
        <f t="shared" si="195"/>
        <v>48</v>
      </c>
      <c r="V1054">
        <f t="shared" si="189"/>
        <v>0</v>
      </c>
      <c r="W1054" s="166">
        <f t="shared" si="196"/>
        <v>1706634.1666666667</v>
      </c>
      <c r="Y1054" s="167">
        <f t="shared" si="197"/>
        <v>81918440</v>
      </c>
    </row>
    <row r="1055" spans="1:25" ht="12" customHeight="1" x14ac:dyDescent="0.25">
      <c r="A1055" s="51">
        <v>441</v>
      </c>
      <c r="B1055" s="52" t="s">
        <v>1145</v>
      </c>
      <c r="C1055" s="52" t="s">
        <v>1111</v>
      </c>
      <c r="D1055" s="33" t="e">
        <f>VLOOKUP(B1055,[2]Item!$A$1:$B$2217,2,)</f>
        <v>#N/A</v>
      </c>
      <c r="E1055" s="52" t="s">
        <v>1112</v>
      </c>
      <c r="F1055" s="52" t="s">
        <v>679</v>
      </c>
      <c r="G1055" s="34">
        <v>1</v>
      </c>
      <c r="H1055" s="35">
        <v>0.25</v>
      </c>
      <c r="I1055" s="36">
        <v>41468</v>
      </c>
      <c r="J1055" s="46">
        <v>134750000</v>
      </c>
      <c r="K1055" s="47">
        <f>'[1]Sep 23'!M1078</f>
        <v>134750000.00000009</v>
      </c>
      <c r="L1055" s="48"/>
      <c r="M1055" s="48">
        <f t="shared" si="183"/>
        <v>134750000</v>
      </c>
      <c r="N1055" s="49"/>
      <c r="O1055" s="48">
        <f t="shared" si="193"/>
        <v>134750000.00000009</v>
      </c>
      <c r="P1055" s="48">
        <f t="shared" si="194"/>
        <v>0</v>
      </c>
      <c r="Q1055" s="8">
        <f t="shared" si="167"/>
        <v>0</v>
      </c>
      <c r="R1055" s="50">
        <f t="shared" si="192"/>
        <v>0</v>
      </c>
      <c r="S1055" s="50"/>
      <c r="T1055" s="9">
        <f t="shared" si="188"/>
        <v>48</v>
      </c>
      <c r="U1055" s="9">
        <f t="shared" si="195"/>
        <v>48</v>
      </c>
      <c r="V1055">
        <f t="shared" si="189"/>
        <v>0</v>
      </c>
      <c r="W1055" s="166">
        <f t="shared" si="196"/>
        <v>2807291.6666666665</v>
      </c>
      <c r="Y1055" s="167">
        <f t="shared" si="197"/>
        <v>134750000</v>
      </c>
    </row>
    <row r="1056" spans="1:25" ht="12" customHeight="1" x14ac:dyDescent="0.25">
      <c r="A1056" s="51">
        <v>442</v>
      </c>
      <c r="B1056" s="52" t="s">
        <v>1146</v>
      </c>
      <c r="C1056" s="52" t="s">
        <v>1111</v>
      </c>
      <c r="D1056" s="33" t="e">
        <f>VLOOKUP(B1056,[2]Item!$A$1:$B$2217,2,)</f>
        <v>#N/A</v>
      </c>
      <c r="E1056" s="52" t="s">
        <v>1112</v>
      </c>
      <c r="F1056" s="52" t="s">
        <v>226</v>
      </c>
      <c r="G1056" s="34">
        <v>1</v>
      </c>
      <c r="H1056" s="35">
        <v>0.25</v>
      </c>
      <c r="I1056" s="36">
        <v>41479</v>
      </c>
      <c r="J1056" s="46">
        <v>53350000</v>
      </c>
      <c r="K1056" s="47">
        <f>'[1]Sep 23'!M1079</f>
        <v>53350000.00000003</v>
      </c>
      <c r="L1056" s="48"/>
      <c r="M1056" s="48">
        <f t="shared" si="183"/>
        <v>53350000</v>
      </c>
      <c r="N1056" s="49"/>
      <c r="O1056" s="48">
        <f t="shared" si="193"/>
        <v>53350000.00000003</v>
      </c>
      <c r="P1056" s="48">
        <f t="shared" si="194"/>
        <v>0</v>
      </c>
      <c r="Q1056" s="8">
        <f t="shared" si="167"/>
        <v>0</v>
      </c>
      <c r="R1056" s="50">
        <f t="shared" si="192"/>
        <v>0</v>
      </c>
      <c r="S1056" s="50"/>
      <c r="T1056" s="9">
        <f t="shared" si="188"/>
        <v>48</v>
      </c>
      <c r="U1056" s="9">
        <f t="shared" si="195"/>
        <v>48</v>
      </c>
      <c r="V1056">
        <f t="shared" si="189"/>
        <v>0</v>
      </c>
      <c r="W1056" s="166">
        <f t="shared" si="196"/>
        <v>1111458.3333333333</v>
      </c>
      <c r="Y1056" s="167">
        <f t="shared" si="197"/>
        <v>53350000</v>
      </c>
    </row>
    <row r="1057" spans="1:25" ht="12" customHeight="1" x14ac:dyDescent="0.25">
      <c r="A1057" s="51">
        <v>443</v>
      </c>
      <c r="B1057" s="52" t="s">
        <v>169</v>
      </c>
      <c r="C1057" s="52" t="s">
        <v>1115</v>
      </c>
      <c r="D1057" s="33" t="e">
        <f>VLOOKUP(B1057,[2]Item!$A$1:$B$2217,2,)</f>
        <v>#N/A</v>
      </c>
      <c r="E1057" s="52" t="s">
        <v>1112</v>
      </c>
      <c r="F1057" s="52" t="s">
        <v>677</v>
      </c>
      <c r="G1057" s="34">
        <v>1</v>
      </c>
      <c r="H1057" s="35">
        <v>0.25</v>
      </c>
      <c r="I1057" s="36">
        <v>41597</v>
      </c>
      <c r="J1057" s="46">
        <v>12000000</v>
      </c>
      <c r="K1057" s="47">
        <f>'[1]Sep 23'!M1080</f>
        <v>12000000</v>
      </c>
      <c r="L1057" s="48"/>
      <c r="M1057" s="48">
        <f t="shared" si="183"/>
        <v>12000000</v>
      </c>
      <c r="N1057" s="49"/>
      <c r="O1057" s="48">
        <f t="shared" si="193"/>
        <v>12000000</v>
      </c>
      <c r="P1057" s="48">
        <f t="shared" si="194"/>
        <v>0</v>
      </c>
      <c r="Q1057" s="8">
        <f t="shared" si="167"/>
        <v>0</v>
      </c>
      <c r="R1057" s="50">
        <f t="shared" si="192"/>
        <v>0</v>
      </c>
      <c r="S1057" s="50"/>
      <c r="T1057" s="9">
        <f t="shared" si="188"/>
        <v>48</v>
      </c>
      <c r="U1057" s="9">
        <f t="shared" si="195"/>
        <v>48</v>
      </c>
      <c r="V1057">
        <f t="shared" si="189"/>
        <v>0</v>
      </c>
      <c r="W1057" s="166">
        <f t="shared" si="196"/>
        <v>250000</v>
      </c>
      <c r="Y1057" s="167">
        <f t="shared" si="197"/>
        <v>12000000</v>
      </c>
    </row>
    <row r="1058" spans="1:25" ht="12" customHeight="1" x14ac:dyDescent="0.25">
      <c r="A1058" s="51">
        <v>444</v>
      </c>
      <c r="B1058" s="52" t="s">
        <v>1147</v>
      </c>
      <c r="C1058" s="52" t="s">
        <v>1123</v>
      </c>
      <c r="D1058" s="33" t="e">
        <f>VLOOKUP(B1058,[2]Item!$A$1:$B$2217,2,)</f>
        <v>#N/A</v>
      </c>
      <c r="E1058" s="52" t="s">
        <v>1112</v>
      </c>
      <c r="F1058" s="52" t="s">
        <v>170</v>
      </c>
      <c r="G1058" s="34">
        <v>5</v>
      </c>
      <c r="H1058" s="35">
        <v>0.25</v>
      </c>
      <c r="I1058" s="36">
        <v>41590</v>
      </c>
      <c r="J1058" s="46">
        <v>41053060</v>
      </c>
      <c r="K1058" s="47">
        <f>'[1]Sep 23'!M1081</f>
        <v>41053060</v>
      </c>
      <c r="L1058" s="48"/>
      <c r="M1058" s="48">
        <f t="shared" si="183"/>
        <v>41053060</v>
      </c>
      <c r="N1058" s="49"/>
      <c r="O1058" s="48">
        <f t="shared" si="193"/>
        <v>41053060</v>
      </c>
      <c r="P1058" s="48">
        <f t="shared" si="194"/>
        <v>0</v>
      </c>
      <c r="Q1058" s="8">
        <f t="shared" si="167"/>
        <v>0</v>
      </c>
      <c r="R1058" s="50">
        <f t="shared" si="192"/>
        <v>0</v>
      </c>
      <c r="S1058" s="50"/>
      <c r="T1058" s="9">
        <f t="shared" si="188"/>
        <v>48</v>
      </c>
      <c r="U1058" s="9">
        <f t="shared" si="195"/>
        <v>48</v>
      </c>
      <c r="V1058">
        <f t="shared" si="189"/>
        <v>0</v>
      </c>
      <c r="W1058" s="166">
        <f t="shared" si="196"/>
        <v>855272.08333333337</v>
      </c>
      <c r="Y1058" s="167">
        <f t="shared" si="197"/>
        <v>41053060</v>
      </c>
    </row>
    <row r="1059" spans="1:25" ht="12" customHeight="1" x14ac:dyDescent="0.25">
      <c r="A1059" s="51">
        <v>445</v>
      </c>
      <c r="B1059" s="52" t="s">
        <v>1148</v>
      </c>
      <c r="C1059" s="52" t="s">
        <v>1123</v>
      </c>
      <c r="D1059" s="33" t="e">
        <f>VLOOKUP(B1059,[2]Item!$A$1:$B$2217,2,)</f>
        <v>#N/A</v>
      </c>
      <c r="E1059" s="52" t="s">
        <v>1112</v>
      </c>
      <c r="F1059" s="52" t="s">
        <v>170</v>
      </c>
      <c r="G1059" s="34">
        <v>5</v>
      </c>
      <c r="H1059" s="35">
        <v>0.25</v>
      </c>
      <c r="I1059" s="36">
        <v>41590</v>
      </c>
      <c r="J1059" s="46">
        <v>36910091</v>
      </c>
      <c r="K1059" s="47">
        <f>'[1]Sep 23'!M1082</f>
        <v>36910091.000000007</v>
      </c>
      <c r="L1059" s="48"/>
      <c r="M1059" s="48">
        <f t="shared" si="183"/>
        <v>36910091</v>
      </c>
      <c r="N1059" s="49"/>
      <c r="O1059" s="48">
        <f t="shared" si="193"/>
        <v>36910091.000000007</v>
      </c>
      <c r="P1059" s="48">
        <f t="shared" si="194"/>
        <v>0</v>
      </c>
      <c r="Q1059" s="8">
        <f t="shared" si="167"/>
        <v>0</v>
      </c>
      <c r="R1059" s="50">
        <f t="shared" si="192"/>
        <v>0</v>
      </c>
      <c r="S1059" s="50"/>
      <c r="T1059" s="9">
        <f t="shared" si="188"/>
        <v>48</v>
      </c>
      <c r="U1059" s="9">
        <f t="shared" si="195"/>
        <v>48</v>
      </c>
      <c r="V1059">
        <f t="shared" si="189"/>
        <v>0</v>
      </c>
      <c r="W1059" s="166">
        <f t="shared" si="196"/>
        <v>768960.22916666663</v>
      </c>
      <c r="Y1059" s="167">
        <f t="shared" si="197"/>
        <v>36910091</v>
      </c>
    </row>
    <row r="1060" spans="1:25" ht="12" customHeight="1" x14ac:dyDescent="0.25">
      <c r="A1060" s="51">
        <v>446</v>
      </c>
      <c r="B1060" s="52" t="s">
        <v>1149</v>
      </c>
      <c r="C1060" s="52" t="s">
        <v>1123</v>
      </c>
      <c r="D1060" s="33" t="e">
        <f>VLOOKUP(B1060,[2]Item!$A$1:$B$2217,2,)</f>
        <v>#N/A</v>
      </c>
      <c r="E1060" s="52" t="s">
        <v>1112</v>
      </c>
      <c r="F1060" s="52" t="s">
        <v>170</v>
      </c>
      <c r="G1060" s="34">
        <v>10</v>
      </c>
      <c r="H1060" s="35">
        <v>0.25</v>
      </c>
      <c r="I1060" s="36">
        <v>41590</v>
      </c>
      <c r="J1060" s="46">
        <v>67794045</v>
      </c>
      <c r="K1060" s="47">
        <f>'[1]Sep 23'!M1083</f>
        <v>67794045</v>
      </c>
      <c r="L1060" s="48"/>
      <c r="M1060" s="48">
        <f t="shared" si="183"/>
        <v>67794045</v>
      </c>
      <c r="N1060" s="49"/>
      <c r="O1060" s="48">
        <f t="shared" si="193"/>
        <v>67794045</v>
      </c>
      <c r="P1060" s="48">
        <f t="shared" si="194"/>
        <v>0</v>
      </c>
      <c r="Q1060" s="8">
        <f t="shared" si="167"/>
        <v>0</v>
      </c>
      <c r="R1060" s="50">
        <f t="shared" si="192"/>
        <v>0</v>
      </c>
      <c r="S1060" s="50"/>
      <c r="T1060" s="9">
        <f t="shared" si="188"/>
        <v>48</v>
      </c>
      <c r="U1060" s="9">
        <f t="shared" si="195"/>
        <v>48</v>
      </c>
      <c r="V1060">
        <f t="shared" si="189"/>
        <v>0</v>
      </c>
      <c r="W1060" s="166">
        <f t="shared" si="196"/>
        <v>1412375.9375</v>
      </c>
      <c r="Y1060" s="167">
        <f t="shared" si="197"/>
        <v>67794045</v>
      </c>
    </row>
    <row r="1061" spans="1:25" ht="12" customHeight="1" x14ac:dyDescent="0.25">
      <c r="A1061" s="51">
        <v>447</v>
      </c>
      <c r="B1061" s="52" t="s">
        <v>1150</v>
      </c>
      <c r="C1061" s="52" t="s">
        <v>1115</v>
      </c>
      <c r="D1061" s="33" t="e">
        <f>VLOOKUP(B1061,[2]Item!$A$1:$B$2217,2,)</f>
        <v>#N/A</v>
      </c>
      <c r="E1061" s="52" t="s">
        <v>1112</v>
      </c>
      <c r="F1061" s="52" t="s">
        <v>170</v>
      </c>
      <c r="G1061" s="34">
        <v>1</v>
      </c>
      <c r="H1061" s="35">
        <v>0.25</v>
      </c>
      <c r="I1061" s="36">
        <v>41617</v>
      </c>
      <c r="J1061" s="46">
        <v>5250000</v>
      </c>
      <c r="K1061" s="47">
        <f>'[1]Sep 23'!M1084</f>
        <v>5250000</v>
      </c>
      <c r="L1061" s="48"/>
      <c r="M1061" s="48">
        <f t="shared" si="183"/>
        <v>5250000</v>
      </c>
      <c r="N1061" s="49"/>
      <c r="O1061" s="48">
        <f t="shared" si="193"/>
        <v>5250000</v>
      </c>
      <c r="P1061" s="48">
        <f t="shared" si="194"/>
        <v>0</v>
      </c>
      <c r="Q1061" s="8">
        <f t="shared" si="167"/>
        <v>0</v>
      </c>
      <c r="R1061" s="50">
        <f t="shared" si="192"/>
        <v>0</v>
      </c>
      <c r="S1061" s="50"/>
      <c r="T1061" s="9">
        <f t="shared" si="188"/>
        <v>48</v>
      </c>
      <c r="U1061" s="9">
        <f t="shared" si="195"/>
        <v>48</v>
      </c>
      <c r="V1061">
        <f t="shared" si="189"/>
        <v>0</v>
      </c>
      <c r="W1061" s="166">
        <f t="shared" si="196"/>
        <v>109375</v>
      </c>
      <c r="Y1061" s="167">
        <f t="shared" si="197"/>
        <v>5250000</v>
      </c>
    </row>
    <row r="1062" spans="1:25" ht="12" customHeight="1" x14ac:dyDescent="0.25">
      <c r="A1062" s="51">
        <v>448</v>
      </c>
      <c r="B1062" s="52" t="s">
        <v>1151</v>
      </c>
      <c r="C1062" s="52" t="s">
        <v>1115</v>
      </c>
      <c r="D1062" s="33" t="e">
        <f>VLOOKUP(B1062,[2]Item!$A$1:$B$2217,2,)</f>
        <v>#N/A</v>
      </c>
      <c r="E1062" s="52" t="s">
        <v>1112</v>
      </c>
      <c r="F1062" s="52" t="s">
        <v>170</v>
      </c>
      <c r="G1062" s="34">
        <v>40</v>
      </c>
      <c r="H1062" s="35">
        <v>0.25</v>
      </c>
      <c r="I1062" s="36">
        <v>41612</v>
      </c>
      <c r="J1062" s="46">
        <v>17552631.578947369</v>
      </c>
      <c r="K1062" s="47">
        <f>'[1]Sep 23'!M1085</f>
        <v>17552631.578947373</v>
      </c>
      <c r="L1062" s="48"/>
      <c r="M1062" s="48">
        <f t="shared" si="183"/>
        <v>17552631.578947369</v>
      </c>
      <c r="N1062" s="49"/>
      <c r="O1062" s="48">
        <f t="shared" si="193"/>
        <v>17552631.578947373</v>
      </c>
      <c r="P1062" s="48">
        <f t="shared" si="194"/>
        <v>0</v>
      </c>
      <c r="Q1062" s="8">
        <f t="shared" si="167"/>
        <v>0</v>
      </c>
      <c r="R1062" s="50">
        <f t="shared" si="192"/>
        <v>0</v>
      </c>
      <c r="S1062" s="50"/>
      <c r="T1062" s="9">
        <f t="shared" si="188"/>
        <v>48</v>
      </c>
      <c r="U1062" s="9">
        <f t="shared" si="195"/>
        <v>48</v>
      </c>
      <c r="V1062">
        <f t="shared" si="189"/>
        <v>0</v>
      </c>
      <c r="W1062" s="166">
        <f t="shared" si="196"/>
        <v>365679.82456140354</v>
      </c>
      <c r="Y1062" s="167">
        <f t="shared" si="197"/>
        <v>17552631.578947369</v>
      </c>
    </row>
    <row r="1063" spans="1:25" ht="12" customHeight="1" x14ac:dyDescent="0.25">
      <c r="A1063" s="51">
        <v>449</v>
      </c>
      <c r="B1063" s="52" t="s">
        <v>1152</v>
      </c>
      <c r="C1063" s="52" t="s">
        <v>1123</v>
      </c>
      <c r="D1063" s="33" t="e">
        <f>VLOOKUP(B1063,[2]Item!$A$1:$B$2217,2,)</f>
        <v>#N/A</v>
      </c>
      <c r="E1063" s="52" t="s">
        <v>1112</v>
      </c>
      <c r="F1063" s="52" t="s">
        <v>170</v>
      </c>
      <c r="G1063" s="34">
        <v>2</v>
      </c>
      <c r="H1063" s="35">
        <v>0.25</v>
      </c>
      <c r="I1063" s="36">
        <v>41612</v>
      </c>
      <c r="J1063" s="46">
        <v>992105.26315789472</v>
      </c>
      <c r="K1063" s="47">
        <f>'[1]Sep 23'!M1086</f>
        <v>992105.26315789472</v>
      </c>
      <c r="L1063" s="48"/>
      <c r="M1063" s="48">
        <f t="shared" si="183"/>
        <v>992105.26315789472</v>
      </c>
      <c r="N1063" s="49"/>
      <c r="O1063" s="48">
        <f t="shared" si="193"/>
        <v>992105.26315789472</v>
      </c>
      <c r="P1063" s="48">
        <f t="shared" si="194"/>
        <v>0</v>
      </c>
      <c r="Q1063" s="8">
        <f t="shared" si="167"/>
        <v>0</v>
      </c>
      <c r="R1063" s="50">
        <f t="shared" si="192"/>
        <v>0</v>
      </c>
      <c r="S1063" s="50"/>
      <c r="T1063" s="9">
        <f t="shared" si="188"/>
        <v>48</v>
      </c>
      <c r="U1063" s="9">
        <f t="shared" si="195"/>
        <v>48</v>
      </c>
      <c r="V1063">
        <f t="shared" si="189"/>
        <v>0</v>
      </c>
      <c r="W1063" s="166">
        <f t="shared" si="196"/>
        <v>20668.859649122805</v>
      </c>
      <c r="Y1063" s="167">
        <f t="shared" si="197"/>
        <v>992105.2631578946</v>
      </c>
    </row>
    <row r="1064" spans="1:25" ht="12" customHeight="1" x14ac:dyDescent="0.25">
      <c r="A1064" s="51">
        <v>450</v>
      </c>
      <c r="B1064" s="52" t="s">
        <v>1153</v>
      </c>
      <c r="C1064" s="52" t="s">
        <v>1123</v>
      </c>
      <c r="D1064" s="33" t="e">
        <f>VLOOKUP(B1064,[2]Item!$A$1:$B$2217,2,)</f>
        <v>#N/A</v>
      </c>
      <c r="E1064" s="52" t="s">
        <v>1112</v>
      </c>
      <c r="F1064" s="52" t="s">
        <v>170</v>
      </c>
      <c r="G1064" s="34">
        <v>2</v>
      </c>
      <c r="H1064" s="35">
        <v>0.25</v>
      </c>
      <c r="I1064" s="36">
        <v>41612</v>
      </c>
      <c r="J1064" s="46">
        <v>3625000</v>
      </c>
      <c r="K1064" s="47">
        <f>'[1]Sep 23'!M1087</f>
        <v>3625000.0000000023</v>
      </c>
      <c r="L1064" s="48"/>
      <c r="M1064" s="48">
        <f t="shared" si="183"/>
        <v>3625000</v>
      </c>
      <c r="N1064" s="49"/>
      <c r="O1064" s="48">
        <f t="shared" si="193"/>
        <v>3625000.0000000023</v>
      </c>
      <c r="P1064" s="48">
        <f t="shared" si="194"/>
        <v>0</v>
      </c>
      <c r="Q1064" s="8">
        <f t="shared" ref="Q1064:Q1133" si="198">M1064-O1064</f>
        <v>0</v>
      </c>
      <c r="R1064" s="50">
        <f t="shared" si="192"/>
        <v>0</v>
      </c>
      <c r="S1064" s="50"/>
      <c r="T1064" s="9">
        <f t="shared" si="188"/>
        <v>48</v>
      </c>
      <c r="U1064" s="9">
        <f t="shared" si="195"/>
        <v>48</v>
      </c>
      <c r="V1064">
        <f t="shared" si="189"/>
        <v>0</v>
      </c>
      <c r="W1064" s="166">
        <f t="shared" si="196"/>
        <v>75520.833333333328</v>
      </c>
      <c r="Y1064" s="167">
        <f t="shared" si="197"/>
        <v>3625000</v>
      </c>
    </row>
    <row r="1065" spans="1:25" ht="12" customHeight="1" x14ac:dyDescent="0.25">
      <c r="A1065" s="51">
        <v>451</v>
      </c>
      <c r="B1065" s="52" t="s">
        <v>1154</v>
      </c>
      <c r="C1065" s="52" t="s">
        <v>1123</v>
      </c>
      <c r="D1065" s="33" t="e">
        <f>VLOOKUP(B1065,[2]Item!$A$1:$B$2217,2,)</f>
        <v>#N/A</v>
      </c>
      <c r="E1065" s="52" t="s">
        <v>1112</v>
      </c>
      <c r="F1065" s="52" t="s">
        <v>1155</v>
      </c>
      <c r="G1065" s="34">
        <v>1</v>
      </c>
      <c r="H1065" s="35">
        <v>0.25</v>
      </c>
      <c r="I1065" s="36">
        <v>41631</v>
      </c>
      <c r="J1065" s="46">
        <v>3500000</v>
      </c>
      <c r="K1065" s="47">
        <f>'[1]Sep 23'!M1088</f>
        <v>3499999.9999999977</v>
      </c>
      <c r="L1065" s="48"/>
      <c r="M1065" s="48">
        <f t="shared" ref="M1065:M1128" si="199">J1065+L1065</f>
        <v>3500000</v>
      </c>
      <c r="N1065" s="49"/>
      <c r="O1065" s="48">
        <f t="shared" si="193"/>
        <v>3499999.9999999977</v>
      </c>
      <c r="P1065" s="48">
        <f t="shared" si="194"/>
        <v>0</v>
      </c>
      <c r="Q1065" s="8">
        <f t="shared" si="198"/>
        <v>0</v>
      </c>
      <c r="R1065" s="50">
        <f t="shared" si="192"/>
        <v>0</v>
      </c>
      <c r="S1065" s="50"/>
      <c r="T1065" s="9">
        <f t="shared" si="188"/>
        <v>48</v>
      </c>
      <c r="U1065" s="9">
        <f t="shared" si="195"/>
        <v>48</v>
      </c>
      <c r="V1065">
        <f t="shared" si="189"/>
        <v>0</v>
      </c>
      <c r="W1065" s="166">
        <f t="shared" si="196"/>
        <v>72916.666666666672</v>
      </c>
      <c r="Y1065" s="167">
        <f t="shared" si="197"/>
        <v>3500000</v>
      </c>
    </row>
    <row r="1066" spans="1:25" ht="12" customHeight="1" x14ac:dyDescent="0.25">
      <c r="A1066" s="51">
        <v>452</v>
      </c>
      <c r="B1066" s="52" t="s">
        <v>1156</v>
      </c>
      <c r="C1066" s="52" t="s">
        <v>1115</v>
      </c>
      <c r="D1066" s="33" t="e">
        <f>VLOOKUP(B1066,[2]Item!$A$1:$B$2217,2,)</f>
        <v>#N/A</v>
      </c>
      <c r="E1066" s="52" t="s">
        <v>1112</v>
      </c>
      <c r="F1066" s="52" t="s">
        <v>1155</v>
      </c>
      <c r="G1066" s="34">
        <v>1</v>
      </c>
      <c r="H1066" s="35">
        <v>0.25</v>
      </c>
      <c r="I1066" s="36">
        <v>41631</v>
      </c>
      <c r="J1066" s="46">
        <v>600000</v>
      </c>
      <c r="K1066" s="47">
        <f>'[1]Sep 23'!M1089</f>
        <v>600000</v>
      </c>
      <c r="L1066" s="48"/>
      <c r="M1066" s="48">
        <f t="shared" si="199"/>
        <v>600000</v>
      </c>
      <c r="N1066" s="49"/>
      <c r="O1066" s="48">
        <f t="shared" si="193"/>
        <v>600000</v>
      </c>
      <c r="P1066" s="48">
        <f t="shared" si="194"/>
        <v>0</v>
      </c>
      <c r="Q1066" s="8">
        <f t="shared" si="198"/>
        <v>0</v>
      </c>
      <c r="R1066" s="50">
        <f t="shared" si="192"/>
        <v>0</v>
      </c>
      <c r="S1066" s="50"/>
      <c r="T1066" s="9">
        <f t="shared" si="188"/>
        <v>48</v>
      </c>
      <c r="U1066" s="9">
        <f t="shared" si="195"/>
        <v>48</v>
      </c>
      <c r="V1066">
        <f t="shared" si="189"/>
        <v>0</v>
      </c>
      <c r="W1066" s="166">
        <f t="shared" si="196"/>
        <v>12500</v>
      </c>
      <c r="Y1066" s="167">
        <f t="shared" si="197"/>
        <v>600000</v>
      </c>
    </row>
    <row r="1067" spans="1:25" ht="12" customHeight="1" x14ac:dyDescent="0.25">
      <c r="A1067" s="51">
        <v>453</v>
      </c>
      <c r="B1067" s="52" t="s">
        <v>1157</v>
      </c>
      <c r="C1067" s="52" t="s">
        <v>1115</v>
      </c>
      <c r="D1067" s="33" t="e">
        <f>VLOOKUP(B1067,[2]Item!$A$1:$B$2217,2,)</f>
        <v>#N/A</v>
      </c>
      <c r="E1067" s="52" t="s">
        <v>1112</v>
      </c>
      <c r="F1067" s="52" t="s">
        <v>170</v>
      </c>
      <c r="G1067" s="34">
        <v>1</v>
      </c>
      <c r="H1067" s="35">
        <v>0.25</v>
      </c>
      <c r="I1067" s="36">
        <v>41605</v>
      </c>
      <c r="J1067" s="46">
        <v>7440000</v>
      </c>
      <c r="K1067" s="47">
        <f>'[1]Sep 23'!M1090</f>
        <v>7440000</v>
      </c>
      <c r="L1067" s="48"/>
      <c r="M1067" s="48">
        <f t="shared" si="199"/>
        <v>7440000</v>
      </c>
      <c r="N1067" s="49"/>
      <c r="O1067" s="48">
        <f t="shared" si="193"/>
        <v>7440000</v>
      </c>
      <c r="P1067" s="48">
        <f t="shared" si="194"/>
        <v>0</v>
      </c>
      <c r="Q1067" s="8">
        <f t="shared" si="198"/>
        <v>0</v>
      </c>
      <c r="R1067" s="50">
        <f t="shared" si="192"/>
        <v>0</v>
      </c>
      <c r="S1067" s="50"/>
      <c r="T1067" s="9">
        <f t="shared" si="188"/>
        <v>48</v>
      </c>
      <c r="U1067" s="9">
        <f t="shared" si="195"/>
        <v>48</v>
      </c>
      <c r="V1067">
        <f t="shared" si="189"/>
        <v>0</v>
      </c>
      <c r="W1067" s="166">
        <f t="shared" si="196"/>
        <v>155000</v>
      </c>
      <c r="Y1067" s="167">
        <f t="shared" si="197"/>
        <v>7440000</v>
      </c>
    </row>
    <row r="1068" spans="1:25" ht="12" customHeight="1" x14ac:dyDescent="0.25">
      <c r="A1068" s="51">
        <v>454</v>
      </c>
      <c r="B1068" s="52" t="s">
        <v>1158</v>
      </c>
      <c r="C1068" s="52" t="s">
        <v>1111</v>
      </c>
      <c r="D1068" s="33" t="e">
        <f>VLOOKUP(B1068,[2]Item!$A$1:$B$2217,2,)</f>
        <v>#N/A</v>
      </c>
      <c r="E1068" s="52" t="s">
        <v>1112</v>
      </c>
      <c r="F1068" s="52" t="s">
        <v>679</v>
      </c>
      <c r="G1068" s="34">
        <v>1</v>
      </c>
      <c r="H1068" s="35">
        <v>0.25</v>
      </c>
      <c r="I1068" s="36">
        <v>41781</v>
      </c>
      <c r="J1068" s="46">
        <v>542700000</v>
      </c>
      <c r="K1068" s="47">
        <f>'[1]Sep 23'!M1091</f>
        <v>542700000</v>
      </c>
      <c r="L1068" s="48"/>
      <c r="M1068" s="48">
        <f t="shared" si="199"/>
        <v>542700000</v>
      </c>
      <c r="N1068" s="49"/>
      <c r="O1068" s="48">
        <f t="shared" si="193"/>
        <v>542700000</v>
      </c>
      <c r="P1068" s="48">
        <f t="shared" si="194"/>
        <v>0</v>
      </c>
      <c r="Q1068" s="8">
        <f t="shared" si="198"/>
        <v>0</v>
      </c>
      <c r="R1068" s="50">
        <f t="shared" si="192"/>
        <v>0</v>
      </c>
      <c r="S1068" s="50"/>
      <c r="T1068" s="9">
        <f t="shared" si="188"/>
        <v>48</v>
      </c>
      <c r="U1068" s="9">
        <f t="shared" si="195"/>
        <v>48</v>
      </c>
      <c r="V1068">
        <f t="shared" si="189"/>
        <v>0</v>
      </c>
      <c r="W1068" s="166">
        <f t="shared" si="196"/>
        <v>11306250</v>
      </c>
      <c r="Y1068" s="167">
        <f t="shared" si="197"/>
        <v>542700000</v>
      </c>
    </row>
    <row r="1069" spans="1:25" ht="12" customHeight="1" x14ac:dyDescent="0.25">
      <c r="A1069" s="51">
        <v>455</v>
      </c>
      <c r="B1069" s="52" t="s">
        <v>1159</v>
      </c>
      <c r="C1069" s="52" t="s">
        <v>1123</v>
      </c>
      <c r="D1069" s="33" t="e">
        <f>VLOOKUP(B1069,[2]Item!$A$1:$B$2217,2,)</f>
        <v>#N/A</v>
      </c>
      <c r="E1069" s="52" t="s">
        <v>1112</v>
      </c>
      <c r="F1069" s="52" t="s">
        <v>170</v>
      </c>
      <c r="G1069" s="34">
        <v>1</v>
      </c>
      <c r="H1069" s="35">
        <v>0.25</v>
      </c>
      <c r="I1069" s="36">
        <v>41771</v>
      </c>
      <c r="J1069" s="46">
        <v>5887500</v>
      </c>
      <c r="K1069" s="47">
        <f>'[1]Sep 23'!M1092</f>
        <v>5887500</v>
      </c>
      <c r="L1069" s="48"/>
      <c r="M1069" s="48">
        <f t="shared" si="199"/>
        <v>5887500</v>
      </c>
      <c r="N1069" s="49"/>
      <c r="O1069" s="48">
        <f t="shared" si="193"/>
        <v>5887500</v>
      </c>
      <c r="P1069" s="48">
        <f t="shared" si="194"/>
        <v>0</v>
      </c>
      <c r="Q1069" s="8">
        <f t="shared" si="198"/>
        <v>0</v>
      </c>
      <c r="R1069" s="50">
        <f t="shared" si="192"/>
        <v>0</v>
      </c>
      <c r="S1069" s="50"/>
      <c r="T1069" s="9">
        <f t="shared" si="188"/>
        <v>48</v>
      </c>
      <c r="U1069" s="9">
        <f t="shared" si="195"/>
        <v>48</v>
      </c>
      <c r="V1069">
        <f t="shared" si="189"/>
        <v>0</v>
      </c>
      <c r="W1069" s="166">
        <f t="shared" si="196"/>
        <v>122656.25</v>
      </c>
      <c r="Y1069" s="167">
        <f t="shared" si="197"/>
        <v>5887500</v>
      </c>
    </row>
    <row r="1070" spans="1:25" ht="12" customHeight="1" x14ac:dyDescent="0.25">
      <c r="A1070" s="51">
        <v>456</v>
      </c>
      <c r="B1070" s="52" t="s">
        <v>1160</v>
      </c>
      <c r="C1070" s="52" t="s">
        <v>1123</v>
      </c>
      <c r="D1070" s="33" t="e">
        <f>VLOOKUP(B1070,[2]Item!$A$1:$B$2217,2,)</f>
        <v>#N/A</v>
      </c>
      <c r="E1070" s="52" t="s">
        <v>1112</v>
      </c>
      <c r="F1070" s="52" t="s">
        <v>170</v>
      </c>
      <c r="G1070" s="34">
        <v>1</v>
      </c>
      <c r="H1070" s="35">
        <v>0.25</v>
      </c>
      <c r="I1070" s="36">
        <v>41771</v>
      </c>
      <c r="J1070" s="46">
        <v>5887500</v>
      </c>
      <c r="K1070" s="47">
        <f>'[1]Sep 23'!M1093</f>
        <v>5887500</v>
      </c>
      <c r="L1070" s="48"/>
      <c r="M1070" s="48">
        <f t="shared" si="199"/>
        <v>5887500</v>
      </c>
      <c r="N1070" s="49"/>
      <c r="O1070" s="48">
        <f t="shared" si="193"/>
        <v>5887500</v>
      </c>
      <c r="P1070" s="48">
        <f t="shared" si="194"/>
        <v>0</v>
      </c>
      <c r="Q1070" s="8">
        <f t="shared" si="198"/>
        <v>0</v>
      </c>
      <c r="R1070" s="50">
        <f t="shared" si="192"/>
        <v>0</v>
      </c>
      <c r="S1070" s="50"/>
      <c r="T1070" s="9">
        <f t="shared" si="188"/>
        <v>48</v>
      </c>
      <c r="U1070" s="9">
        <f t="shared" si="195"/>
        <v>48</v>
      </c>
      <c r="V1070">
        <f t="shared" si="189"/>
        <v>0</v>
      </c>
      <c r="W1070" s="166">
        <f t="shared" si="196"/>
        <v>122656.25</v>
      </c>
      <c r="Y1070" s="167">
        <f t="shared" si="197"/>
        <v>5887500</v>
      </c>
    </row>
    <row r="1071" spans="1:25" ht="12" customHeight="1" x14ac:dyDescent="0.25">
      <c r="A1071" s="51">
        <v>457</v>
      </c>
      <c r="B1071" s="52" t="s">
        <v>1161</v>
      </c>
      <c r="C1071" s="52" t="s">
        <v>1123</v>
      </c>
      <c r="D1071" s="33" t="e">
        <f>VLOOKUP(B1071,[2]Item!$A$1:$B$2217,2,)</f>
        <v>#N/A</v>
      </c>
      <c r="E1071" s="52" t="s">
        <v>1112</v>
      </c>
      <c r="F1071" s="52" t="s">
        <v>175</v>
      </c>
      <c r="G1071" s="34">
        <v>1</v>
      </c>
      <c r="H1071" s="35">
        <v>0.25</v>
      </c>
      <c r="I1071" s="36">
        <v>41785</v>
      </c>
      <c r="J1071" s="46">
        <v>3275000</v>
      </c>
      <c r="K1071" s="47">
        <f>'[1]Sep 23'!M1094</f>
        <v>3274999.9999999981</v>
      </c>
      <c r="L1071" s="48"/>
      <c r="M1071" s="48">
        <f t="shared" si="199"/>
        <v>3275000</v>
      </c>
      <c r="N1071" s="49"/>
      <c r="O1071" s="48">
        <f t="shared" si="193"/>
        <v>3274999.9999999981</v>
      </c>
      <c r="P1071" s="48">
        <f t="shared" si="194"/>
        <v>0</v>
      </c>
      <c r="Q1071" s="8">
        <f t="shared" si="198"/>
        <v>0</v>
      </c>
      <c r="R1071" s="50">
        <f t="shared" si="192"/>
        <v>0</v>
      </c>
      <c r="S1071" s="50"/>
      <c r="T1071" s="9">
        <f t="shared" si="188"/>
        <v>48</v>
      </c>
      <c r="U1071" s="9">
        <f t="shared" si="195"/>
        <v>48</v>
      </c>
      <c r="V1071">
        <f t="shared" si="189"/>
        <v>0</v>
      </c>
      <c r="W1071" s="166">
        <f t="shared" si="196"/>
        <v>68229.166666666672</v>
      </c>
      <c r="Y1071" s="167">
        <f t="shared" si="197"/>
        <v>3275000</v>
      </c>
    </row>
    <row r="1072" spans="1:25" ht="12" customHeight="1" x14ac:dyDescent="0.25">
      <c r="A1072" s="51">
        <v>458</v>
      </c>
      <c r="B1072" s="52" t="s">
        <v>1162</v>
      </c>
      <c r="C1072" s="52" t="s">
        <v>1123</v>
      </c>
      <c r="D1072" s="33" t="e">
        <f>VLOOKUP(B1072,[2]Item!$A$1:$B$2217,2,)</f>
        <v>#N/A</v>
      </c>
      <c r="E1072" s="52" t="s">
        <v>1112</v>
      </c>
      <c r="F1072" s="52" t="s">
        <v>170</v>
      </c>
      <c r="G1072" s="34">
        <v>1</v>
      </c>
      <c r="H1072" s="35">
        <v>0.25</v>
      </c>
      <c r="I1072" s="36">
        <v>41785</v>
      </c>
      <c r="J1072" s="46">
        <v>1000000</v>
      </c>
      <c r="K1072" s="47">
        <f>'[1]Sep 23'!M1095</f>
        <v>1000000.0000000007</v>
      </c>
      <c r="L1072" s="48"/>
      <c r="M1072" s="48">
        <f t="shared" si="199"/>
        <v>1000000</v>
      </c>
      <c r="N1072" s="49"/>
      <c r="O1072" s="48">
        <f t="shared" si="193"/>
        <v>1000000.0000000007</v>
      </c>
      <c r="P1072" s="48">
        <f t="shared" si="194"/>
        <v>0</v>
      </c>
      <c r="Q1072" s="8">
        <f t="shared" si="198"/>
        <v>0</v>
      </c>
      <c r="R1072" s="50">
        <f t="shared" si="192"/>
        <v>0</v>
      </c>
      <c r="S1072" s="50"/>
      <c r="T1072" s="9">
        <f t="shared" si="188"/>
        <v>48</v>
      </c>
      <c r="U1072" s="9">
        <f t="shared" si="195"/>
        <v>48</v>
      </c>
      <c r="V1072">
        <f t="shared" si="189"/>
        <v>0</v>
      </c>
      <c r="W1072" s="166">
        <f t="shared" si="196"/>
        <v>20833.333333333332</v>
      </c>
      <c r="Y1072" s="167">
        <f t="shared" si="197"/>
        <v>1000000</v>
      </c>
    </row>
    <row r="1073" spans="1:25" ht="12" customHeight="1" x14ac:dyDescent="0.25">
      <c r="A1073" s="51">
        <v>459</v>
      </c>
      <c r="B1073" s="52" t="s">
        <v>1163</v>
      </c>
      <c r="C1073" s="52" t="s">
        <v>1115</v>
      </c>
      <c r="D1073" s="33" t="e">
        <f>VLOOKUP(B1073,[2]Item!$A$1:$B$2217,2,)</f>
        <v>#N/A</v>
      </c>
      <c r="E1073" s="52" t="s">
        <v>1112</v>
      </c>
      <c r="F1073" s="52" t="s">
        <v>677</v>
      </c>
      <c r="G1073" s="34">
        <v>7</v>
      </c>
      <c r="H1073" s="35">
        <v>0.5</v>
      </c>
      <c r="I1073" s="36">
        <v>41802</v>
      </c>
      <c r="J1073" s="46">
        <v>1750000</v>
      </c>
      <c r="K1073" s="47">
        <f>'[1]Sep 23'!M1096</f>
        <v>1750000.0000000005</v>
      </c>
      <c r="L1073" s="48"/>
      <c r="M1073" s="48">
        <f t="shared" si="199"/>
        <v>1750000</v>
      </c>
      <c r="N1073" s="49"/>
      <c r="O1073" s="48">
        <f t="shared" si="193"/>
        <v>1750000.0000000005</v>
      </c>
      <c r="P1073" s="48">
        <f t="shared" si="194"/>
        <v>0</v>
      </c>
      <c r="Q1073" s="8">
        <f t="shared" si="198"/>
        <v>0</v>
      </c>
      <c r="R1073" s="50">
        <f t="shared" si="192"/>
        <v>0</v>
      </c>
      <c r="S1073" s="50"/>
      <c r="T1073" s="9">
        <f t="shared" si="188"/>
        <v>24</v>
      </c>
      <c r="U1073" s="9">
        <f t="shared" si="195"/>
        <v>24</v>
      </c>
      <c r="V1073">
        <f t="shared" si="189"/>
        <v>0</v>
      </c>
      <c r="W1073" s="166">
        <f t="shared" si="196"/>
        <v>72916.666666666672</v>
      </c>
      <c r="Y1073" s="167">
        <f t="shared" si="197"/>
        <v>1750000</v>
      </c>
    </row>
    <row r="1074" spans="1:25" ht="12" customHeight="1" x14ac:dyDescent="0.25">
      <c r="A1074" s="51">
        <v>460</v>
      </c>
      <c r="B1074" s="52" t="s">
        <v>1164</v>
      </c>
      <c r="C1074" s="52" t="s">
        <v>1111</v>
      </c>
      <c r="D1074" s="33" t="e">
        <f>VLOOKUP(B1074,[2]Item!$A$1:$B$2217,2,)</f>
        <v>#N/A</v>
      </c>
      <c r="E1074" s="52" t="s">
        <v>1112</v>
      </c>
      <c r="F1074" s="52" t="s">
        <v>164</v>
      </c>
      <c r="G1074" s="34">
        <v>4</v>
      </c>
      <c r="H1074" s="35">
        <v>0.25</v>
      </c>
      <c r="I1074" s="36">
        <v>41801</v>
      </c>
      <c r="J1074" s="46">
        <v>218813652</v>
      </c>
      <c r="K1074" s="47">
        <f>'[1]Sep 23'!M1097</f>
        <v>218813652</v>
      </c>
      <c r="L1074" s="48"/>
      <c r="M1074" s="48">
        <f t="shared" si="199"/>
        <v>218813652</v>
      </c>
      <c r="N1074" s="49"/>
      <c r="O1074" s="48">
        <f t="shared" si="193"/>
        <v>218813652</v>
      </c>
      <c r="P1074" s="48">
        <f t="shared" si="194"/>
        <v>0</v>
      </c>
      <c r="Q1074" s="8">
        <f t="shared" si="198"/>
        <v>0</v>
      </c>
      <c r="R1074" s="50">
        <f t="shared" si="192"/>
        <v>0</v>
      </c>
      <c r="S1074" s="50"/>
      <c r="T1074" s="9">
        <f t="shared" si="188"/>
        <v>48</v>
      </c>
      <c r="U1074" s="9">
        <f t="shared" si="195"/>
        <v>48</v>
      </c>
      <c r="V1074">
        <f t="shared" si="189"/>
        <v>0</v>
      </c>
      <c r="W1074" s="166">
        <f t="shared" si="196"/>
        <v>4558617.75</v>
      </c>
      <c r="Y1074" s="167">
        <f t="shared" si="197"/>
        <v>218813652</v>
      </c>
    </row>
    <row r="1075" spans="1:25" ht="12" customHeight="1" x14ac:dyDescent="0.25">
      <c r="A1075" s="51">
        <v>461</v>
      </c>
      <c r="B1075" s="52" t="s">
        <v>1165</v>
      </c>
      <c r="C1075" s="52" t="s">
        <v>1111</v>
      </c>
      <c r="D1075" s="33" t="e">
        <f>VLOOKUP(B1075,[2]Item!$A$1:$B$2217,2,)</f>
        <v>#N/A</v>
      </c>
      <c r="E1075" s="52" t="s">
        <v>1112</v>
      </c>
      <c r="F1075" s="52" t="s">
        <v>730</v>
      </c>
      <c r="G1075" s="34">
        <v>2</v>
      </c>
      <c r="H1075" s="35">
        <v>0.25</v>
      </c>
      <c r="I1075" s="36">
        <v>41801</v>
      </c>
      <c r="J1075" s="46">
        <v>146987010</v>
      </c>
      <c r="K1075" s="47">
        <f>'[1]Sep 23'!M1098</f>
        <v>146987010</v>
      </c>
      <c r="L1075" s="48"/>
      <c r="M1075" s="48">
        <f t="shared" si="199"/>
        <v>146987010</v>
      </c>
      <c r="N1075" s="49"/>
      <c r="O1075" s="48">
        <f t="shared" si="193"/>
        <v>146987010</v>
      </c>
      <c r="P1075" s="48">
        <f t="shared" si="194"/>
        <v>0</v>
      </c>
      <c r="Q1075" s="8">
        <f t="shared" si="198"/>
        <v>0</v>
      </c>
      <c r="R1075" s="50">
        <f t="shared" si="192"/>
        <v>0</v>
      </c>
      <c r="S1075" s="50"/>
      <c r="T1075" s="9">
        <f t="shared" ref="T1075:T1138" si="200">IF(H1075=0,"",IF(H1075="","",12*(100%/H1075)))</f>
        <v>48</v>
      </c>
      <c r="U1075" s="9">
        <f t="shared" si="195"/>
        <v>48</v>
      </c>
      <c r="V1075">
        <f t="shared" ref="V1075:V1138" si="201">IFERROR(IF(T1075-U1075&gt;0,T1075-U1075,0),"")</f>
        <v>0</v>
      </c>
      <c r="W1075" s="166">
        <f t="shared" si="196"/>
        <v>3062229.375</v>
      </c>
      <c r="Y1075" s="167">
        <f t="shared" si="197"/>
        <v>146987010</v>
      </c>
    </row>
    <row r="1076" spans="1:25" ht="12" customHeight="1" x14ac:dyDescent="0.25">
      <c r="A1076" s="51">
        <v>462</v>
      </c>
      <c r="B1076" s="52" t="s">
        <v>1166</v>
      </c>
      <c r="C1076" s="52" t="s">
        <v>1115</v>
      </c>
      <c r="D1076" s="33" t="e">
        <f>VLOOKUP(B1076,[2]Item!$A$1:$B$2217,2,)</f>
        <v>#N/A</v>
      </c>
      <c r="E1076" s="52" t="s">
        <v>1112</v>
      </c>
      <c r="F1076" s="52" t="s">
        <v>170</v>
      </c>
      <c r="G1076" s="34">
        <v>1</v>
      </c>
      <c r="H1076" s="35">
        <v>0.25</v>
      </c>
      <c r="I1076" s="36">
        <v>41801</v>
      </c>
      <c r="J1076" s="46">
        <v>23571800</v>
      </c>
      <c r="K1076" s="47">
        <f>'[1]Sep 23'!M1099</f>
        <v>23571800.000000007</v>
      </c>
      <c r="L1076" s="48"/>
      <c r="M1076" s="48">
        <f t="shared" si="199"/>
        <v>23571800</v>
      </c>
      <c r="N1076" s="49"/>
      <c r="O1076" s="48">
        <f t="shared" si="193"/>
        <v>23571800.000000007</v>
      </c>
      <c r="P1076" s="48">
        <f t="shared" si="194"/>
        <v>0</v>
      </c>
      <c r="Q1076" s="8">
        <f t="shared" si="198"/>
        <v>0</v>
      </c>
      <c r="R1076" s="50">
        <f t="shared" si="192"/>
        <v>0</v>
      </c>
      <c r="S1076" s="50"/>
      <c r="T1076" s="9">
        <f t="shared" si="200"/>
        <v>48</v>
      </c>
      <c r="U1076" s="9">
        <f t="shared" si="195"/>
        <v>48</v>
      </c>
      <c r="V1076">
        <f t="shared" si="201"/>
        <v>0</v>
      </c>
      <c r="W1076" s="166">
        <f t="shared" si="196"/>
        <v>491079.16666666669</v>
      </c>
      <c r="Y1076" s="167">
        <f t="shared" si="197"/>
        <v>23571800</v>
      </c>
    </row>
    <row r="1077" spans="1:25" ht="12" customHeight="1" x14ac:dyDescent="0.25">
      <c r="A1077" s="51">
        <v>463</v>
      </c>
      <c r="B1077" s="52" t="s">
        <v>1167</v>
      </c>
      <c r="C1077" s="52" t="s">
        <v>1115</v>
      </c>
      <c r="D1077" s="33" t="e">
        <f>VLOOKUP(B1077,[2]Item!$A$1:$B$2217,2,)</f>
        <v>#N/A</v>
      </c>
      <c r="E1077" s="52" t="s">
        <v>1112</v>
      </c>
      <c r="F1077" s="52" t="s">
        <v>934</v>
      </c>
      <c r="G1077" s="34">
        <v>1</v>
      </c>
      <c r="H1077" s="35">
        <v>0.25</v>
      </c>
      <c r="I1077" s="36">
        <v>41828</v>
      </c>
      <c r="J1077" s="46">
        <v>8300000</v>
      </c>
      <c r="K1077" s="47">
        <f>'[1]Sep 23'!M1100</f>
        <v>8300000.0000000056</v>
      </c>
      <c r="L1077" s="48"/>
      <c r="M1077" s="48">
        <f t="shared" si="199"/>
        <v>8300000</v>
      </c>
      <c r="N1077" s="49"/>
      <c r="O1077" s="48">
        <f t="shared" si="193"/>
        <v>8300000.0000000056</v>
      </c>
      <c r="P1077" s="48">
        <f t="shared" si="194"/>
        <v>0</v>
      </c>
      <c r="Q1077" s="8">
        <f t="shared" si="198"/>
        <v>0</v>
      </c>
      <c r="R1077" s="50">
        <f t="shared" si="192"/>
        <v>0</v>
      </c>
      <c r="S1077" s="50"/>
      <c r="T1077" s="9">
        <f t="shared" si="200"/>
        <v>48</v>
      </c>
      <c r="U1077" s="9">
        <f t="shared" si="195"/>
        <v>48</v>
      </c>
      <c r="V1077">
        <f t="shared" si="201"/>
        <v>0</v>
      </c>
      <c r="W1077" s="166">
        <f t="shared" si="196"/>
        <v>172916.66666666666</v>
      </c>
      <c r="Y1077" s="167">
        <f t="shared" si="197"/>
        <v>8300000</v>
      </c>
    </row>
    <row r="1078" spans="1:25" ht="12" customHeight="1" x14ac:dyDescent="0.25">
      <c r="A1078" s="51">
        <v>464</v>
      </c>
      <c r="B1078" s="52" t="s">
        <v>1168</v>
      </c>
      <c r="C1078" s="52" t="s">
        <v>1111</v>
      </c>
      <c r="D1078" s="33" t="e">
        <f>VLOOKUP(B1078,[2]Item!$A$1:$B$2217,2,)</f>
        <v>#N/A</v>
      </c>
      <c r="E1078" s="52" t="s">
        <v>1112</v>
      </c>
      <c r="F1078" s="52" t="s">
        <v>1169</v>
      </c>
      <c r="G1078" s="34">
        <v>1</v>
      </c>
      <c r="H1078" s="35">
        <v>0.25</v>
      </c>
      <c r="I1078" s="36">
        <v>41951</v>
      </c>
      <c r="J1078" s="46">
        <v>224677500</v>
      </c>
      <c r="K1078" s="47">
        <f>'[1]Sep 23'!M1101</f>
        <v>224677500</v>
      </c>
      <c r="L1078" s="48"/>
      <c r="M1078" s="48">
        <f t="shared" si="199"/>
        <v>224677500</v>
      </c>
      <c r="N1078" s="49"/>
      <c r="O1078" s="48">
        <f t="shared" si="193"/>
        <v>224677500</v>
      </c>
      <c r="P1078" s="48">
        <f t="shared" si="194"/>
        <v>0</v>
      </c>
      <c r="Q1078" s="8">
        <f t="shared" si="198"/>
        <v>0</v>
      </c>
      <c r="R1078" s="50">
        <f t="shared" si="192"/>
        <v>0</v>
      </c>
      <c r="S1078" s="50"/>
      <c r="T1078" s="9">
        <f t="shared" si="200"/>
        <v>48</v>
      </c>
      <c r="U1078" s="9">
        <f t="shared" si="195"/>
        <v>48</v>
      </c>
      <c r="V1078">
        <f t="shared" si="201"/>
        <v>0</v>
      </c>
      <c r="W1078" s="166">
        <f t="shared" si="196"/>
        <v>4680781.25</v>
      </c>
      <c r="Y1078" s="167">
        <f t="shared" si="197"/>
        <v>224677500</v>
      </c>
    </row>
    <row r="1079" spans="1:25" ht="12" customHeight="1" x14ac:dyDescent="0.25">
      <c r="A1079" s="51">
        <v>465</v>
      </c>
      <c r="B1079" s="52" t="s">
        <v>1168</v>
      </c>
      <c r="C1079" s="52" t="s">
        <v>1111</v>
      </c>
      <c r="D1079" s="33" t="e">
        <f>VLOOKUP(B1079,[2]Item!$A$1:$B$2217,2,)</f>
        <v>#N/A</v>
      </c>
      <c r="E1079" s="52" t="s">
        <v>1112</v>
      </c>
      <c r="F1079" s="52" t="s">
        <v>1169</v>
      </c>
      <c r="G1079" s="34">
        <v>1</v>
      </c>
      <c r="H1079" s="35">
        <v>0.25</v>
      </c>
      <c r="I1079" s="36">
        <v>42009</v>
      </c>
      <c r="J1079" s="46">
        <v>218950000</v>
      </c>
      <c r="K1079" s="47">
        <f>'[1]Sep 23'!M1102</f>
        <v>218950000.00000012</v>
      </c>
      <c r="L1079" s="48"/>
      <c r="M1079" s="48">
        <f t="shared" si="199"/>
        <v>218950000</v>
      </c>
      <c r="N1079" s="49"/>
      <c r="O1079" s="48">
        <f t="shared" si="193"/>
        <v>218950000.00000012</v>
      </c>
      <c r="P1079" s="48">
        <f t="shared" si="194"/>
        <v>0</v>
      </c>
      <c r="Q1079" s="8">
        <f t="shared" si="198"/>
        <v>0</v>
      </c>
      <c r="R1079" s="50">
        <f t="shared" si="192"/>
        <v>0</v>
      </c>
      <c r="S1079" s="50"/>
      <c r="T1079" s="9">
        <f t="shared" si="200"/>
        <v>48</v>
      </c>
      <c r="U1079" s="9">
        <f t="shared" si="195"/>
        <v>48</v>
      </c>
      <c r="V1079">
        <f t="shared" si="201"/>
        <v>0</v>
      </c>
      <c r="W1079" s="166">
        <f t="shared" si="196"/>
        <v>4561458.333333333</v>
      </c>
      <c r="Y1079" s="167">
        <f t="shared" si="197"/>
        <v>218950000</v>
      </c>
    </row>
    <row r="1080" spans="1:25" ht="12" customHeight="1" x14ac:dyDescent="0.25">
      <c r="A1080" s="51">
        <v>466</v>
      </c>
      <c r="B1080" s="52" t="s">
        <v>1168</v>
      </c>
      <c r="C1080" s="52" t="s">
        <v>1111</v>
      </c>
      <c r="D1080" s="33" t="e">
        <f>VLOOKUP(B1080,[2]Item!$A$1:$B$2217,2,)</f>
        <v>#N/A</v>
      </c>
      <c r="E1080" s="52" t="s">
        <v>1112</v>
      </c>
      <c r="F1080" s="52" t="s">
        <v>306</v>
      </c>
      <c r="G1080" s="34">
        <v>1</v>
      </c>
      <c r="H1080" s="35">
        <v>0.25</v>
      </c>
      <c r="I1080" s="36">
        <v>42009</v>
      </c>
      <c r="J1080" s="46">
        <v>218950000</v>
      </c>
      <c r="K1080" s="47">
        <f>'[1]Sep 23'!M1103</f>
        <v>218950000.00000012</v>
      </c>
      <c r="L1080" s="48"/>
      <c r="M1080" s="48">
        <f t="shared" si="199"/>
        <v>218950000</v>
      </c>
      <c r="N1080" s="49"/>
      <c r="O1080" s="48">
        <f t="shared" si="193"/>
        <v>218950000.00000012</v>
      </c>
      <c r="P1080" s="48">
        <f t="shared" si="194"/>
        <v>0</v>
      </c>
      <c r="Q1080" s="8">
        <f t="shared" si="198"/>
        <v>0</v>
      </c>
      <c r="R1080" s="50">
        <f t="shared" si="192"/>
        <v>0</v>
      </c>
      <c r="S1080" s="50"/>
      <c r="T1080" s="9">
        <f t="shared" si="200"/>
        <v>48</v>
      </c>
      <c r="U1080" s="9">
        <f t="shared" si="195"/>
        <v>48</v>
      </c>
      <c r="V1080">
        <f t="shared" si="201"/>
        <v>0</v>
      </c>
      <c r="W1080" s="166">
        <f t="shared" si="196"/>
        <v>4561458.333333333</v>
      </c>
      <c r="Y1080" s="167">
        <f t="shared" si="197"/>
        <v>218950000</v>
      </c>
    </row>
    <row r="1081" spans="1:25" ht="12" customHeight="1" x14ac:dyDescent="0.25">
      <c r="A1081" s="51">
        <v>467</v>
      </c>
      <c r="B1081" s="52" t="s">
        <v>1170</v>
      </c>
      <c r="C1081" s="52" t="s">
        <v>1111</v>
      </c>
      <c r="D1081" s="33" t="e">
        <f>VLOOKUP(B1081,[2]Item!$A$1:$B$2217,2,)</f>
        <v>#N/A</v>
      </c>
      <c r="E1081" s="52" t="s">
        <v>1112</v>
      </c>
      <c r="F1081" s="52" t="s">
        <v>761</v>
      </c>
      <c r="G1081" s="34">
        <v>1</v>
      </c>
      <c r="H1081" s="35">
        <v>0.25</v>
      </c>
      <c r="I1081" s="36">
        <v>42009</v>
      </c>
      <c r="J1081" s="46">
        <v>56844029</v>
      </c>
      <c r="K1081" s="47">
        <f>'[1]Sep 23'!M1104</f>
        <v>56844028.999999963</v>
      </c>
      <c r="L1081" s="48"/>
      <c r="M1081" s="48">
        <f t="shared" si="199"/>
        <v>56844029</v>
      </c>
      <c r="N1081" s="49"/>
      <c r="O1081" s="48">
        <f t="shared" si="193"/>
        <v>56844028.999999963</v>
      </c>
      <c r="P1081" s="48">
        <f t="shared" si="194"/>
        <v>0</v>
      </c>
      <c r="Q1081" s="8">
        <f t="shared" si="198"/>
        <v>0</v>
      </c>
      <c r="R1081" s="50">
        <f t="shared" si="192"/>
        <v>0</v>
      </c>
      <c r="S1081" s="50"/>
      <c r="T1081" s="9">
        <f t="shared" si="200"/>
        <v>48</v>
      </c>
      <c r="U1081" s="9">
        <f t="shared" si="195"/>
        <v>48</v>
      </c>
      <c r="V1081">
        <f t="shared" si="201"/>
        <v>0</v>
      </c>
      <c r="W1081" s="166">
        <f t="shared" si="196"/>
        <v>1184250.6041666667</v>
      </c>
      <c r="Y1081" s="167">
        <f t="shared" si="197"/>
        <v>56844029</v>
      </c>
    </row>
    <row r="1082" spans="1:25" ht="12" customHeight="1" x14ac:dyDescent="0.25">
      <c r="A1082" s="51">
        <v>468</v>
      </c>
      <c r="B1082" s="52" t="s">
        <v>1171</v>
      </c>
      <c r="C1082" s="52" t="s">
        <v>1111</v>
      </c>
      <c r="D1082" s="33" t="e">
        <f>VLOOKUP(B1082,[2]Item!$A$1:$B$2217,2,)</f>
        <v>#N/A</v>
      </c>
      <c r="E1082" s="52" t="s">
        <v>1112</v>
      </c>
      <c r="F1082" s="52" t="s">
        <v>730</v>
      </c>
      <c r="G1082" s="34">
        <v>1</v>
      </c>
      <c r="H1082" s="35">
        <v>0.25</v>
      </c>
      <c r="I1082" s="36">
        <v>42048</v>
      </c>
      <c r="J1082" s="46">
        <v>160215000</v>
      </c>
      <c r="K1082" s="47">
        <f>'[1]Sep 23'!M1105</f>
        <v>160215000</v>
      </c>
      <c r="L1082" s="48"/>
      <c r="M1082" s="48">
        <f t="shared" si="199"/>
        <v>160215000</v>
      </c>
      <c r="N1082" s="49"/>
      <c r="O1082" s="48">
        <f t="shared" si="193"/>
        <v>160215000</v>
      </c>
      <c r="P1082" s="48">
        <f t="shared" si="194"/>
        <v>0</v>
      </c>
      <c r="Q1082" s="8">
        <f t="shared" si="198"/>
        <v>0</v>
      </c>
      <c r="R1082" s="50">
        <f t="shared" si="192"/>
        <v>0</v>
      </c>
      <c r="S1082" s="50"/>
      <c r="T1082" s="9">
        <f t="shared" si="200"/>
        <v>48</v>
      </c>
      <c r="U1082" s="9">
        <f t="shared" si="195"/>
        <v>48</v>
      </c>
      <c r="V1082">
        <f t="shared" si="201"/>
        <v>0</v>
      </c>
      <c r="W1082" s="166">
        <f t="shared" si="196"/>
        <v>3337812.5</v>
      </c>
      <c r="Y1082" s="167">
        <f t="shared" si="197"/>
        <v>160215000</v>
      </c>
    </row>
    <row r="1083" spans="1:25" ht="12" customHeight="1" x14ac:dyDescent="0.25">
      <c r="A1083" s="51">
        <v>469</v>
      </c>
      <c r="B1083" s="52" t="s">
        <v>1172</v>
      </c>
      <c r="C1083" s="52" t="s">
        <v>1115</v>
      </c>
      <c r="D1083" s="33" t="e">
        <f>VLOOKUP(B1083,[2]Item!$A$1:$B$2217,2,)</f>
        <v>#N/A</v>
      </c>
      <c r="E1083" s="52" t="s">
        <v>1112</v>
      </c>
      <c r="F1083" s="52" t="s">
        <v>170</v>
      </c>
      <c r="G1083" s="34">
        <v>1</v>
      </c>
      <c r="H1083" s="35">
        <v>0.25</v>
      </c>
      <c r="I1083" s="36">
        <v>42094</v>
      </c>
      <c r="J1083" s="46">
        <v>11006250</v>
      </c>
      <c r="K1083" s="47">
        <f>'[1]Sep 23'!M1106</f>
        <v>11006250</v>
      </c>
      <c r="L1083" s="48"/>
      <c r="M1083" s="48">
        <f t="shared" si="199"/>
        <v>11006250</v>
      </c>
      <c r="N1083" s="49"/>
      <c r="O1083" s="48">
        <f t="shared" si="193"/>
        <v>11006250</v>
      </c>
      <c r="P1083" s="48">
        <f t="shared" si="194"/>
        <v>0</v>
      </c>
      <c r="Q1083" s="8">
        <f t="shared" si="198"/>
        <v>0</v>
      </c>
      <c r="R1083" s="50">
        <f t="shared" si="192"/>
        <v>0</v>
      </c>
      <c r="S1083" s="50"/>
      <c r="T1083" s="9">
        <f t="shared" si="200"/>
        <v>48</v>
      </c>
      <c r="U1083" s="9">
        <f t="shared" si="195"/>
        <v>48</v>
      </c>
      <c r="V1083">
        <f t="shared" si="201"/>
        <v>0</v>
      </c>
      <c r="W1083" s="166">
        <f t="shared" si="196"/>
        <v>229296.875</v>
      </c>
      <c r="Y1083" s="167">
        <f t="shared" si="197"/>
        <v>11006250</v>
      </c>
    </row>
    <row r="1084" spans="1:25" ht="12" customHeight="1" x14ac:dyDescent="0.25">
      <c r="A1084" s="51">
        <v>470</v>
      </c>
      <c r="B1084" s="52" t="s">
        <v>1173</v>
      </c>
      <c r="C1084" s="52" t="s">
        <v>1115</v>
      </c>
      <c r="D1084" s="33" t="e">
        <f>VLOOKUP(B1084,[2]Item!$A$1:$B$2217,2,)</f>
        <v>#N/A</v>
      </c>
      <c r="E1084" s="52" t="s">
        <v>1112</v>
      </c>
      <c r="F1084" s="52" t="s">
        <v>170</v>
      </c>
      <c r="G1084" s="34">
        <v>1</v>
      </c>
      <c r="H1084" s="35">
        <v>0.25</v>
      </c>
      <c r="I1084" s="36">
        <v>42123</v>
      </c>
      <c r="J1084" s="46">
        <v>14045000</v>
      </c>
      <c r="K1084" s="47">
        <f>'[1]Sep 23'!M1107</f>
        <v>14044999.999999991</v>
      </c>
      <c r="L1084" s="48"/>
      <c r="M1084" s="48">
        <f t="shared" si="199"/>
        <v>14045000</v>
      </c>
      <c r="N1084" s="49"/>
      <c r="O1084" s="48">
        <f t="shared" si="193"/>
        <v>14044999.999999991</v>
      </c>
      <c r="P1084" s="48">
        <f t="shared" si="194"/>
        <v>0</v>
      </c>
      <c r="Q1084" s="8">
        <f t="shared" si="198"/>
        <v>0</v>
      </c>
      <c r="R1084" s="50">
        <f t="shared" si="192"/>
        <v>0</v>
      </c>
      <c r="S1084" s="50"/>
      <c r="T1084" s="9">
        <f t="shared" si="200"/>
        <v>48</v>
      </c>
      <c r="U1084" s="9">
        <f t="shared" si="195"/>
        <v>48</v>
      </c>
      <c r="V1084">
        <f t="shared" si="201"/>
        <v>0</v>
      </c>
      <c r="W1084" s="166">
        <f t="shared" si="196"/>
        <v>292604.16666666669</v>
      </c>
      <c r="Y1084" s="167">
        <f t="shared" si="197"/>
        <v>14045000</v>
      </c>
    </row>
    <row r="1085" spans="1:25" ht="12" customHeight="1" x14ac:dyDescent="0.25">
      <c r="A1085" s="51">
        <v>471</v>
      </c>
      <c r="B1085" s="52" t="s">
        <v>1174</v>
      </c>
      <c r="C1085" s="52" t="s">
        <v>1115</v>
      </c>
      <c r="D1085" s="33" t="e">
        <f>VLOOKUP(B1085,[2]Item!$A$1:$B$2217,2,)</f>
        <v>#N/A</v>
      </c>
      <c r="E1085" s="52" t="s">
        <v>1112</v>
      </c>
      <c r="F1085" s="52" t="s">
        <v>170</v>
      </c>
      <c r="G1085" s="34">
        <v>2</v>
      </c>
      <c r="H1085" s="35">
        <v>0.25</v>
      </c>
      <c r="I1085" s="36">
        <v>42123</v>
      </c>
      <c r="J1085" s="46">
        <v>28090000</v>
      </c>
      <c r="K1085" s="47">
        <f>'[1]Sep 23'!M1108</f>
        <v>28089999.999999981</v>
      </c>
      <c r="L1085" s="48"/>
      <c r="M1085" s="48">
        <f t="shared" si="199"/>
        <v>28090000</v>
      </c>
      <c r="N1085" s="49"/>
      <c r="O1085" s="48">
        <f t="shared" si="193"/>
        <v>28089999.999999981</v>
      </c>
      <c r="P1085" s="48">
        <f t="shared" si="194"/>
        <v>0</v>
      </c>
      <c r="Q1085" s="8">
        <f t="shared" si="198"/>
        <v>0</v>
      </c>
      <c r="R1085" s="50">
        <f t="shared" si="192"/>
        <v>0</v>
      </c>
      <c r="S1085" s="50"/>
      <c r="T1085" s="9">
        <f t="shared" si="200"/>
        <v>48</v>
      </c>
      <c r="U1085" s="9">
        <f t="shared" si="195"/>
        <v>48</v>
      </c>
      <c r="V1085">
        <f t="shared" si="201"/>
        <v>0</v>
      </c>
      <c r="W1085" s="166">
        <f t="shared" si="196"/>
        <v>585208.33333333337</v>
      </c>
      <c r="Y1085" s="167">
        <f t="shared" si="197"/>
        <v>28090000</v>
      </c>
    </row>
    <row r="1086" spans="1:25" ht="12" customHeight="1" x14ac:dyDescent="0.25">
      <c r="A1086" s="51">
        <v>472</v>
      </c>
      <c r="B1086" s="52" t="s">
        <v>1175</v>
      </c>
      <c r="C1086" s="52" t="s">
        <v>1115</v>
      </c>
      <c r="D1086" s="33" t="e">
        <f>VLOOKUP(B1086,[2]Item!$A$1:$B$2217,2,)</f>
        <v>#N/A</v>
      </c>
      <c r="E1086" s="52" t="s">
        <v>1112</v>
      </c>
      <c r="F1086" s="52" t="s">
        <v>170</v>
      </c>
      <c r="G1086" s="34">
        <v>2</v>
      </c>
      <c r="H1086" s="35">
        <v>0.25</v>
      </c>
      <c r="I1086" s="36">
        <v>42123</v>
      </c>
      <c r="J1086" s="46">
        <v>15361000</v>
      </c>
      <c r="K1086" s="47">
        <f>'[1]Sep 23'!M1109</f>
        <v>15361000.000000009</v>
      </c>
      <c r="L1086" s="48"/>
      <c r="M1086" s="48">
        <f t="shared" si="199"/>
        <v>15361000</v>
      </c>
      <c r="N1086" s="49"/>
      <c r="O1086" s="48">
        <f t="shared" si="193"/>
        <v>15361000.000000009</v>
      </c>
      <c r="P1086" s="48">
        <f t="shared" si="194"/>
        <v>0</v>
      </c>
      <c r="Q1086" s="8">
        <f t="shared" si="198"/>
        <v>0</v>
      </c>
      <c r="R1086" s="50">
        <f t="shared" si="192"/>
        <v>0</v>
      </c>
      <c r="S1086" s="50"/>
      <c r="T1086" s="9">
        <f t="shared" si="200"/>
        <v>48</v>
      </c>
      <c r="U1086" s="9">
        <f t="shared" si="195"/>
        <v>48</v>
      </c>
      <c r="V1086">
        <f t="shared" si="201"/>
        <v>0</v>
      </c>
      <c r="W1086" s="166">
        <f t="shared" si="196"/>
        <v>320020.83333333331</v>
      </c>
      <c r="Y1086" s="167">
        <f t="shared" si="197"/>
        <v>15361000</v>
      </c>
    </row>
    <row r="1087" spans="1:25" ht="12" customHeight="1" x14ac:dyDescent="0.25">
      <c r="A1087" s="51">
        <v>473</v>
      </c>
      <c r="B1087" s="52" t="s">
        <v>1176</v>
      </c>
      <c r="C1087" s="52" t="s">
        <v>1115</v>
      </c>
      <c r="D1087" s="33" t="e">
        <f>VLOOKUP(B1087,[2]Item!$A$1:$B$2217,2,)</f>
        <v>#N/A</v>
      </c>
      <c r="E1087" s="52" t="s">
        <v>1112</v>
      </c>
      <c r="F1087" s="52" t="s">
        <v>170</v>
      </c>
      <c r="G1087" s="34">
        <v>1</v>
      </c>
      <c r="H1087" s="35">
        <v>0.25</v>
      </c>
      <c r="I1087" s="36">
        <v>42123</v>
      </c>
      <c r="J1087" s="46">
        <v>9216600</v>
      </c>
      <c r="K1087" s="47">
        <f>'[1]Sep 23'!M1110</f>
        <v>9216600</v>
      </c>
      <c r="L1087" s="48"/>
      <c r="M1087" s="48">
        <f t="shared" si="199"/>
        <v>9216600</v>
      </c>
      <c r="N1087" s="49"/>
      <c r="O1087" s="48">
        <f t="shared" si="193"/>
        <v>9216600</v>
      </c>
      <c r="P1087" s="48">
        <f t="shared" si="194"/>
        <v>0</v>
      </c>
      <c r="Q1087" s="8">
        <f t="shared" si="198"/>
        <v>0</v>
      </c>
      <c r="R1087" s="50">
        <f t="shared" si="192"/>
        <v>0</v>
      </c>
      <c r="S1087" s="50"/>
      <c r="T1087" s="9">
        <f t="shared" si="200"/>
        <v>48</v>
      </c>
      <c r="U1087" s="9">
        <f t="shared" si="195"/>
        <v>48</v>
      </c>
      <c r="V1087">
        <f t="shared" si="201"/>
        <v>0</v>
      </c>
      <c r="W1087" s="166">
        <f t="shared" si="196"/>
        <v>192012.5</v>
      </c>
      <c r="Y1087" s="167">
        <f t="shared" si="197"/>
        <v>9216600</v>
      </c>
    </row>
    <row r="1088" spans="1:25" ht="12" customHeight="1" x14ac:dyDescent="0.25">
      <c r="A1088" s="51">
        <v>474</v>
      </c>
      <c r="B1088" s="52" t="s">
        <v>1177</v>
      </c>
      <c r="C1088" s="52" t="s">
        <v>1115</v>
      </c>
      <c r="D1088" s="33" t="e">
        <f>VLOOKUP(B1088,[2]Item!$A$1:$B$2217,2,)</f>
        <v>#N/A</v>
      </c>
      <c r="E1088" s="52" t="s">
        <v>1112</v>
      </c>
      <c r="F1088" s="52" t="s">
        <v>175</v>
      </c>
      <c r="G1088" s="34">
        <v>1</v>
      </c>
      <c r="H1088" s="35">
        <v>0.25</v>
      </c>
      <c r="I1088" s="36">
        <v>42268</v>
      </c>
      <c r="J1088" s="46">
        <v>3650000</v>
      </c>
      <c r="K1088" s="47">
        <f>'[1]Sep 23'!M1111</f>
        <v>3649999.9999999977</v>
      </c>
      <c r="L1088" s="48"/>
      <c r="M1088" s="48">
        <f t="shared" si="199"/>
        <v>3650000</v>
      </c>
      <c r="N1088" s="49"/>
      <c r="O1088" s="48">
        <f t="shared" si="193"/>
        <v>3649999.9999999977</v>
      </c>
      <c r="P1088" s="48">
        <f t="shared" si="194"/>
        <v>0</v>
      </c>
      <c r="Q1088" s="8">
        <f t="shared" si="198"/>
        <v>0</v>
      </c>
      <c r="R1088" s="50">
        <f t="shared" si="192"/>
        <v>0</v>
      </c>
      <c r="S1088" s="50"/>
      <c r="T1088" s="9">
        <f t="shared" si="200"/>
        <v>48</v>
      </c>
      <c r="U1088" s="9">
        <f t="shared" si="195"/>
        <v>48</v>
      </c>
      <c r="V1088">
        <f t="shared" si="201"/>
        <v>0</v>
      </c>
      <c r="W1088" s="166">
        <f t="shared" si="196"/>
        <v>76041.666666666672</v>
      </c>
      <c r="Y1088" s="167">
        <f t="shared" si="197"/>
        <v>3650000</v>
      </c>
    </row>
    <row r="1089" spans="1:25" ht="12" customHeight="1" x14ac:dyDescent="0.25">
      <c r="A1089" s="51">
        <v>475</v>
      </c>
      <c r="B1089" s="52" t="s">
        <v>1178</v>
      </c>
      <c r="C1089" s="52" t="s">
        <v>1179</v>
      </c>
      <c r="D1089" s="33" t="e">
        <f>VLOOKUP(B1089,[2]Item!$A$1:$B$2217,2,)</f>
        <v>#N/A</v>
      </c>
      <c r="E1089" s="52" t="s">
        <v>1112</v>
      </c>
      <c r="F1089" s="52" t="s">
        <v>677</v>
      </c>
      <c r="G1089" s="34">
        <v>2</v>
      </c>
      <c r="H1089" s="35">
        <v>0.25</v>
      </c>
      <c r="I1089" s="36">
        <v>42269</v>
      </c>
      <c r="J1089" s="46">
        <v>1100000</v>
      </c>
      <c r="K1089" s="47">
        <f>'[1]Sep 23'!M1112</f>
        <v>1099999.9999999995</v>
      </c>
      <c r="L1089" s="48"/>
      <c r="M1089" s="48">
        <f t="shared" si="199"/>
        <v>1100000</v>
      </c>
      <c r="N1089" s="49"/>
      <c r="O1089" s="48">
        <f t="shared" si="193"/>
        <v>1099999.9999999995</v>
      </c>
      <c r="P1089" s="48">
        <f t="shared" si="194"/>
        <v>0</v>
      </c>
      <c r="Q1089" s="8">
        <f t="shared" si="198"/>
        <v>0</v>
      </c>
      <c r="R1089" s="50">
        <f t="shared" ref="R1089:R1152" si="202">P1089-Q1089</f>
        <v>0</v>
      </c>
      <c r="S1089" s="50"/>
      <c r="T1089" s="9">
        <f t="shared" si="200"/>
        <v>48</v>
      </c>
      <c r="U1089" s="9">
        <f t="shared" si="195"/>
        <v>48</v>
      </c>
      <c r="V1089">
        <f t="shared" si="201"/>
        <v>0</v>
      </c>
      <c r="W1089" s="166">
        <f t="shared" si="196"/>
        <v>22916.666666666668</v>
      </c>
      <c r="Y1089" s="167">
        <f t="shared" si="197"/>
        <v>1100000</v>
      </c>
    </row>
    <row r="1090" spans="1:25" ht="12" customHeight="1" x14ac:dyDescent="0.25">
      <c r="A1090" s="51">
        <v>476</v>
      </c>
      <c r="B1090" s="52" t="s">
        <v>1180</v>
      </c>
      <c r="C1090" s="52" t="s">
        <v>1111</v>
      </c>
      <c r="D1090" s="33" t="e">
        <f>VLOOKUP(B1090,[2]Item!$A$1:$B$2217,2,)</f>
        <v>#N/A</v>
      </c>
      <c r="E1090" s="52" t="s">
        <v>1112</v>
      </c>
      <c r="F1090" s="52" t="s">
        <v>677</v>
      </c>
      <c r="G1090" s="34">
        <v>1</v>
      </c>
      <c r="H1090" s="35">
        <v>0.25</v>
      </c>
      <c r="I1090" s="36">
        <v>42303</v>
      </c>
      <c r="J1090" s="46">
        <v>167332500</v>
      </c>
      <c r="K1090" s="47">
        <f>'[1]Sep 23'!M1113</f>
        <v>167332500</v>
      </c>
      <c r="L1090" s="48"/>
      <c r="M1090" s="48">
        <f t="shared" si="199"/>
        <v>167332500</v>
      </c>
      <c r="N1090" s="49"/>
      <c r="O1090" s="48">
        <f t="shared" si="193"/>
        <v>167332500</v>
      </c>
      <c r="P1090" s="48">
        <f t="shared" si="194"/>
        <v>0</v>
      </c>
      <c r="Q1090" s="8">
        <f t="shared" si="198"/>
        <v>0</v>
      </c>
      <c r="R1090" s="50">
        <f t="shared" si="202"/>
        <v>0</v>
      </c>
      <c r="S1090" s="50"/>
      <c r="T1090" s="9">
        <f t="shared" si="200"/>
        <v>48</v>
      </c>
      <c r="U1090" s="9">
        <f t="shared" si="195"/>
        <v>48</v>
      </c>
      <c r="V1090">
        <f t="shared" si="201"/>
        <v>0</v>
      </c>
      <c r="W1090" s="166">
        <f t="shared" si="196"/>
        <v>3486093.75</v>
      </c>
      <c r="Y1090" s="167">
        <f t="shared" si="197"/>
        <v>167332500</v>
      </c>
    </row>
    <row r="1091" spans="1:25" ht="12" customHeight="1" x14ac:dyDescent="0.25">
      <c r="A1091" s="51">
        <v>477</v>
      </c>
      <c r="B1091" s="52" t="s">
        <v>1181</v>
      </c>
      <c r="C1091" s="52" t="s">
        <v>1115</v>
      </c>
      <c r="D1091" s="33" t="e">
        <f>VLOOKUP(B1091,[2]Item!$A$1:$B$2217,2,)</f>
        <v>#N/A</v>
      </c>
      <c r="E1091" s="52" t="s">
        <v>1112</v>
      </c>
      <c r="F1091" s="52" t="s">
        <v>677</v>
      </c>
      <c r="G1091" s="34">
        <v>1</v>
      </c>
      <c r="H1091" s="35">
        <v>0.25</v>
      </c>
      <c r="I1091" s="36">
        <v>42331</v>
      </c>
      <c r="J1091" s="46">
        <v>2300000</v>
      </c>
      <c r="K1091" s="47">
        <f>'[1]Sep 23'!M1114</f>
        <v>2300000.0000000005</v>
      </c>
      <c r="L1091" s="48"/>
      <c r="M1091" s="48">
        <f t="shared" si="199"/>
        <v>2300000</v>
      </c>
      <c r="N1091" s="49"/>
      <c r="O1091" s="48">
        <f t="shared" ref="O1091:O1154" si="203">K1091+N1091</f>
        <v>2300000.0000000005</v>
      </c>
      <c r="P1091" s="48">
        <f t="shared" ref="P1091:P1137" si="204">J1091-O1091</f>
        <v>0</v>
      </c>
      <c r="Q1091" s="8">
        <f t="shared" si="198"/>
        <v>0</v>
      </c>
      <c r="R1091" s="50">
        <f t="shared" si="202"/>
        <v>0</v>
      </c>
      <c r="S1091" s="50"/>
      <c r="T1091" s="9">
        <f t="shared" si="200"/>
        <v>48</v>
      </c>
      <c r="U1091" s="9">
        <f t="shared" ref="U1091:U1154" si="205">IF(I1091="","",IF(((YEAR($U$2)-YEAR(I1091))*12)+MONTH($U$2)-MONTH(I1091)+1&gt;T1091,T1091,((YEAR($U$2)-YEAR(I1091))*12)+MONTH($U$2)-MONTH(I1091)+1))</f>
        <v>48</v>
      </c>
      <c r="V1091">
        <f t="shared" si="201"/>
        <v>0</v>
      </c>
      <c r="W1091" s="166">
        <f t="shared" si="196"/>
        <v>47916.666666666664</v>
      </c>
      <c r="Y1091" s="167">
        <f t="shared" si="197"/>
        <v>2300000</v>
      </c>
    </row>
    <row r="1092" spans="1:25" ht="12" customHeight="1" x14ac:dyDescent="0.25">
      <c r="A1092" s="51">
        <v>478</v>
      </c>
      <c r="B1092" s="52" t="s">
        <v>1182</v>
      </c>
      <c r="C1092" s="52" t="s">
        <v>1111</v>
      </c>
      <c r="D1092" s="33" t="e">
        <f>VLOOKUP(B1092,[2]Item!$A$1:$B$2217,2,)</f>
        <v>#N/A</v>
      </c>
      <c r="E1092" s="52" t="s">
        <v>1112</v>
      </c>
      <c r="F1092" s="52" t="s">
        <v>659</v>
      </c>
      <c r="G1092" s="34">
        <v>1</v>
      </c>
      <c r="H1092" s="35">
        <v>0.25</v>
      </c>
      <c r="I1092" s="36">
        <v>42338</v>
      </c>
      <c r="J1092" s="46">
        <v>297775000</v>
      </c>
      <c r="K1092" s="47">
        <f>'[1]Sep 23'!M1115</f>
        <v>297775000.00000006</v>
      </c>
      <c r="L1092" s="48"/>
      <c r="M1092" s="48">
        <f t="shared" si="199"/>
        <v>297775000</v>
      </c>
      <c r="N1092" s="49"/>
      <c r="O1092" s="48">
        <f t="shared" si="203"/>
        <v>297775000.00000006</v>
      </c>
      <c r="P1092" s="48">
        <f t="shared" si="204"/>
        <v>0</v>
      </c>
      <c r="Q1092" s="8">
        <f t="shared" si="198"/>
        <v>0</v>
      </c>
      <c r="R1092" s="50">
        <f t="shared" si="202"/>
        <v>0</v>
      </c>
      <c r="S1092" s="50"/>
      <c r="T1092" s="9">
        <f t="shared" si="200"/>
        <v>48</v>
      </c>
      <c r="U1092" s="9">
        <f t="shared" si="205"/>
        <v>48</v>
      </c>
      <c r="V1092">
        <f t="shared" si="201"/>
        <v>0</v>
      </c>
      <c r="W1092" s="166">
        <f t="shared" si="196"/>
        <v>6203645.833333333</v>
      </c>
      <c r="Y1092" s="167">
        <f t="shared" si="197"/>
        <v>297775000</v>
      </c>
    </row>
    <row r="1093" spans="1:25" ht="12" customHeight="1" x14ac:dyDescent="0.25">
      <c r="A1093" s="51">
        <v>479</v>
      </c>
      <c r="B1093" s="52" t="s">
        <v>1183</v>
      </c>
      <c r="C1093" s="52" t="s">
        <v>1111</v>
      </c>
      <c r="D1093" s="33" t="e">
        <f>VLOOKUP(B1093,[2]Item!$A$1:$B$2217,2,)</f>
        <v>#N/A</v>
      </c>
      <c r="E1093" s="52" t="s">
        <v>1112</v>
      </c>
      <c r="F1093" s="52" t="s">
        <v>164</v>
      </c>
      <c r="G1093" s="34">
        <v>2</v>
      </c>
      <c r="H1093" s="35">
        <v>0.25</v>
      </c>
      <c r="I1093" s="36">
        <v>42376</v>
      </c>
      <c r="J1093" s="46">
        <v>193338000</v>
      </c>
      <c r="K1093" s="47">
        <f>'[1]Sep 23'!M1116</f>
        <v>193338000</v>
      </c>
      <c r="L1093" s="48"/>
      <c r="M1093" s="48">
        <f t="shared" si="199"/>
        <v>193338000</v>
      </c>
      <c r="N1093" s="49"/>
      <c r="O1093" s="48">
        <f t="shared" si="203"/>
        <v>193338000</v>
      </c>
      <c r="P1093" s="48">
        <f t="shared" si="204"/>
        <v>0</v>
      </c>
      <c r="Q1093" s="8">
        <f t="shared" si="198"/>
        <v>0</v>
      </c>
      <c r="R1093" s="50">
        <f t="shared" si="202"/>
        <v>0</v>
      </c>
      <c r="S1093" s="50"/>
      <c r="T1093" s="9">
        <f t="shared" si="200"/>
        <v>48</v>
      </c>
      <c r="U1093" s="9">
        <f t="shared" si="205"/>
        <v>48</v>
      </c>
      <c r="V1093">
        <f t="shared" si="201"/>
        <v>0</v>
      </c>
      <c r="W1093" s="166">
        <f t="shared" si="196"/>
        <v>4027875</v>
      </c>
      <c r="Y1093" s="167">
        <f t="shared" si="197"/>
        <v>193338000</v>
      </c>
    </row>
    <row r="1094" spans="1:25" ht="12" customHeight="1" x14ac:dyDescent="0.25">
      <c r="A1094" s="51">
        <v>480</v>
      </c>
      <c r="B1094" s="52" t="s">
        <v>1184</v>
      </c>
      <c r="C1094" s="52" t="s">
        <v>1111</v>
      </c>
      <c r="D1094" s="33" t="e">
        <f>VLOOKUP(B1094,[2]Item!$A$1:$B$2217,2,)</f>
        <v>#N/A</v>
      </c>
      <c r="E1094" s="52" t="s">
        <v>1112</v>
      </c>
      <c r="F1094" s="52" t="s">
        <v>164</v>
      </c>
      <c r="G1094" s="34">
        <v>1</v>
      </c>
      <c r="H1094" s="35">
        <v>0.25</v>
      </c>
      <c r="I1094" s="36">
        <v>42376</v>
      </c>
      <c r="J1094" s="46">
        <v>96669000</v>
      </c>
      <c r="K1094" s="47">
        <f>'[1]Sep 23'!M1117</f>
        <v>96669000</v>
      </c>
      <c r="L1094" s="48"/>
      <c r="M1094" s="48">
        <f t="shared" si="199"/>
        <v>96669000</v>
      </c>
      <c r="N1094" s="49"/>
      <c r="O1094" s="48">
        <f t="shared" si="203"/>
        <v>96669000</v>
      </c>
      <c r="P1094" s="48">
        <f t="shared" si="204"/>
        <v>0</v>
      </c>
      <c r="Q1094" s="8">
        <f t="shared" si="198"/>
        <v>0</v>
      </c>
      <c r="R1094" s="50">
        <f t="shared" si="202"/>
        <v>0</v>
      </c>
      <c r="S1094" s="50"/>
      <c r="T1094" s="9">
        <f t="shared" si="200"/>
        <v>48</v>
      </c>
      <c r="U1094" s="9">
        <f t="shared" si="205"/>
        <v>48</v>
      </c>
      <c r="V1094">
        <f t="shared" si="201"/>
        <v>0</v>
      </c>
      <c r="W1094" s="166">
        <f t="shared" si="196"/>
        <v>2013937.5</v>
      </c>
      <c r="Y1094" s="167">
        <f t="shared" si="197"/>
        <v>96669000</v>
      </c>
    </row>
    <row r="1095" spans="1:25" ht="12" customHeight="1" x14ac:dyDescent="0.25">
      <c r="A1095" s="51">
        <v>481</v>
      </c>
      <c r="B1095" s="52" t="s">
        <v>1185</v>
      </c>
      <c r="C1095" s="52" t="s">
        <v>1111</v>
      </c>
      <c r="D1095" s="33" t="e">
        <f>VLOOKUP(B1095,[2]Item!$A$1:$B$2217,2,)</f>
        <v>#N/A</v>
      </c>
      <c r="E1095" s="52" t="s">
        <v>1112</v>
      </c>
      <c r="F1095" s="52" t="s">
        <v>164</v>
      </c>
      <c r="G1095" s="34">
        <v>1</v>
      </c>
      <c r="H1095" s="35">
        <v>0.25</v>
      </c>
      <c r="I1095" s="36">
        <v>42380</v>
      </c>
      <c r="J1095" s="46">
        <v>27000000</v>
      </c>
      <c r="K1095" s="47">
        <f>'[1]Sep 23'!M1118</f>
        <v>27000000</v>
      </c>
      <c r="L1095" s="48"/>
      <c r="M1095" s="48">
        <f t="shared" si="199"/>
        <v>27000000</v>
      </c>
      <c r="N1095" s="49"/>
      <c r="O1095" s="48">
        <f t="shared" si="203"/>
        <v>27000000</v>
      </c>
      <c r="P1095" s="48">
        <f t="shared" si="204"/>
        <v>0</v>
      </c>
      <c r="Q1095" s="8">
        <f t="shared" si="198"/>
        <v>0</v>
      </c>
      <c r="R1095" s="50">
        <f t="shared" si="202"/>
        <v>0</v>
      </c>
      <c r="S1095" s="50"/>
      <c r="T1095" s="9">
        <f t="shared" si="200"/>
        <v>48</v>
      </c>
      <c r="U1095" s="9">
        <f t="shared" si="205"/>
        <v>48</v>
      </c>
      <c r="V1095">
        <f t="shared" si="201"/>
        <v>0</v>
      </c>
      <c r="W1095" s="166">
        <f t="shared" ref="W1095:W1158" si="206">M1095/T1095</f>
        <v>562500</v>
      </c>
      <c r="Y1095" s="167">
        <f t="shared" ref="Y1095:Y1158" si="207">U1095*W1095</f>
        <v>27000000</v>
      </c>
    </row>
    <row r="1096" spans="1:25" ht="12" customHeight="1" x14ac:dyDescent="0.25">
      <c r="A1096" s="51">
        <v>482</v>
      </c>
      <c r="B1096" s="52" t="s">
        <v>1186</v>
      </c>
      <c r="C1096" s="52" t="s">
        <v>1115</v>
      </c>
      <c r="D1096" s="33" t="e">
        <f>VLOOKUP(B1096,[2]Item!$A$1:$B$2217,2,)</f>
        <v>#N/A</v>
      </c>
      <c r="E1096" s="52" t="s">
        <v>1112</v>
      </c>
      <c r="F1096" s="52" t="s">
        <v>170</v>
      </c>
      <c r="G1096" s="34">
        <v>1</v>
      </c>
      <c r="H1096" s="35">
        <v>0.25</v>
      </c>
      <c r="I1096" s="36">
        <v>42423</v>
      </c>
      <c r="J1096" s="46">
        <v>8500000</v>
      </c>
      <c r="K1096" s="47">
        <f>'[1]Sep 23'!M1119</f>
        <v>8499999.9999999944</v>
      </c>
      <c r="L1096" s="48"/>
      <c r="M1096" s="48">
        <f t="shared" si="199"/>
        <v>8500000</v>
      </c>
      <c r="N1096" s="49"/>
      <c r="O1096" s="48">
        <f t="shared" si="203"/>
        <v>8499999.9999999944</v>
      </c>
      <c r="P1096" s="48">
        <f t="shared" si="204"/>
        <v>0</v>
      </c>
      <c r="Q1096" s="8">
        <f t="shared" si="198"/>
        <v>0</v>
      </c>
      <c r="R1096" s="50">
        <f t="shared" si="202"/>
        <v>0</v>
      </c>
      <c r="S1096" s="50"/>
      <c r="T1096" s="9">
        <f t="shared" si="200"/>
        <v>48</v>
      </c>
      <c r="U1096" s="9">
        <f t="shared" si="205"/>
        <v>48</v>
      </c>
      <c r="V1096">
        <f t="shared" si="201"/>
        <v>0</v>
      </c>
      <c r="W1096" s="166">
        <f t="shared" si="206"/>
        <v>177083.33333333334</v>
      </c>
      <c r="Y1096" s="167">
        <f t="shared" si="207"/>
        <v>8500000</v>
      </c>
    </row>
    <row r="1097" spans="1:25" ht="12" customHeight="1" x14ac:dyDescent="0.25">
      <c r="A1097" s="51">
        <v>483</v>
      </c>
      <c r="B1097" s="52" t="s">
        <v>1187</v>
      </c>
      <c r="C1097" s="52" t="s">
        <v>1111</v>
      </c>
      <c r="D1097" s="33" t="e">
        <f>VLOOKUP(B1097,[2]Item!$A$1:$B$2217,2,)</f>
        <v>#N/A</v>
      </c>
      <c r="E1097" s="52" t="s">
        <v>1112</v>
      </c>
      <c r="F1097" s="52" t="s">
        <v>265</v>
      </c>
      <c r="G1097" s="34">
        <v>2</v>
      </c>
      <c r="H1097" s="35">
        <v>0.25</v>
      </c>
      <c r="I1097" s="36">
        <v>42416</v>
      </c>
      <c r="J1097" s="46">
        <v>289780000</v>
      </c>
      <c r="K1097" s="47">
        <f>'[1]Sep 23'!M1120</f>
        <v>289780000.00000012</v>
      </c>
      <c r="L1097" s="48"/>
      <c r="M1097" s="48">
        <f t="shared" si="199"/>
        <v>289780000</v>
      </c>
      <c r="N1097" s="49"/>
      <c r="O1097" s="48">
        <f t="shared" si="203"/>
        <v>289780000.00000012</v>
      </c>
      <c r="P1097" s="48">
        <f t="shared" si="204"/>
        <v>0</v>
      </c>
      <c r="Q1097" s="8">
        <f t="shared" si="198"/>
        <v>0</v>
      </c>
      <c r="R1097" s="50">
        <f t="shared" si="202"/>
        <v>0</v>
      </c>
      <c r="S1097" s="50"/>
      <c r="T1097" s="9">
        <f t="shared" si="200"/>
        <v>48</v>
      </c>
      <c r="U1097" s="9">
        <f t="shared" si="205"/>
        <v>48</v>
      </c>
      <c r="V1097">
        <f t="shared" si="201"/>
        <v>0</v>
      </c>
      <c r="W1097" s="166">
        <f t="shared" si="206"/>
        <v>6037083.333333333</v>
      </c>
      <c r="Y1097" s="167">
        <f t="shared" si="207"/>
        <v>289780000</v>
      </c>
    </row>
    <row r="1098" spans="1:25" ht="12" customHeight="1" x14ac:dyDescent="0.25">
      <c r="A1098" s="51">
        <v>484</v>
      </c>
      <c r="B1098" s="52" t="s">
        <v>1188</v>
      </c>
      <c r="C1098" s="52" t="s">
        <v>1111</v>
      </c>
      <c r="D1098" s="33" t="e">
        <f>VLOOKUP(B1098,[2]Item!$A$1:$B$2217,2,)</f>
        <v>#N/A</v>
      </c>
      <c r="E1098" s="52" t="s">
        <v>1112</v>
      </c>
      <c r="F1098" s="52" t="s">
        <v>770</v>
      </c>
      <c r="G1098" s="34">
        <v>1</v>
      </c>
      <c r="H1098" s="35">
        <v>0.25</v>
      </c>
      <c r="I1098" s="36">
        <v>42403</v>
      </c>
      <c r="J1098" s="46">
        <v>41121000</v>
      </c>
      <c r="K1098" s="47">
        <f>'[1]Sep 23'!M1121</f>
        <v>41121000</v>
      </c>
      <c r="L1098" s="48"/>
      <c r="M1098" s="48">
        <f t="shared" si="199"/>
        <v>41121000</v>
      </c>
      <c r="N1098" s="49"/>
      <c r="O1098" s="48">
        <f t="shared" si="203"/>
        <v>41121000</v>
      </c>
      <c r="P1098" s="48">
        <f t="shared" si="204"/>
        <v>0</v>
      </c>
      <c r="Q1098" s="8">
        <f t="shared" si="198"/>
        <v>0</v>
      </c>
      <c r="R1098" s="50">
        <f t="shared" si="202"/>
        <v>0</v>
      </c>
      <c r="S1098" s="50"/>
      <c r="T1098" s="9">
        <f t="shared" si="200"/>
        <v>48</v>
      </c>
      <c r="U1098" s="9">
        <f t="shared" si="205"/>
        <v>48</v>
      </c>
      <c r="V1098">
        <f t="shared" si="201"/>
        <v>0</v>
      </c>
      <c r="W1098" s="166">
        <f t="shared" si="206"/>
        <v>856687.5</v>
      </c>
      <c r="Y1098" s="167">
        <f t="shared" si="207"/>
        <v>41121000</v>
      </c>
    </row>
    <row r="1099" spans="1:25" ht="12" customHeight="1" x14ac:dyDescent="0.25">
      <c r="A1099" s="51">
        <v>485</v>
      </c>
      <c r="B1099" s="52" t="s">
        <v>1189</v>
      </c>
      <c r="C1099" s="52" t="s">
        <v>1179</v>
      </c>
      <c r="D1099" s="33" t="e">
        <f>VLOOKUP(B1099,[2]Item!$A$1:$B$2217,2,)</f>
        <v>#N/A</v>
      </c>
      <c r="E1099" s="52" t="s">
        <v>1112</v>
      </c>
      <c r="F1099" s="52" t="s">
        <v>170</v>
      </c>
      <c r="G1099" s="34">
        <v>4</v>
      </c>
      <c r="H1099" s="35">
        <v>0.25</v>
      </c>
      <c r="I1099" s="36">
        <v>42506</v>
      </c>
      <c r="J1099" s="46">
        <v>2200000</v>
      </c>
      <c r="K1099" s="47">
        <f>'[1]Sep 23'!M1122</f>
        <v>2200000</v>
      </c>
      <c r="L1099" s="48"/>
      <c r="M1099" s="48">
        <f t="shared" si="199"/>
        <v>2200000</v>
      </c>
      <c r="N1099" s="49"/>
      <c r="O1099" s="48">
        <f t="shared" si="203"/>
        <v>2200000</v>
      </c>
      <c r="P1099" s="48">
        <f t="shared" si="204"/>
        <v>0</v>
      </c>
      <c r="Q1099" s="8">
        <f t="shared" si="198"/>
        <v>0</v>
      </c>
      <c r="R1099" s="50">
        <f t="shared" si="202"/>
        <v>0</v>
      </c>
      <c r="S1099" s="50"/>
      <c r="T1099" s="9">
        <f t="shared" si="200"/>
        <v>48</v>
      </c>
      <c r="U1099" s="9">
        <f t="shared" si="205"/>
        <v>48</v>
      </c>
      <c r="V1099">
        <f t="shared" si="201"/>
        <v>0</v>
      </c>
      <c r="W1099" s="166">
        <f t="shared" si="206"/>
        <v>45833.333333333336</v>
      </c>
      <c r="Y1099" s="167">
        <f t="shared" si="207"/>
        <v>2200000</v>
      </c>
    </row>
    <row r="1100" spans="1:25" ht="12" customHeight="1" x14ac:dyDescent="0.25">
      <c r="A1100" s="51">
        <v>486</v>
      </c>
      <c r="B1100" s="52" t="s">
        <v>1190</v>
      </c>
      <c r="C1100" s="52" t="s">
        <v>1115</v>
      </c>
      <c r="D1100" s="33" t="e">
        <f>VLOOKUP(B1100,[2]Item!$A$1:$B$2217,2,)</f>
        <v>#N/A</v>
      </c>
      <c r="E1100" s="52" t="s">
        <v>1112</v>
      </c>
      <c r="F1100" s="52" t="s">
        <v>170</v>
      </c>
      <c r="G1100" s="34">
        <v>1</v>
      </c>
      <c r="H1100" s="35">
        <v>0.25</v>
      </c>
      <c r="I1100" s="36">
        <v>42503</v>
      </c>
      <c r="J1100" s="46">
        <v>8746804.290000001</v>
      </c>
      <c r="K1100" s="47">
        <f>'[1]Sep 23'!M1123</f>
        <v>8746804.290000001</v>
      </c>
      <c r="L1100" s="48"/>
      <c r="M1100" s="48">
        <f t="shared" si="199"/>
        <v>8746804.290000001</v>
      </c>
      <c r="N1100" s="49"/>
      <c r="O1100" s="48">
        <f t="shared" si="203"/>
        <v>8746804.290000001</v>
      </c>
      <c r="P1100" s="48">
        <f t="shared" si="204"/>
        <v>0</v>
      </c>
      <c r="Q1100" s="8">
        <f t="shared" si="198"/>
        <v>0</v>
      </c>
      <c r="R1100" s="50">
        <f t="shared" si="202"/>
        <v>0</v>
      </c>
      <c r="S1100" s="50"/>
      <c r="T1100" s="9">
        <f t="shared" si="200"/>
        <v>48</v>
      </c>
      <c r="U1100" s="9">
        <f t="shared" si="205"/>
        <v>48</v>
      </c>
      <c r="V1100">
        <f t="shared" si="201"/>
        <v>0</v>
      </c>
      <c r="W1100" s="166">
        <f t="shared" si="206"/>
        <v>182225.08937500001</v>
      </c>
      <c r="Y1100" s="167">
        <f t="shared" si="207"/>
        <v>8746804.290000001</v>
      </c>
    </row>
    <row r="1101" spans="1:25" ht="12" customHeight="1" x14ac:dyDescent="0.25">
      <c r="A1101" s="51">
        <v>487</v>
      </c>
      <c r="B1101" s="52" t="s">
        <v>1191</v>
      </c>
      <c r="C1101" s="52" t="s">
        <v>1111</v>
      </c>
      <c r="D1101" s="33" t="e">
        <f>VLOOKUP(B1101,[2]Item!$A$1:$B$2217,2,)</f>
        <v>#N/A</v>
      </c>
      <c r="E1101" s="52" t="s">
        <v>1112</v>
      </c>
      <c r="F1101" s="52" t="s">
        <v>677</v>
      </c>
      <c r="G1101" s="34">
        <v>1</v>
      </c>
      <c r="H1101" s="35">
        <v>0.25</v>
      </c>
      <c r="I1101" s="36">
        <v>42503</v>
      </c>
      <c r="J1101" s="46">
        <v>21465244.289999999</v>
      </c>
      <c r="K1101" s="47">
        <f>'[1]Sep 23'!M1124</f>
        <v>21465244.289999999</v>
      </c>
      <c r="L1101" s="48"/>
      <c r="M1101" s="48">
        <f t="shared" si="199"/>
        <v>21465244.289999999</v>
      </c>
      <c r="N1101" s="49"/>
      <c r="O1101" s="48">
        <f t="shared" si="203"/>
        <v>21465244.289999999</v>
      </c>
      <c r="P1101" s="48">
        <f t="shared" si="204"/>
        <v>0</v>
      </c>
      <c r="Q1101" s="8">
        <f t="shared" si="198"/>
        <v>0</v>
      </c>
      <c r="R1101" s="50">
        <f t="shared" si="202"/>
        <v>0</v>
      </c>
      <c r="S1101" s="50"/>
      <c r="T1101" s="9">
        <f t="shared" si="200"/>
        <v>48</v>
      </c>
      <c r="U1101" s="9">
        <f t="shared" si="205"/>
        <v>48</v>
      </c>
      <c r="V1101">
        <f t="shared" si="201"/>
        <v>0</v>
      </c>
      <c r="W1101" s="166">
        <f t="shared" si="206"/>
        <v>447192.58937499998</v>
      </c>
      <c r="Y1101" s="167">
        <f t="shared" si="207"/>
        <v>21465244.289999999</v>
      </c>
    </row>
    <row r="1102" spans="1:25" ht="12" customHeight="1" x14ac:dyDescent="0.25">
      <c r="A1102" s="51">
        <v>488</v>
      </c>
      <c r="B1102" s="52" t="s">
        <v>1192</v>
      </c>
      <c r="C1102" s="52" t="s">
        <v>1111</v>
      </c>
      <c r="D1102" s="33" t="e">
        <f>VLOOKUP(B1102,[2]Item!$A$1:$B$2217,2,)</f>
        <v>#N/A</v>
      </c>
      <c r="E1102" s="52" t="s">
        <v>1112</v>
      </c>
      <c r="F1102" s="52" t="s">
        <v>265</v>
      </c>
      <c r="G1102" s="34">
        <v>1</v>
      </c>
      <c r="H1102" s="35">
        <v>0.25</v>
      </c>
      <c r="I1102" s="36">
        <v>42503</v>
      </c>
      <c r="J1102" s="46">
        <v>4961554.29</v>
      </c>
      <c r="K1102" s="47">
        <f>'[1]Sep 23'!M1125</f>
        <v>4961554.29</v>
      </c>
      <c r="L1102" s="48"/>
      <c r="M1102" s="48">
        <f t="shared" si="199"/>
        <v>4961554.29</v>
      </c>
      <c r="N1102" s="49"/>
      <c r="O1102" s="48">
        <f t="shared" si="203"/>
        <v>4961554.29</v>
      </c>
      <c r="P1102" s="48">
        <f t="shared" si="204"/>
        <v>0</v>
      </c>
      <c r="Q1102" s="8">
        <f t="shared" si="198"/>
        <v>0</v>
      </c>
      <c r="R1102" s="50">
        <f t="shared" si="202"/>
        <v>0</v>
      </c>
      <c r="S1102" s="50"/>
      <c r="T1102" s="9">
        <f t="shared" si="200"/>
        <v>48</v>
      </c>
      <c r="U1102" s="9">
        <f t="shared" si="205"/>
        <v>48</v>
      </c>
      <c r="V1102">
        <f t="shared" si="201"/>
        <v>0</v>
      </c>
      <c r="W1102" s="166">
        <f t="shared" si="206"/>
        <v>103365.714375</v>
      </c>
      <c r="Y1102" s="167">
        <f t="shared" si="207"/>
        <v>4961554.29</v>
      </c>
    </row>
    <row r="1103" spans="1:25" ht="12" customHeight="1" x14ac:dyDescent="0.25">
      <c r="A1103" s="51">
        <v>489</v>
      </c>
      <c r="B1103" s="52" t="s">
        <v>1193</v>
      </c>
      <c r="C1103" s="52" t="s">
        <v>1115</v>
      </c>
      <c r="D1103" s="33" t="e">
        <f>VLOOKUP(B1103,[2]Item!$A$1:$B$2217,2,)</f>
        <v>#N/A</v>
      </c>
      <c r="E1103" s="52" t="s">
        <v>1112</v>
      </c>
      <c r="F1103" s="52" t="s">
        <v>170</v>
      </c>
      <c r="G1103" s="34">
        <v>12</v>
      </c>
      <c r="H1103" s="35">
        <v>0.25</v>
      </c>
      <c r="I1103" s="36">
        <v>42503</v>
      </c>
      <c r="J1103" s="46">
        <v>16317304.290000001</v>
      </c>
      <c r="K1103" s="47">
        <f>'[1]Sep 23'!M1126</f>
        <v>16317304.290000001</v>
      </c>
      <c r="L1103" s="48"/>
      <c r="M1103" s="48">
        <f t="shared" si="199"/>
        <v>16317304.290000001</v>
      </c>
      <c r="N1103" s="49"/>
      <c r="O1103" s="48">
        <f t="shared" si="203"/>
        <v>16317304.290000001</v>
      </c>
      <c r="P1103" s="48">
        <f t="shared" si="204"/>
        <v>0</v>
      </c>
      <c r="Q1103" s="8">
        <f t="shared" si="198"/>
        <v>0</v>
      </c>
      <c r="R1103" s="50">
        <f t="shared" si="202"/>
        <v>0</v>
      </c>
      <c r="S1103" s="50"/>
      <c r="T1103" s="9">
        <f t="shared" si="200"/>
        <v>48</v>
      </c>
      <c r="U1103" s="9">
        <f t="shared" si="205"/>
        <v>48</v>
      </c>
      <c r="V1103">
        <f t="shared" si="201"/>
        <v>0</v>
      </c>
      <c r="W1103" s="166">
        <f t="shared" si="206"/>
        <v>339943.83937500004</v>
      </c>
      <c r="Y1103" s="167">
        <f t="shared" si="207"/>
        <v>16317304.290000003</v>
      </c>
    </row>
    <row r="1104" spans="1:25" ht="12" customHeight="1" x14ac:dyDescent="0.25">
      <c r="A1104" s="51">
        <v>490</v>
      </c>
      <c r="B1104" s="52" t="s">
        <v>1194</v>
      </c>
      <c r="C1104" s="52" t="s">
        <v>1115</v>
      </c>
      <c r="D1104" s="33" t="e">
        <f>VLOOKUP(B1104,[2]Item!$A$1:$B$2217,2,)</f>
        <v>#N/A</v>
      </c>
      <c r="E1104" s="52" t="s">
        <v>1112</v>
      </c>
      <c r="F1104" s="52" t="s">
        <v>170</v>
      </c>
      <c r="G1104" s="34">
        <v>5</v>
      </c>
      <c r="H1104" s="35">
        <v>0.25</v>
      </c>
      <c r="I1104" s="36">
        <v>42503</v>
      </c>
      <c r="J1104" s="46">
        <v>6929884.29</v>
      </c>
      <c r="K1104" s="47">
        <f>'[1]Sep 23'!M1127</f>
        <v>6929884.29</v>
      </c>
      <c r="L1104" s="48"/>
      <c r="M1104" s="48">
        <f t="shared" si="199"/>
        <v>6929884.29</v>
      </c>
      <c r="N1104" s="49"/>
      <c r="O1104" s="48">
        <f t="shared" si="203"/>
        <v>6929884.29</v>
      </c>
      <c r="P1104" s="48">
        <f t="shared" si="204"/>
        <v>0</v>
      </c>
      <c r="Q1104" s="8">
        <f t="shared" si="198"/>
        <v>0</v>
      </c>
      <c r="R1104" s="50">
        <f t="shared" si="202"/>
        <v>0</v>
      </c>
      <c r="S1104" s="50"/>
      <c r="T1104" s="9">
        <f t="shared" si="200"/>
        <v>48</v>
      </c>
      <c r="U1104" s="9">
        <f t="shared" si="205"/>
        <v>48</v>
      </c>
      <c r="V1104">
        <f t="shared" si="201"/>
        <v>0</v>
      </c>
      <c r="W1104" s="166">
        <f t="shared" si="206"/>
        <v>144372.58937500001</v>
      </c>
      <c r="Y1104" s="167">
        <f t="shared" si="207"/>
        <v>6929884.290000001</v>
      </c>
    </row>
    <row r="1105" spans="1:25" ht="12" customHeight="1" x14ac:dyDescent="0.25">
      <c r="A1105" s="51">
        <v>491</v>
      </c>
      <c r="B1105" s="52" t="s">
        <v>1195</v>
      </c>
      <c r="C1105" s="52" t="s">
        <v>1111</v>
      </c>
      <c r="D1105" s="33" t="e">
        <f>VLOOKUP(B1105,[2]Item!$A$1:$B$2217,2,)</f>
        <v>#N/A</v>
      </c>
      <c r="E1105" s="52" t="s">
        <v>1112</v>
      </c>
      <c r="F1105" s="52" t="s">
        <v>679</v>
      </c>
      <c r="G1105" s="34">
        <v>1</v>
      </c>
      <c r="H1105" s="35">
        <v>0.25</v>
      </c>
      <c r="I1105" s="36">
        <v>42491</v>
      </c>
      <c r="J1105" s="46">
        <v>124925000</v>
      </c>
      <c r="K1105" s="47">
        <f>'[1]Sep 23'!M1128</f>
        <v>124925000</v>
      </c>
      <c r="L1105" s="48"/>
      <c r="M1105" s="48">
        <f t="shared" si="199"/>
        <v>124925000</v>
      </c>
      <c r="N1105" s="49"/>
      <c r="O1105" s="48">
        <f t="shared" si="203"/>
        <v>124925000</v>
      </c>
      <c r="P1105" s="48">
        <f t="shared" si="204"/>
        <v>0</v>
      </c>
      <c r="Q1105" s="8">
        <f t="shared" si="198"/>
        <v>0</v>
      </c>
      <c r="R1105" s="50">
        <f t="shared" si="202"/>
        <v>0</v>
      </c>
      <c r="S1105" s="50"/>
      <c r="T1105" s="9">
        <f t="shared" si="200"/>
        <v>48</v>
      </c>
      <c r="U1105" s="9">
        <f t="shared" si="205"/>
        <v>48</v>
      </c>
      <c r="V1105">
        <f t="shared" si="201"/>
        <v>0</v>
      </c>
      <c r="W1105" s="166">
        <f t="shared" si="206"/>
        <v>2602604.1666666665</v>
      </c>
      <c r="Y1105" s="167">
        <f t="shared" si="207"/>
        <v>124925000</v>
      </c>
    </row>
    <row r="1106" spans="1:25" ht="12" customHeight="1" x14ac:dyDescent="0.25">
      <c r="A1106" s="51">
        <v>492</v>
      </c>
      <c r="B1106" s="52" t="s">
        <v>1196</v>
      </c>
      <c r="C1106" s="52" t="s">
        <v>1111</v>
      </c>
      <c r="D1106" s="33" t="e">
        <f>VLOOKUP(B1106,[2]Item!$A$1:$B$2217,2,)</f>
        <v>#N/A</v>
      </c>
      <c r="E1106" s="52" t="s">
        <v>1112</v>
      </c>
      <c r="F1106" s="52" t="s">
        <v>659</v>
      </c>
      <c r="G1106" s="34">
        <v>1</v>
      </c>
      <c r="H1106" s="35">
        <v>0.25</v>
      </c>
      <c r="I1106" s="36">
        <v>42693</v>
      </c>
      <c r="J1106" s="46">
        <v>257477100</v>
      </c>
      <c r="K1106" s="47">
        <f>'[1]Sep 23'!M1129</f>
        <v>257477100</v>
      </c>
      <c r="L1106" s="48"/>
      <c r="M1106" s="48">
        <f t="shared" si="199"/>
        <v>257477100</v>
      </c>
      <c r="N1106" s="49">
        <f t="shared" ref="N1106:N1119" si="208">IF(J1106=K1106,0,J1106*H1106/12)</f>
        <v>0</v>
      </c>
      <c r="O1106" s="48">
        <f t="shared" si="203"/>
        <v>257477100</v>
      </c>
      <c r="P1106" s="48">
        <f t="shared" si="204"/>
        <v>0</v>
      </c>
      <c r="Q1106" s="8">
        <f t="shared" si="198"/>
        <v>0</v>
      </c>
      <c r="R1106" s="50">
        <f t="shared" si="202"/>
        <v>0</v>
      </c>
      <c r="S1106" s="50"/>
      <c r="T1106" s="9">
        <f t="shared" si="200"/>
        <v>48</v>
      </c>
      <c r="U1106" s="9">
        <f t="shared" si="205"/>
        <v>48</v>
      </c>
      <c r="V1106">
        <f t="shared" si="201"/>
        <v>0</v>
      </c>
      <c r="W1106" s="166">
        <f t="shared" si="206"/>
        <v>5364106.25</v>
      </c>
      <c r="Y1106" s="167">
        <f t="shared" si="207"/>
        <v>257477100</v>
      </c>
    </row>
    <row r="1107" spans="1:25" ht="12" customHeight="1" x14ac:dyDescent="0.25">
      <c r="A1107" s="51">
        <v>493</v>
      </c>
      <c r="B1107" s="52" t="s">
        <v>1197</v>
      </c>
      <c r="C1107" s="52" t="s">
        <v>1115</v>
      </c>
      <c r="D1107" s="33" t="e">
        <f>VLOOKUP(B1107,[2]Item!$A$1:$B$2217,2,)</f>
        <v>#N/A</v>
      </c>
      <c r="E1107" s="52" t="s">
        <v>1112</v>
      </c>
      <c r="F1107" s="52" t="s">
        <v>338</v>
      </c>
      <c r="G1107" s="34">
        <v>1</v>
      </c>
      <c r="H1107" s="35">
        <v>0.25</v>
      </c>
      <c r="I1107" s="36">
        <v>42658</v>
      </c>
      <c r="J1107" s="46">
        <v>14475000</v>
      </c>
      <c r="K1107" s="47">
        <f>'[1]Sep 23'!M1130</f>
        <v>14475000</v>
      </c>
      <c r="L1107" s="48"/>
      <c r="M1107" s="48">
        <f t="shared" si="199"/>
        <v>14475000</v>
      </c>
      <c r="N1107" s="49">
        <f t="shared" si="208"/>
        <v>0</v>
      </c>
      <c r="O1107" s="48">
        <f t="shared" si="203"/>
        <v>14475000</v>
      </c>
      <c r="P1107" s="48">
        <f t="shared" si="204"/>
        <v>0</v>
      </c>
      <c r="Q1107" s="8">
        <f t="shared" si="198"/>
        <v>0</v>
      </c>
      <c r="R1107" s="50">
        <f t="shared" si="202"/>
        <v>0</v>
      </c>
      <c r="S1107" s="50"/>
      <c r="T1107" s="9">
        <f t="shared" si="200"/>
        <v>48</v>
      </c>
      <c r="U1107" s="9">
        <f t="shared" si="205"/>
        <v>48</v>
      </c>
      <c r="V1107">
        <f t="shared" si="201"/>
        <v>0</v>
      </c>
      <c r="W1107" s="166">
        <f t="shared" si="206"/>
        <v>301562.5</v>
      </c>
      <c r="Y1107" s="167">
        <f t="shared" si="207"/>
        <v>14475000</v>
      </c>
    </row>
    <row r="1108" spans="1:25" ht="12" customHeight="1" x14ac:dyDescent="0.25">
      <c r="A1108" s="51">
        <v>494</v>
      </c>
      <c r="B1108" s="52" t="s">
        <v>1198</v>
      </c>
      <c r="C1108" s="52" t="s">
        <v>1115</v>
      </c>
      <c r="D1108" s="33" t="e">
        <f>VLOOKUP(B1108,[2]Item!$A$1:$B$2217,2,)</f>
        <v>#N/A</v>
      </c>
      <c r="E1108" s="52" t="s">
        <v>1112</v>
      </c>
      <c r="F1108" s="52" t="s">
        <v>170</v>
      </c>
      <c r="G1108" s="34">
        <v>1</v>
      </c>
      <c r="H1108" s="35">
        <v>0.25</v>
      </c>
      <c r="I1108" s="36">
        <v>42831</v>
      </c>
      <c r="J1108" s="46">
        <v>2541000</v>
      </c>
      <c r="K1108" s="47">
        <f>'[1]Sep 23'!M1131</f>
        <v>2541000</v>
      </c>
      <c r="L1108" s="48"/>
      <c r="M1108" s="48">
        <f t="shared" si="199"/>
        <v>2541000</v>
      </c>
      <c r="N1108" s="49">
        <f t="shared" si="208"/>
        <v>0</v>
      </c>
      <c r="O1108" s="48">
        <f t="shared" si="203"/>
        <v>2541000</v>
      </c>
      <c r="P1108" s="48">
        <f t="shared" si="204"/>
        <v>0</v>
      </c>
      <c r="Q1108" s="8">
        <f t="shared" si="198"/>
        <v>0</v>
      </c>
      <c r="R1108" s="50">
        <f t="shared" si="202"/>
        <v>0</v>
      </c>
      <c r="S1108" s="50"/>
      <c r="T1108" s="9">
        <f t="shared" si="200"/>
        <v>48</v>
      </c>
      <c r="U1108" s="9">
        <f t="shared" si="205"/>
        <v>48</v>
      </c>
      <c r="V1108">
        <f t="shared" si="201"/>
        <v>0</v>
      </c>
      <c r="W1108" s="166">
        <f t="shared" si="206"/>
        <v>52937.5</v>
      </c>
      <c r="Y1108" s="167">
        <f t="shared" si="207"/>
        <v>2541000</v>
      </c>
    </row>
    <row r="1109" spans="1:25" ht="12" customHeight="1" x14ac:dyDescent="0.25">
      <c r="A1109" s="51">
        <v>495</v>
      </c>
      <c r="B1109" s="52" t="s">
        <v>1199</v>
      </c>
      <c r="C1109" s="52" t="s">
        <v>1111</v>
      </c>
      <c r="D1109" s="33" t="e">
        <f>VLOOKUP(B1109,[2]Item!$A$1:$B$2217,2,)</f>
        <v>#N/A</v>
      </c>
      <c r="E1109" s="52" t="s">
        <v>1112</v>
      </c>
      <c r="F1109" s="52" t="s">
        <v>761</v>
      </c>
      <c r="G1109" s="34">
        <v>1</v>
      </c>
      <c r="H1109" s="35">
        <v>0.25</v>
      </c>
      <c r="I1109" s="36">
        <v>42978</v>
      </c>
      <c r="J1109" s="46">
        <v>450000000</v>
      </c>
      <c r="K1109" s="47">
        <f>'[1]Sep 23'!M1132</f>
        <v>450000000</v>
      </c>
      <c r="L1109" s="48"/>
      <c r="M1109" s="48">
        <f t="shared" si="199"/>
        <v>450000000</v>
      </c>
      <c r="N1109" s="49">
        <f t="shared" si="208"/>
        <v>0</v>
      </c>
      <c r="O1109" s="48">
        <f t="shared" si="203"/>
        <v>450000000</v>
      </c>
      <c r="P1109" s="48">
        <f t="shared" si="204"/>
        <v>0</v>
      </c>
      <c r="Q1109" s="8">
        <f t="shared" si="198"/>
        <v>0</v>
      </c>
      <c r="R1109" s="50">
        <f t="shared" si="202"/>
        <v>0</v>
      </c>
      <c r="S1109" s="50"/>
      <c r="T1109" s="9">
        <f t="shared" si="200"/>
        <v>48</v>
      </c>
      <c r="U1109" s="9">
        <f t="shared" si="205"/>
        <v>48</v>
      </c>
      <c r="V1109">
        <f t="shared" si="201"/>
        <v>0</v>
      </c>
      <c r="W1109" s="166">
        <f t="shared" si="206"/>
        <v>9375000</v>
      </c>
      <c r="Y1109" s="167">
        <f t="shared" si="207"/>
        <v>450000000</v>
      </c>
    </row>
    <row r="1110" spans="1:25" ht="12" customHeight="1" x14ac:dyDescent="0.25">
      <c r="A1110" s="51">
        <v>496</v>
      </c>
      <c r="B1110" s="52" t="s">
        <v>1200</v>
      </c>
      <c r="C1110" s="52" t="s">
        <v>1179</v>
      </c>
      <c r="D1110" s="33" t="e">
        <f>VLOOKUP(B1110,[2]Item!$A$1:$B$2217,2,)</f>
        <v>#N/A</v>
      </c>
      <c r="E1110" s="52" t="s">
        <v>1112</v>
      </c>
      <c r="F1110" s="52" t="s">
        <v>170</v>
      </c>
      <c r="G1110" s="34">
        <v>70</v>
      </c>
      <c r="H1110" s="35">
        <v>0.25</v>
      </c>
      <c r="I1110" s="36">
        <v>42948</v>
      </c>
      <c r="J1110" s="46">
        <v>63595800</v>
      </c>
      <c r="K1110" s="47">
        <f>'[1]Sep 23'!M1133</f>
        <v>63595800</v>
      </c>
      <c r="L1110" s="48"/>
      <c r="M1110" s="48">
        <f t="shared" si="199"/>
        <v>63595800</v>
      </c>
      <c r="N1110" s="49">
        <f t="shared" si="208"/>
        <v>0</v>
      </c>
      <c r="O1110" s="48">
        <f t="shared" si="203"/>
        <v>63595800</v>
      </c>
      <c r="P1110" s="48">
        <f t="shared" si="204"/>
        <v>0</v>
      </c>
      <c r="Q1110" s="8">
        <f t="shared" si="198"/>
        <v>0</v>
      </c>
      <c r="R1110" s="50">
        <f t="shared" si="202"/>
        <v>0</v>
      </c>
      <c r="S1110" s="50"/>
      <c r="T1110" s="9">
        <f t="shared" si="200"/>
        <v>48</v>
      </c>
      <c r="U1110" s="9">
        <f t="shared" si="205"/>
        <v>48</v>
      </c>
      <c r="V1110">
        <f t="shared" si="201"/>
        <v>0</v>
      </c>
      <c r="W1110" s="166">
        <f t="shared" si="206"/>
        <v>1324912.5</v>
      </c>
      <c r="Y1110" s="167">
        <f t="shared" si="207"/>
        <v>63595800</v>
      </c>
    </row>
    <row r="1111" spans="1:25" ht="12" customHeight="1" x14ac:dyDescent="0.25">
      <c r="A1111" s="51">
        <v>497</v>
      </c>
      <c r="B1111" s="52" t="s">
        <v>1200</v>
      </c>
      <c r="C1111" s="52" t="s">
        <v>1179</v>
      </c>
      <c r="D1111" s="33" t="e">
        <f>VLOOKUP(B1111,[2]Item!$A$1:$B$2217,2,)</f>
        <v>#N/A</v>
      </c>
      <c r="E1111" s="52" t="s">
        <v>1112</v>
      </c>
      <c r="F1111" s="52" t="s">
        <v>170</v>
      </c>
      <c r="G1111" s="34">
        <v>1</v>
      </c>
      <c r="H1111" s="35">
        <v>0.25</v>
      </c>
      <c r="I1111" s="36">
        <v>42948</v>
      </c>
      <c r="J1111" s="46">
        <v>37800000</v>
      </c>
      <c r="K1111" s="47">
        <f>'[1]Sep 23'!M1134</f>
        <v>37800000</v>
      </c>
      <c r="L1111" s="48"/>
      <c r="M1111" s="48">
        <f t="shared" si="199"/>
        <v>37800000</v>
      </c>
      <c r="N1111" s="49">
        <f t="shared" si="208"/>
        <v>0</v>
      </c>
      <c r="O1111" s="48">
        <f t="shared" si="203"/>
        <v>37800000</v>
      </c>
      <c r="P1111" s="48">
        <f t="shared" si="204"/>
        <v>0</v>
      </c>
      <c r="Q1111" s="8">
        <f t="shared" si="198"/>
        <v>0</v>
      </c>
      <c r="R1111" s="50">
        <f t="shared" si="202"/>
        <v>0</v>
      </c>
      <c r="S1111" s="50"/>
      <c r="T1111" s="9">
        <f t="shared" si="200"/>
        <v>48</v>
      </c>
      <c r="U1111" s="9">
        <f t="shared" si="205"/>
        <v>48</v>
      </c>
      <c r="V1111">
        <f t="shared" si="201"/>
        <v>0</v>
      </c>
      <c r="W1111" s="166">
        <f t="shared" si="206"/>
        <v>787500</v>
      </c>
      <c r="Y1111" s="167">
        <f t="shared" si="207"/>
        <v>37800000</v>
      </c>
    </row>
    <row r="1112" spans="1:25" ht="12" customHeight="1" x14ac:dyDescent="0.25">
      <c r="A1112" s="51">
        <v>498</v>
      </c>
      <c r="B1112" s="52" t="s">
        <v>1201</v>
      </c>
      <c r="C1112" s="52" t="s">
        <v>1115</v>
      </c>
      <c r="D1112" s="33" t="e">
        <f>VLOOKUP(B1112,[2]Item!$A$1:$B$2217,2,)</f>
        <v>#N/A</v>
      </c>
      <c r="E1112" s="52" t="s">
        <v>1112</v>
      </c>
      <c r="F1112" s="52" t="s">
        <v>679</v>
      </c>
      <c r="G1112" s="34">
        <v>1</v>
      </c>
      <c r="H1112" s="35">
        <v>0.25</v>
      </c>
      <c r="I1112" s="36">
        <v>42983</v>
      </c>
      <c r="J1112" s="46">
        <v>17050000</v>
      </c>
      <c r="K1112" s="47">
        <f>'[1]Sep 23'!M1135</f>
        <v>17050000.000000011</v>
      </c>
      <c r="L1112" s="48"/>
      <c r="M1112" s="48">
        <f t="shared" si="199"/>
        <v>17050000</v>
      </c>
      <c r="N1112" s="49">
        <f t="shared" si="208"/>
        <v>0</v>
      </c>
      <c r="O1112" s="48">
        <f t="shared" si="203"/>
        <v>17050000.000000011</v>
      </c>
      <c r="P1112" s="48">
        <f t="shared" si="204"/>
        <v>0</v>
      </c>
      <c r="Q1112" s="8">
        <f t="shared" si="198"/>
        <v>0</v>
      </c>
      <c r="R1112" s="50">
        <f t="shared" si="202"/>
        <v>0</v>
      </c>
      <c r="S1112" s="50"/>
      <c r="T1112" s="9">
        <f t="shared" si="200"/>
        <v>48</v>
      </c>
      <c r="U1112" s="9">
        <f t="shared" si="205"/>
        <v>48</v>
      </c>
      <c r="V1112">
        <f t="shared" si="201"/>
        <v>0</v>
      </c>
      <c r="W1112" s="166">
        <f t="shared" si="206"/>
        <v>355208.33333333331</v>
      </c>
      <c r="Y1112" s="167">
        <f t="shared" si="207"/>
        <v>17050000</v>
      </c>
    </row>
    <row r="1113" spans="1:25" ht="12" customHeight="1" x14ac:dyDescent="0.25">
      <c r="A1113" s="51">
        <v>499</v>
      </c>
      <c r="B1113" s="52" t="s">
        <v>1202</v>
      </c>
      <c r="C1113" s="52" t="s">
        <v>1115</v>
      </c>
      <c r="D1113" s="33" t="e">
        <f>VLOOKUP(B1113,[2]Item!$A$1:$B$2217,2,)</f>
        <v>#N/A</v>
      </c>
      <c r="E1113" s="52" t="s">
        <v>1112</v>
      </c>
      <c r="F1113" s="52" t="s">
        <v>175</v>
      </c>
      <c r="G1113" s="34">
        <v>1</v>
      </c>
      <c r="H1113" s="35">
        <v>0.25</v>
      </c>
      <c r="I1113" s="36">
        <v>43066</v>
      </c>
      <c r="J1113" s="46">
        <v>146300000</v>
      </c>
      <c r="K1113" s="47">
        <f>'[1]Sep 23'!M1136</f>
        <v>146300000.00000006</v>
      </c>
      <c r="L1113" s="48"/>
      <c r="M1113" s="48">
        <f t="shared" si="199"/>
        <v>146300000</v>
      </c>
      <c r="N1113" s="49">
        <f t="shared" si="208"/>
        <v>0</v>
      </c>
      <c r="O1113" s="48">
        <f t="shared" si="203"/>
        <v>146300000.00000006</v>
      </c>
      <c r="P1113" s="48">
        <f t="shared" si="204"/>
        <v>0</v>
      </c>
      <c r="Q1113" s="8">
        <f t="shared" si="198"/>
        <v>0</v>
      </c>
      <c r="R1113" s="50">
        <f t="shared" si="202"/>
        <v>0</v>
      </c>
      <c r="S1113" s="50"/>
      <c r="T1113" s="9">
        <f t="shared" si="200"/>
        <v>48</v>
      </c>
      <c r="U1113" s="9">
        <f t="shared" si="205"/>
        <v>48</v>
      </c>
      <c r="V1113">
        <f t="shared" si="201"/>
        <v>0</v>
      </c>
      <c r="W1113" s="166">
        <f t="shared" si="206"/>
        <v>3047916.6666666665</v>
      </c>
      <c r="Y1113" s="167">
        <f t="shared" si="207"/>
        <v>146300000</v>
      </c>
    </row>
    <row r="1114" spans="1:25" ht="12" customHeight="1" x14ac:dyDescent="0.25">
      <c r="A1114" s="51">
        <v>500</v>
      </c>
      <c r="B1114" s="52" t="s">
        <v>1203</v>
      </c>
      <c r="C1114" s="52" t="s">
        <v>1115</v>
      </c>
      <c r="D1114" s="33" t="e">
        <f>VLOOKUP(B1114,[2]Item!$A$1:$B$2217,2,)</f>
        <v>#N/A</v>
      </c>
      <c r="E1114" s="52" t="s">
        <v>1112</v>
      </c>
      <c r="F1114" s="52" t="s">
        <v>175</v>
      </c>
      <c r="G1114" s="34">
        <v>1</v>
      </c>
      <c r="H1114" s="35">
        <v>0.25</v>
      </c>
      <c r="I1114" s="36">
        <v>43066</v>
      </c>
      <c r="J1114" s="46">
        <v>15400000</v>
      </c>
      <c r="K1114" s="47">
        <f>'[1]Sep 23'!M1137</f>
        <v>15400000.000000009</v>
      </c>
      <c r="L1114" s="48"/>
      <c r="M1114" s="48">
        <f t="shared" si="199"/>
        <v>15400000</v>
      </c>
      <c r="N1114" s="49">
        <f t="shared" si="208"/>
        <v>0</v>
      </c>
      <c r="O1114" s="48">
        <f t="shared" si="203"/>
        <v>15400000.000000009</v>
      </c>
      <c r="P1114" s="48">
        <f t="shared" si="204"/>
        <v>0</v>
      </c>
      <c r="Q1114" s="8">
        <f t="shared" si="198"/>
        <v>0</v>
      </c>
      <c r="R1114" s="50">
        <f t="shared" si="202"/>
        <v>0</v>
      </c>
      <c r="S1114" s="50"/>
      <c r="T1114" s="9">
        <f t="shared" si="200"/>
        <v>48</v>
      </c>
      <c r="U1114" s="9">
        <f t="shared" si="205"/>
        <v>48</v>
      </c>
      <c r="V1114">
        <f t="shared" si="201"/>
        <v>0</v>
      </c>
      <c r="W1114" s="166">
        <f t="shared" si="206"/>
        <v>320833.33333333331</v>
      </c>
      <c r="Y1114" s="167">
        <f t="shared" si="207"/>
        <v>15400000</v>
      </c>
    </row>
    <row r="1115" spans="1:25" ht="12" customHeight="1" x14ac:dyDescent="0.25">
      <c r="A1115" s="51">
        <v>501</v>
      </c>
      <c r="B1115" s="52" t="s">
        <v>1204</v>
      </c>
      <c r="C1115" s="52" t="s">
        <v>1115</v>
      </c>
      <c r="D1115" s="33" t="e">
        <f>VLOOKUP(B1115,[2]Item!$A$1:$B$2217,2,)</f>
        <v>#N/A</v>
      </c>
      <c r="E1115" s="52" t="s">
        <v>1112</v>
      </c>
      <c r="F1115" s="52" t="s">
        <v>175</v>
      </c>
      <c r="G1115" s="34">
        <v>3</v>
      </c>
      <c r="H1115" s="35">
        <v>0.25</v>
      </c>
      <c r="I1115" s="36">
        <v>43066</v>
      </c>
      <c r="J1115" s="46">
        <v>36592500</v>
      </c>
      <c r="K1115" s="47">
        <f>'[1]Sep 23'!M1138</f>
        <v>36592500</v>
      </c>
      <c r="L1115" s="48"/>
      <c r="M1115" s="48">
        <f t="shared" si="199"/>
        <v>36592500</v>
      </c>
      <c r="N1115" s="49">
        <f t="shared" si="208"/>
        <v>0</v>
      </c>
      <c r="O1115" s="48">
        <f t="shared" si="203"/>
        <v>36592500</v>
      </c>
      <c r="P1115" s="48">
        <f t="shared" si="204"/>
        <v>0</v>
      </c>
      <c r="Q1115" s="8">
        <f t="shared" si="198"/>
        <v>0</v>
      </c>
      <c r="R1115" s="50">
        <f t="shared" si="202"/>
        <v>0</v>
      </c>
      <c r="S1115" s="50"/>
      <c r="T1115" s="9">
        <f t="shared" si="200"/>
        <v>48</v>
      </c>
      <c r="U1115" s="9">
        <f t="shared" si="205"/>
        <v>48</v>
      </c>
      <c r="V1115">
        <f t="shared" si="201"/>
        <v>0</v>
      </c>
      <c r="W1115" s="166">
        <f t="shared" si="206"/>
        <v>762343.75</v>
      </c>
      <c r="Y1115" s="167">
        <f t="shared" si="207"/>
        <v>36592500</v>
      </c>
    </row>
    <row r="1116" spans="1:25" ht="12" customHeight="1" x14ac:dyDescent="0.25">
      <c r="A1116" s="51">
        <v>502</v>
      </c>
      <c r="B1116" s="52" t="s">
        <v>1205</v>
      </c>
      <c r="C1116" s="52" t="s">
        <v>1111</v>
      </c>
      <c r="D1116" s="33" t="e">
        <f>VLOOKUP(B1116,[2]Item!$A$1:$B$2217,2,)</f>
        <v>#N/A</v>
      </c>
      <c r="E1116" s="52" t="s">
        <v>1112</v>
      </c>
      <c r="F1116" s="52" t="s">
        <v>164</v>
      </c>
      <c r="G1116" s="34">
        <v>1</v>
      </c>
      <c r="H1116" s="35">
        <v>0.25</v>
      </c>
      <c r="I1116" s="36">
        <v>42963</v>
      </c>
      <c r="J1116" s="46">
        <v>6800000</v>
      </c>
      <c r="K1116" s="47">
        <f>'[1]Sep 23'!M1139</f>
        <v>6800000.0000000037</v>
      </c>
      <c r="L1116" s="48"/>
      <c r="M1116" s="48">
        <f t="shared" si="199"/>
        <v>6800000</v>
      </c>
      <c r="N1116" s="49">
        <f t="shared" si="208"/>
        <v>0</v>
      </c>
      <c r="O1116" s="48">
        <f t="shared" si="203"/>
        <v>6800000.0000000037</v>
      </c>
      <c r="P1116" s="48">
        <f t="shared" si="204"/>
        <v>0</v>
      </c>
      <c r="Q1116" s="8">
        <f t="shared" si="198"/>
        <v>0</v>
      </c>
      <c r="R1116" s="50">
        <f t="shared" si="202"/>
        <v>0</v>
      </c>
      <c r="S1116" s="50"/>
      <c r="T1116" s="9">
        <f t="shared" si="200"/>
        <v>48</v>
      </c>
      <c r="U1116" s="9">
        <f t="shared" si="205"/>
        <v>48</v>
      </c>
      <c r="V1116">
        <f t="shared" si="201"/>
        <v>0</v>
      </c>
      <c r="W1116" s="166">
        <f t="shared" si="206"/>
        <v>141666.66666666666</v>
      </c>
      <c r="Y1116" s="167">
        <f t="shared" si="207"/>
        <v>6800000</v>
      </c>
    </row>
    <row r="1117" spans="1:25" ht="12" customHeight="1" x14ac:dyDescent="0.25">
      <c r="A1117" s="51">
        <v>503</v>
      </c>
      <c r="B1117" s="52" t="s">
        <v>1206</v>
      </c>
      <c r="C1117" s="52" t="s">
        <v>1115</v>
      </c>
      <c r="D1117" s="33" t="e">
        <f>VLOOKUP(B1117,[2]Item!$A$1:$B$2217,2,)</f>
        <v>#N/A</v>
      </c>
      <c r="E1117" s="52" t="s">
        <v>1112</v>
      </c>
      <c r="F1117" s="52" t="s">
        <v>170</v>
      </c>
      <c r="G1117" s="34">
        <v>1</v>
      </c>
      <c r="H1117" s="35">
        <v>0.25</v>
      </c>
      <c r="I1117" s="36">
        <v>43032</v>
      </c>
      <c r="J1117" s="46">
        <v>62700000</v>
      </c>
      <c r="K1117" s="47">
        <f>'[1]Sep 23'!M1140</f>
        <v>62700000</v>
      </c>
      <c r="L1117" s="48"/>
      <c r="M1117" s="48">
        <f t="shared" si="199"/>
        <v>62700000</v>
      </c>
      <c r="N1117" s="49">
        <f t="shared" si="208"/>
        <v>0</v>
      </c>
      <c r="O1117" s="48">
        <f t="shared" si="203"/>
        <v>62700000</v>
      </c>
      <c r="P1117" s="48">
        <f t="shared" si="204"/>
        <v>0</v>
      </c>
      <c r="Q1117" s="8">
        <f t="shared" si="198"/>
        <v>0</v>
      </c>
      <c r="R1117" s="50">
        <f t="shared" si="202"/>
        <v>0</v>
      </c>
      <c r="S1117" s="50"/>
      <c r="T1117" s="9">
        <f t="shared" si="200"/>
        <v>48</v>
      </c>
      <c r="U1117" s="9">
        <f t="shared" si="205"/>
        <v>48</v>
      </c>
      <c r="V1117">
        <f t="shared" si="201"/>
        <v>0</v>
      </c>
      <c r="W1117" s="166">
        <f t="shared" si="206"/>
        <v>1306250</v>
      </c>
      <c r="Y1117" s="167">
        <f t="shared" si="207"/>
        <v>62700000</v>
      </c>
    </row>
    <row r="1118" spans="1:25" ht="12" customHeight="1" x14ac:dyDescent="0.25">
      <c r="A1118" s="51">
        <v>504</v>
      </c>
      <c r="B1118" s="52" t="s">
        <v>1207</v>
      </c>
      <c r="C1118" s="52" t="s">
        <v>1115</v>
      </c>
      <c r="D1118" s="33" t="e">
        <f>VLOOKUP(B1118,[2]Item!$A$1:$B$2217,2,)</f>
        <v>#N/A</v>
      </c>
      <c r="E1118" s="52" t="s">
        <v>1112</v>
      </c>
      <c r="F1118" s="52" t="s">
        <v>170</v>
      </c>
      <c r="G1118" s="34">
        <v>1</v>
      </c>
      <c r="H1118" s="35">
        <v>0.25</v>
      </c>
      <c r="I1118" s="36">
        <v>43032</v>
      </c>
      <c r="J1118" s="46">
        <v>6600000</v>
      </c>
      <c r="K1118" s="47">
        <f>'[1]Sep 23'!M1141</f>
        <v>6600000</v>
      </c>
      <c r="L1118" s="48"/>
      <c r="M1118" s="48">
        <f t="shared" si="199"/>
        <v>6600000</v>
      </c>
      <c r="N1118" s="49">
        <f t="shared" si="208"/>
        <v>0</v>
      </c>
      <c r="O1118" s="48">
        <f t="shared" si="203"/>
        <v>6600000</v>
      </c>
      <c r="P1118" s="48">
        <f t="shared" si="204"/>
        <v>0</v>
      </c>
      <c r="Q1118" s="8">
        <f t="shared" si="198"/>
        <v>0</v>
      </c>
      <c r="R1118" s="50">
        <f t="shared" si="202"/>
        <v>0</v>
      </c>
      <c r="S1118" s="50"/>
      <c r="T1118" s="9">
        <f t="shared" si="200"/>
        <v>48</v>
      </c>
      <c r="U1118" s="9">
        <f t="shared" si="205"/>
        <v>48</v>
      </c>
      <c r="V1118">
        <f t="shared" si="201"/>
        <v>0</v>
      </c>
      <c r="W1118" s="166">
        <f t="shared" si="206"/>
        <v>137500</v>
      </c>
      <c r="Y1118" s="167">
        <f t="shared" si="207"/>
        <v>6600000</v>
      </c>
    </row>
    <row r="1119" spans="1:25" ht="12" customHeight="1" x14ac:dyDescent="0.25">
      <c r="A1119" s="51">
        <v>505</v>
      </c>
      <c r="B1119" s="52" t="s">
        <v>1208</v>
      </c>
      <c r="C1119" s="52" t="s">
        <v>1115</v>
      </c>
      <c r="D1119" s="33" t="e">
        <f>VLOOKUP(B1119,[2]Item!$A$1:$B$2217,2,)</f>
        <v>#N/A</v>
      </c>
      <c r="E1119" s="52" t="s">
        <v>1112</v>
      </c>
      <c r="F1119" s="52" t="s">
        <v>170</v>
      </c>
      <c r="G1119" s="34">
        <v>1</v>
      </c>
      <c r="H1119" s="35">
        <v>0.25</v>
      </c>
      <c r="I1119" s="36">
        <v>43043</v>
      </c>
      <c r="J1119" s="46">
        <v>16500000</v>
      </c>
      <c r="K1119" s="47">
        <f>'[1]Sep 23'!M1142</f>
        <v>16500000</v>
      </c>
      <c r="L1119" s="48"/>
      <c r="M1119" s="48">
        <f t="shared" si="199"/>
        <v>16500000</v>
      </c>
      <c r="N1119" s="49">
        <f t="shared" si="208"/>
        <v>0</v>
      </c>
      <c r="O1119" s="48">
        <f t="shared" si="203"/>
        <v>16500000</v>
      </c>
      <c r="P1119" s="48">
        <f t="shared" si="204"/>
        <v>0</v>
      </c>
      <c r="Q1119" s="8">
        <f t="shared" si="198"/>
        <v>0</v>
      </c>
      <c r="R1119" s="50">
        <f t="shared" si="202"/>
        <v>0</v>
      </c>
      <c r="S1119" s="50"/>
      <c r="T1119" s="9">
        <f t="shared" si="200"/>
        <v>48</v>
      </c>
      <c r="U1119" s="9">
        <f t="shared" si="205"/>
        <v>48</v>
      </c>
      <c r="V1119">
        <f t="shared" si="201"/>
        <v>0</v>
      </c>
      <c r="W1119" s="166">
        <f t="shared" si="206"/>
        <v>343750</v>
      </c>
      <c r="Y1119" s="167">
        <f t="shared" si="207"/>
        <v>16500000</v>
      </c>
    </row>
    <row r="1120" spans="1:25" ht="12" customHeight="1" x14ac:dyDescent="0.25">
      <c r="A1120" s="51">
        <v>506</v>
      </c>
      <c r="B1120" s="52" t="s">
        <v>1209</v>
      </c>
      <c r="C1120" s="52" t="s">
        <v>1115</v>
      </c>
      <c r="D1120" s="33" t="e">
        <f>VLOOKUP(B1120,[2]Item!$A$1:$B$2217,2,)</f>
        <v>#N/A</v>
      </c>
      <c r="E1120" s="52" t="s">
        <v>1112</v>
      </c>
      <c r="F1120" s="52" t="s">
        <v>170</v>
      </c>
      <c r="G1120" s="34">
        <v>1</v>
      </c>
      <c r="H1120" s="35">
        <v>0.25</v>
      </c>
      <c r="I1120" s="36">
        <v>43052</v>
      </c>
      <c r="J1120" s="46">
        <v>8000000</v>
      </c>
      <c r="K1120" s="47">
        <f>'[1]Sep 23'!M1143</f>
        <v>8000000.0000000056</v>
      </c>
      <c r="L1120" s="48"/>
      <c r="M1120" s="48">
        <f t="shared" si="199"/>
        <v>8000000</v>
      </c>
      <c r="N1120" s="49">
        <v>0</v>
      </c>
      <c r="O1120" s="48">
        <f t="shared" si="203"/>
        <v>8000000.0000000056</v>
      </c>
      <c r="P1120" s="48">
        <f t="shared" si="204"/>
        <v>0</v>
      </c>
      <c r="Q1120" s="8">
        <f t="shared" si="198"/>
        <v>0</v>
      </c>
      <c r="R1120" s="50">
        <f t="shared" si="202"/>
        <v>0</v>
      </c>
      <c r="S1120" s="50"/>
      <c r="T1120" s="9">
        <f t="shared" si="200"/>
        <v>48</v>
      </c>
      <c r="U1120" s="9">
        <f t="shared" si="205"/>
        <v>48</v>
      </c>
      <c r="V1120">
        <f t="shared" si="201"/>
        <v>0</v>
      </c>
      <c r="W1120" s="166">
        <f t="shared" si="206"/>
        <v>166666.66666666666</v>
      </c>
      <c r="Y1120" s="167">
        <f t="shared" si="207"/>
        <v>8000000</v>
      </c>
    </row>
    <row r="1121" spans="1:25" ht="12" customHeight="1" x14ac:dyDescent="0.25">
      <c r="A1121" s="51">
        <v>507</v>
      </c>
      <c r="B1121" s="52" t="s">
        <v>1210</v>
      </c>
      <c r="C1121" s="52" t="s">
        <v>1115</v>
      </c>
      <c r="D1121" s="33" t="e">
        <f>VLOOKUP(B1121,[2]Item!$A$1:$B$2217,2,)</f>
        <v>#N/A</v>
      </c>
      <c r="E1121" s="52" t="s">
        <v>1112</v>
      </c>
      <c r="F1121" s="52" t="s">
        <v>170</v>
      </c>
      <c r="G1121" s="34">
        <v>2</v>
      </c>
      <c r="H1121" s="35">
        <v>0.25</v>
      </c>
      <c r="I1121" s="36">
        <v>43049</v>
      </c>
      <c r="J1121" s="46">
        <v>1500000</v>
      </c>
      <c r="K1121" s="47">
        <f>'[1]Sep 23'!M1144</f>
        <v>1500000</v>
      </c>
      <c r="L1121" s="48"/>
      <c r="M1121" s="48">
        <f t="shared" si="199"/>
        <v>1500000</v>
      </c>
      <c r="N1121" s="49">
        <f t="shared" ref="N1121:N1144" si="209">IF(J1121=K1121,0,J1121*H1121/12)</f>
        <v>0</v>
      </c>
      <c r="O1121" s="48">
        <f t="shared" si="203"/>
        <v>1500000</v>
      </c>
      <c r="P1121" s="48">
        <f t="shared" si="204"/>
        <v>0</v>
      </c>
      <c r="Q1121" s="8">
        <f t="shared" si="198"/>
        <v>0</v>
      </c>
      <c r="R1121" s="50">
        <f t="shared" si="202"/>
        <v>0</v>
      </c>
      <c r="S1121" s="50"/>
      <c r="T1121" s="9">
        <f t="shared" si="200"/>
        <v>48</v>
      </c>
      <c r="U1121" s="9">
        <f t="shared" si="205"/>
        <v>48</v>
      </c>
      <c r="V1121">
        <f t="shared" si="201"/>
        <v>0</v>
      </c>
      <c r="W1121" s="166">
        <f t="shared" si="206"/>
        <v>31250</v>
      </c>
      <c r="Y1121" s="167">
        <f t="shared" si="207"/>
        <v>1500000</v>
      </c>
    </row>
    <row r="1122" spans="1:25" ht="12" customHeight="1" x14ac:dyDescent="0.25">
      <c r="A1122" s="51">
        <v>508</v>
      </c>
      <c r="B1122" s="52" t="s">
        <v>1211</v>
      </c>
      <c r="C1122" s="52" t="s">
        <v>1115</v>
      </c>
      <c r="D1122" s="33" t="e">
        <f>VLOOKUP(B1122,[2]Item!$A$1:$B$2217,2,)</f>
        <v>#N/A</v>
      </c>
      <c r="E1122" s="52" t="s">
        <v>1112</v>
      </c>
      <c r="F1122" s="52" t="s">
        <v>170</v>
      </c>
      <c r="G1122" s="34">
        <v>4</v>
      </c>
      <c r="H1122" s="35">
        <v>0.25</v>
      </c>
      <c r="I1122" s="36">
        <v>43069</v>
      </c>
      <c r="J1122" s="46">
        <v>13600000</v>
      </c>
      <c r="K1122" s="47">
        <f>'[1]Sep 23'!M1145</f>
        <v>13600000.000000007</v>
      </c>
      <c r="L1122" s="48"/>
      <c r="M1122" s="48">
        <f t="shared" si="199"/>
        <v>13600000</v>
      </c>
      <c r="N1122" s="49">
        <f t="shared" si="209"/>
        <v>0</v>
      </c>
      <c r="O1122" s="48">
        <f t="shared" si="203"/>
        <v>13600000.000000007</v>
      </c>
      <c r="P1122" s="48">
        <f t="shared" si="204"/>
        <v>0</v>
      </c>
      <c r="Q1122" s="8">
        <f t="shared" si="198"/>
        <v>0</v>
      </c>
      <c r="R1122" s="50">
        <f t="shared" si="202"/>
        <v>0</v>
      </c>
      <c r="S1122" s="50"/>
      <c r="T1122" s="9">
        <f t="shared" si="200"/>
        <v>48</v>
      </c>
      <c r="U1122" s="9">
        <f t="shared" si="205"/>
        <v>48</v>
      </c>
      <c r="V1122">
        <f t="shared" si="201"/>
        <v>0</v>
      </c>
      <c r="W1122" s="166">
        <f t="shared" si="206"/>
        <v>283333.33333333331</v>
      </c>
      <c r="Y1122" s="167">
        <f t="shared" si="207"/>
        <v>13600000</v>
      </c>
    </row>
    <row r="1123" spans="1:25" ht="12" customHeight="1" x14ac:dyDescent="0.25">
      <c r="A1123" s="51">
        <v>509</v>
      </c>
      <c r="B1123" s="52" t="s">
        <v>1212</v>
      </c>
      <c r="C1123" s="52" t="s">
        <v>1115</v>
      </c>
      <c r="D1123" s="33" t="e">
        <f>VLOOKUP(B1123,[2]Item!$A$1:$B$2217,2,)</f>
        <v>#N/A</v>
      </c>
      <c r="E1123" s="52" t="s">
        <v>1112</v>
      </c>
      <c r="F1123" s="52" t="s">
        <v>170</v>
      </c>
      <c r="G1123" s="34">
        <v>2</v>
      </c>
      <c r="H1123" s="35">
        <v>0.25</v>
      </c>
      <c r="I1123" s="36">
        <v>43085</v>
      </c>
      <c r="J1123" s="46">
        <v>1500000</v>
      </c>
      <c r="K1123" s="47">
        <f>'[1]Sep 23'!M1146</f>
        <v>1500000</v>
      </c>
      <c r="L1123" s="48"/>
      <c r="M1123" s="48">
        <f t="shared" si="199"/>
        <v>1500000</v>
      </c>
      <c r="N1123" s="49">
        <f t="shared" si="209"/>
        <v>0</v>
      </c>
      <c r="O1123" s="48">
        <f t="shared" si="203"/>
        <v>1500000</v>
      </c>
      <c r="P1123" s="48">
        <f t="shared" si="204"/>
        <v>0</v>
      </c>
      <c r="Q1123" s="8">
        <f t="shared" si="198"/>
        <v>0</v>
      </c>
      <c r="R1123" s="50">
        <f t="shared" si="202"/>
        <v>0</v>
      </c>
      <c r="S1123" s="50"/>
      <c r="T1123" s="9">
        <f t="shared" si="200"/>
        <v>48</v>
      </c>
      <c r="U1123" s="9">
        <f t="shared" si="205"/>
        <v>48</v>
      </c>
      <c r="V1123">
        <f t="shared" si="201"/>
        <v>0</v>
      </c>
      <c r="W1123" s="166">
        <f t="shared" si="206"/>
        <v>31250</v>
      </c>
      <c r="Y1123" s="167">
        <f t="shared" si="207"/>
        <v>1500000</v>
      </c>
    </row>
    <row r="1124" spans="1:25" ht="12" customHeight="1" x14ac:dyDescent="0.25">
      <c r="A1124" s="51">
        <v>510</v>
      </c>
      <c r="B1124" s="52" t="s">
        <v>1212</v>
      </c>
      <c r="C1124" s="52" t="s">
        <v>1115</v>
      </c>
      <c r="D1124" s="33" t="e">
        <f>VLOOKUP(B1124,[2]Item!$A$1:$B$2217,2,)</f>
        <v>#N/A</v>
      </c>
      <c r="E1124" s="52" t="s">
        <v>1112</v>
      </c>
      <c r="F1124" s="52" t="s">
        <v>170</v>
      </c>
      <c r="G1124" s="34">
        <v>2</v>
      </c>
      <c r="H1124" s="35">
        <v>0.25</v>
      </c>
      <c r="I1124" s="36">
        <v>43090</v>
      </c>
      <c r="J1124" s="46">
        <v>1500000</v>
      </c>
      <c r="K1124" s="47">
        <f>'[1]Sep 23'!M1147</f>
        <v>1500000</v>
      </c>
      <c r="L1124" s="48"/>
      <c r="M1124" s="48">
        <f t="shared" si="199"/>
        <v>1500000</v>
      </c>
      <c r="N1124" s="49">
        <f t="shared" si="209"/>
        <v>0</v>
      </c>
      <c r="O1124" s="48">
        <f t="shared" si="203"/>
        <v>1500000</v>
      </c>
      <c r="P1124" s="48">
        <f t="shared" si="204"/>
        <v>0</v>
      </c>
      <c r="Q1124" s="8">
        <f t="shared" si="198"/>
        <v>0</v>
      </c>
      <c r="R1124" s="50">
        <f t="shared" si="202"/>
        <v>0</v>
      </c>
      <c r="S1124" s="50"/>
      <c r="T1124" s="9">
        <f t="shared" si="200"/>
        <v>48</v>
      </c>
      <c r="U1124" s="9">
        <f t="shared" si="205"/>
        <v>48</v>
      </c>
      <c r="V1124">
        <f t="shared" si="201"/>
        <v>0</v>
      </c>
      <c r="W1124" s="166">
        <f t="shared" si="206"/>
        <v>31250</v>
      </c>
      <c r="Y1124" s="167">
        <f t="shared" si="207"/>
        <v>1500000</v>
      </c>
    </row>
    <row r="1125" spans="1:25" ht="12" customHeight="1" x14ac:dyDescent="0.25">
      <c r="A1125" s="51">
        <v>511</v>
      </c>
      <c r="B1125" s="52" t="s">
        <v>1213</v>
      </c>
      <c r="C1125" s="52" t="s">
        <v>1115</v>
      </c>
      <c r="D1125" s="33" t="e">
        <f>VLOOKUP(B1125,[2]Item!$A$1:$B$2217,2,)</f>
        <v>#N/A</v>
      </c>
      <c r="E1125" s="52" t="s">
        <v>1112</v>
      </c>
      <c r="F1125" s="52" t="s">
        <v>170</v>
      </c>
      <c r="G1125" s="34">
        <v>2</v>
      </c>
      <c r="H1125" s="35">
        <v>0.25</v>
      </c>
      <c r="I1125" s="36">
        <v>43083</v>
      </c>
      <c r="J1125" s="46">
        <v>1120000</v>
      </c>
      <c r="K1125" s="47">
        <f>'[1]Sep 23'!M1148</f>
        <v>1120000.0000000005</v>
      </c>
      <c r="L1125" s="48"/>
      <c r="M1125" s="48">
        <f t="shared" si="199"/>
        <v>1120000</v>
      </c>
      <c r="N1125" s="49">
        <f t="shared" si="209"/>
        <v>0</v>
      </c>
      <c r="O1125" s="48">
        <f t="shared" si="203"/>
        <v>1120000.0000000005</v>
      </c>
      <c r="P1125" s="48">
        <f t="shared" si="204"/>
        <v>0</v>
      </c>
      <c r="Q1125" s="8">
        <f t="shared" si="198"/>
        <v>0</v>
      </c>
      <c r="R1125" s="50">
        <f t="shared" si="202"/>
        <v>0</v>
      </c>
      <c r="S1125" s="50"/>
      <c r="T1125" s="9">
        <f t="shared" si="200"/>
        <v>48</v>
      </c>
      <c r="U1125" s="9">
        <f t="shared" si="205"/>
        <v>48</v>
      </c>
      <c r="V1125">
        <f t="shared" si="201"/>
        <v>0</v>
      </c>
      <c r="W1125" s="166">
        <f t="shared" si="206"/>
        <v>23333.333333333332</v>
      </c>
      <c r="Y1125" s="167">
        <f t="shared" si="207"/>
        <v>1120000</v>
      </c>
    </row>
    <row r="1126" spans="1:25" ht="12" customHeight="1" x14ac:dyDescent="0.25">
      <c r="A1126" s="51">
        <v>512</v>
      </c>
      <c r="B1126" s="52" t="s">
        <v>1214</v>
      </c>
      <c r="C1126" s="52" t="s">
        <v>1115</v>
      </c>
      <c r="D1126" s="33" t="e">
        <f>VLOOKUP(B1126,[2]Item!$A$1:$B$2217,2,)</f>
        <v>#N/A</v>
      </c>
      <c r="E1126" s="52" t="s">
        <v>1112</v>
      </c>
      <c r="F1126" s="52" t="s">
        <v>679</v>
      </c>
      <c r="G1126" s="34">
        <v>1</v>
      </c>
      <c r="H1126" s="35">
        <v>0.25</v>
      </c>
      <c r="I1126" s="36">
        <v>43080</v>
      </c>
      <c r="J1126" s="46">
        <v>14050000</v>
      </c>
      <c r="K1126" s="47">
        <f>'[1]Sep 23'!M1149</f>
        <v>14050000.000000009</v>
      </c>
      <c r="L1126" s="48"/>
      <c r="M1126" s="48">
        <f t="shared" si="199"/>
        <v>14050000</v>
      </c>
      <c r="N1126" s="49">
        <f t="shared" si="209"/>
        <v>0</v>
      </c>
      <c r="O1126" s="48">
        <f t="shared" si="203"/>
        <v>14050000.000000009</v>
      </c>
      <c r="P1126" s="48">
        <f t="shared" si="204"/>
        <v>0</v>
      </c>
      <c r="Q1126" s="8">
        <f t="shared" si="198"/>
        <v>0</v>
      </c>
      <c r="R1126" s="50">
        <f t="shared" si="202"/>
        <v>0</v>
      </c>
      <c r="S1126" s="50"/>
      <c r="T1126" s="9">
        <f t="shared" si="200"/>
        <v>48</v>
      </c>
      <c r="U1126" s="9">
        <f t="shared" si="205"/>
        <v>48</v>
      </c>
      <c r="V1126">
        <f t="shared" si="201"/>
        <v>0</v>
      </c>
      <c r="W1126" s="166">
        <f t="shared" si="206"/>
        <v>292708.33333333331</v>
      </c>
      <c r="Y1126" s="167">
        <f t="shared" si="207"/>
        <v>14050000</v>
      </c>
    </row>
    <row r="1127" spans="1:25" ht="12" customHeight="1" x14ac:dyDescent="0.25">
      <c r="A1127" s="51">
        <v>513</v>
      </c>
      <c r="B1127" s="52" t="s">
        <v>1215</v>
      </c>
      <c r="C1127" s="52" t="s">
        <v>1115</v>
      </c>
      <c r="D1127" s="33" t="e">
        <f>VLOOKUP(B1127,[2]Item!$A$1:$B$2217,2,)</f>
        <v>#N/A</v>
      </c>
      <c r="E1127" s="52" t="s">
        <v>1112</v>
      </c>
      <c r="F1127" s="52" t="s">
        <v>934</v>
      </c>
      <c r="G1127" s="34">
        <v>1</v>
      </c>
      <c r="H1127" s="35">
        <v>0.25</v>
      </c>
      <c r="I1127" s="36">
        <v>43075</v>
      </c>
      <c r="J1127" s="46">
        <v>10421400</v>
      </c>
      <c r="K1127" s="47">
        <f>'[1]Sep 23'!M1150</f>
        <v>10421400</v>
      </c>
      <c r="L1127" s="48"/>
      <c r="M1127" s="48">
        <f t="shared" si="199"/>
        <v>10421400</v>
      </c>
      <c r="N1127" s="49">
        <f t="shared" si="209"/>
        <v>0</v>
      </c>
      <c r="O1127" s="48">
        <f t="shared" si="203"/>
        <v>10421400</v>
      </c>
      <c r="P1127" s="48">
        <f t="shared" si="204"/>
        <v>0</v>
      </c>
      <c r="Q1127" s="8">
        <f t="shared" si="198"/>
        <v>0</v>
      </c>
      <c r="R1127" s="50">
        <f t="shared" si="202"/>
        <v>0</v>
      </c>
      <c r="S1127" s="50"/>
      <c r="T1127" s="9">
        <f t="shared" si="200"/>
        <v>48</v>
      </c>
      <c r="U1127" s="9">
        <f t="shared" si="205"/>
        <v>48</v>
      </c>
      <c r="V1127">
        <f t="shared" si="201"/>
        <v>0</v>
      </c>
      <c r="W1127" s="166">
        <f t="shared" si="206"/>
        <v>217112.5</v>
      </c>
      <c r="Y1127" s="167">
        <f t="shared" si="207"/>
        <v>10421400</v>
      </c>
    </row>
    <row r="1128" spans="1:25" ht="12" customHeight="1" x14ac:dyDescent="0.25">
      <c r="A1128" s="51">
        <v>514</v>
      </c>
      <c r="B1128" s="52" t="s">
        <v>1216</v>
      </c>
      <c r="C1128" s="52" t="s">
        <v>1115</v>
      </c>
      <c r="D1128" s="33" t="e">
        <f>VLOOKUP(B1128,[2]Item!$A$1:$B$2217,2,)</f>
        <v>#N/A</v>
      </c>
      <c r="E1128" s="52" t="s">
        <v>1112</v>
      </c>
      <c r="F1128" s="52" t="s">
        <v>170</v>
      </c>
      <c r="G1128" s="34">
        <v>1</v>
      </c>
      <c r="H1128" s="35">
        <v>0.25</v>
      </c>
      <c r="I1128" s="36">
        <v>43096</v>
      </c>
      <c r="J1128" s="46">
        <v>16391100</v>
      </c>
      <c r="K1128" s="47">
        <f>'[1]Sep 23'!M1151</f>
        <v>16391100</v>
      </c>
      <c r="L1128" s="48"/>
      <c r="M1128" s="48">
        <f t="shared" si="199"/>
        <v>16391100</v>
      </c>
      <c r="N1128" s="49">
        <f t="shared" si="209"/>
        <v>0</v>
      </c>
      <c r="O1128" s="48">
        <f t="shared" si="203"/>
        <v>16391100</v>
      </c>
      <c r="P1128" s="48">
        <f t="shared" si="204"/>
        <v>0</v>
      </c>
      <c r="Q1128" s="8">
        <f t="shared" si="198"/>
        <v>0</v>
      </c>
      <c r="R1128" s="50">
        <f t="shared" si="202"/>
        <v>0</v>
      </c>
      <c r="S1128" s="50"/>
      <c r="T1128" s="9">
        <f t="shared" si="200"/>
        <v>48</v>
      </c>
      <c r="U1128" s="9">
        <f t="shared" si="205"/>
        <v>48</v>
      </c>
      <c r="V1128">
        <f t="shared" si="201"/>
        <v>0</v>
      </c>
      <c r="W1128" s="166">
        <f t="shared" si="206"/>
        <v>341481.25</v>
      </c>
      <c r="Y1128" s="167">
        <f t="shared" si="207"/>
        <v>16391100</v>
      </c>
    </row>
    <row r="1129" spans="1:25" ht="12" customHeight="1" x14ac:dyDescent="0.25">
      <c r="A1129" s="51">
        <v>515</v>
      </c>
      <c r="B1129" s="138" t="s">
        <v>1217</v>
      </c>
      <c r="C1129" s="138" t="s">
        <v>1111</v>
      </c>
      <c r="D1129" s="33" t="e">
        <f>VLOOKUP(B1129,[2]Item!$A$1:$B$2217,2,)</f>
        <v>#N/A</v>
      </c>
      <c r="E1129" s="52" t="s">
        <v>1112</v>
      </c>
      <c r="F1129" s="138" t="s">
        <v>1218</v>
      </c>
      <c r="G1129" s="34">
        <v>3</v>
      </c>
      <c r="H1129" s="35">
        <v>0.25</v>
      </c>
      <c r="I1129" s="36">
        <v>43118</v>
      </c>
      <c r="J1129" s="46">
        <v>14100000</v>
      </c>
      <c r="K1129" s="47">
        <f>'[1]Sep 23'!M1152</f>
        <v>14100000</v>
      </c>
      <c r="L1129" s="48"/>
      <c r="M1129" s="48">
        <f t="shared" ref="M1129:M1192" si="210">J1129+L1129</f>
        <v>14100000</v>
      </c>
      <c r="N1129" s="49">
        <f t="shared" si="209"/>
        <v>0</v>
      </c>
      <c r="O1129" s="48">
        <f t="shared" si="203"/>
        <v>14100000</v>
      </c>
      <c r="P1129" s="48">
        <f t="shared" si="204"/>
        <v>0</v>
      </c>
      <c r="Q1129" s="8">
        <f t="shared" si="198"/>
        <v>0</v>
      </c>
      <c r="R1129" s="50">
        <f t="shared" si="202"/>
        <v>0</v>
      </c>
      <c r="S1129" s="50"/>
      <c r="T1129" s="9">
        <f t="shared" si="200"/>
        <v>48</v>
      </c>
      <c r="U1129" s="9">
        <f t="shared" si="205"/>
        <v>48</v>
      </c>
      <c r="V1129">
        <f t="shared" si="201"/>
        <v>0</v>
      </c>
      <c r="W1129" s="166">
        <f t="shared" si="206"/>
        <v>293750</v>
      </c>
      <c r="Y1129" s="167">
        <f t="shared" si="207"/>
        <v>14100000</v>
      </c>
    </row>
    <row r="1130" spans="1:25" ht="12" customHeight="1" x14ac:dyDescent="0.25">
      <c r="A1130" s="51">
        <v>516</v>
      </c>
      <c r="B1130" s="138" t="s">
        <v>1219</v>
      </c>
      <c r="C1130" s="138" t="s">
        <v>1111</v>
      </c>
      <c r="D1130" s="33" t="e">
        <f>VLOOKUP(B1130,[2]Item!$A$1:$B$2217,2,)</f>
        <v>#N/A</v>
      </c>
      <c r="E1130" s="52" t="s">
        <v>1112</v>
      </c>
      <c r="F1130" s="138" t="s">
        <v>770</v>
      </c>
      <c r="G1130" s="34">
        <v>1</v>
      </c>
      <c r="H1130" s="35">
        <v>0.25</v>
      </c>
      <c r="I1130" s="36">
        <v>43115</v>
      </c>
      <c r="J1130" s="46">
        <v>55200000</v>
      </c>
      <c r="K1130" s="47">
        <f>'[1]Sep 23'!M1153</f>
        <v>55200000</v>
      </c>
      <c r="L1130" s="48"/>
      <c r="M1130" s="48">
        <f t="shared" si="210"/>
        <v>55200000</v>
      </c>
      <c r="N1130" s="49">
        <f t="shared" si="209"/>
        <v>0</v>
      </c>
      <c r="O1130" s="48">
        <f t="shared" si="203"/>
        <v>55200000</v>
      </c>
      <c r="P1130" s="48">
        <f t="shared" si="204"/>
        <v>0</v>
      </c>
      <c r="Q1130" s="8">
        <f t="shared" si="198"/>
        <v>0</v>
      </c>
      <c r="R1130" s="50">
        <f t="shared" si="202"/>
        <v>0</v>
      </c>
      <c r="S1130" s="50"/>
      <c r="T1130" s="9">
        <f t="shared" si="200"/>
        <v>48</v>
      </c>
      <c r="U1130" s="9">
        <f t="shared" si="205"/>
        <v>48</v>
      </c>
      <c r="V1130">
        <f t="shared" si="201"/>
        <v>0</v>
      </c>
      <c r="W1130" s="166">
        <f t="shared" si="206"/>
        <v>1150000</v>
      </c>
      <c r="Y1130" s="167">
        <f t="shared" si="207"/>
        <v>55200000</v>
      </c>
    </row>
    <row r="1131" spans="1:25" ht="12" customHeight="1" x14ac:dyDescent="0.25">
      <c r="A1131" s="51">
        <v>517</v>
      </c>
      <c r="B1131" s="138" t="s">
        <v>1220</v>
      </c>
      <c r="C1131" s="138" t="s">
        <v>1115</v>
      </c>
      <c r="D1131" s="33" t="e">
        <f>VLOOKUP(B1131,[2]Item!$A$1:$B$2217,2,)</f>
        <v>#N/A</v>
      </c>
      <c r="E1131" s="52" t="s">
        <v>1112</v>
      </c>
      <c r="F1131" s="138" t="s">
        <v>306</v>
      </c>
      <c r="G1131" s="34">
        <v>1</v>
      </c>
      <c r="H1131" s="35">
        <v>0.25</v>
      </c>
      <c r="I1131" s="36">
        <v>43124</v>
      </c>
      <c r="J1131" s="46">
        <v>6640000</v>
      </c>
      <c r="K1131" s="47">
        <f>'[1]Sep 23'!M1154</f>
        <v>6639999.9999999963</v>
      </c>
      <c r="L1131" s="48"/>
      <c r="M1131" s="48">
        <f t="shared" si="210"/>
        <v>6640000</v>
      </c>
      <c r="N1131" s="49">
        <f t="shared" si="209"/>
        <v>0</v>
      </c>
      <c r="O1131" s="48">
        <f t="shared" si="203"/>
        <v>6639999.9999999963</v>
      </c>
      <c r="P1131" s="48">
        <f t="shared" si="204"/>
        <v>0</v>
      </c>
      <c r="Q1131" s="8">
        <f t="shared" si="198"/>
        <v>0</v>
      </c>
      <c r="R1131" s="50">
        <f t="shared" si="202"/>
        <v>0</v>
      </c>
      <c r="S1131" s="50"/>
      <c r="T1131" s="9">
        <f t="shared" si="200"/>
        <v>48</v>
      </c>
      <c r="U1131" s="9">
        <f t="shared" si="205"/>
        <v>48</v>
      </c>
      <c r="V1131">
        <f t="shared" si="201"/>
        <v>0</v>
      </c>
      <c r="W1131" s="166">
        <f t="shared" si="206"/>
        <v>138333.33333333334</v>
      </c>
      <c r="Y1131" s="167">
        <f t="shared" si="207"/>
        <v>6640000</v>
      </c>
    </row>
    <row r="1132" spans="1:25" ht="12" customHeight="1" x14ac:dyDescent="0.25">
      <c r="A1132" s="51">
        <v>518</v>
      </c>
      <c r="B1132" s="118" t="s">
        <v>1221</v>
      </c>
      <c r="C1132" s="118" t="s">
        <v>1111</v>
      </c>
      <c r="D1132" s="33" t="e">
        <f>VLOOKUP(B1132,[2]Item!$A$1:$B$2217,2,)</f>
        <v>#N/A</v>
      </c>
      <c r="E1132" s="52" t="s">
        <v>1112</v>
      </c>
      <c r="F1132" s="118" t="s">
        <v>341</v>
      </c>
      <c r="G1132" s="34">
        <v>1</v>
      </c>
      <c r="H1132" s="35">
        <v>0.25</v>
      </c>
      <c r="I1132" s="36">
        <v>43131</v>
      </c>
      <c r="J1132" s="46">
        <v>3462855</v>
      </c>
      <c r="K1132" s="47">
        <f>'[1]Sep 23'!M1155</f>
        <v>3462855</v>
      </c>
      <c r="L1132" s="48"/>
      <c r="M1132" s="48">
        <f t="shared" si="210"/>
        <v>3462855</v>
      </c>
      <c r="N1132" s="49">
        <f t="shared" si="209"/>
        <v>0</v>
      </c>
      <c r="O1132" s="48">
        <f t="shared" si="203"/>
        <v>3462855</v>
      </c>
      <c r="P1132" s="48">
        <f t="shared" si="204"/>
        <v>0</v>
      </c>
      <c r="Q1132" s="8">
        <f t="shared" si="198"/>
        <v>0</v>
      </c>
      <c r="R1132" s="50">
        <f t="shared" si="202"/>
        <v>0</v>
      </c>
      <c r="S1132" s="50"/>
      <c r="T1132" s="9">
        <f t="shared" si="200"/>
        <v>48</v>
      </c>
      <c r="U1132" s="9">
        <f t="shared" si="205"/>
        <v>48</v>
      </c>
      <c r="V1132">
        <f t="shared" si="201"/>
        <v>0</v>
      </c>
      <c r="W1132" s="166">
        <f t="shared" si="206"/>
        <v>72142.8125</v>
      </c>
      <c r="Y1132" s="167">
        <f t="shared" si="207"/>
        <v>3462855</v>
      </c>
    </row>
    <row r="1133" spans="1:25" ht="12" customHeight="1" x14ac:dyDescent="0.25">
      <c r="A1133" s="51">
        <v>519</v>
      </c>
      <c r="B1133" s="118" t="s">
        <v>1222</v>
      </c>
      <c r="C1133" s="118" t="s">
        <v>1111</v>
      </c>
      <c r="D1133" s="33" t="e">
        <f>VLOOKUP(B1133,[2]Item!$A$1:$B$2217,2,)</f>
        <v>#N/A</v>
      </c>
      <c r="E1133" s="52" t="s">
        <v>1112</v>
      </c>
      <c r="F1133" s="118" t="s">
        <v>170</v>
      </c>
      <c r="G1133" s="34">
        <v>1</v>
      </c>
      <c r="H1133" s="35">
        <v>0.25</v>
      </c>
      <c r="I1133" s="36">
        <v>43132</v>
      </c>
      <c r="J1133" s="46">
        <v>1600000</v>
      </c>
      <c r="K1133" s="47">
        <f>'[1]Sep 23'!M1156</f>
        <v>1599999.9999999993</v>
      </c>
      <c r="L1133" s="48"/>
      <c r="M1133" s="48">
        <f t="shared" si="210"/>
        <v>1600000</v>
      </c>
      <c r="N1133" s="49">
        <f t="shared" si="209"/>
        <v>0</v>
      </c>
      <c r="O1133" s="48">
        <f t="shared" si="203"/>
        <v>1599999.9999999993</v>
      </c>
      <c r="P1133" s="48">
        <f t="shared" si="204"/>
        <v>0</v>
      </c>
      <c r="Q1133" s="8">
        <f t="shared" si="198"/>
        <v>0</v>
      </c>
      <c r="R1133" s="50">
        <f t="shared" si="202"/>
        <v>0</v>
      </c>
      <c r="S1133" s="50"/>
      <c r="T1133" s="9">
        <f t="shared" si="200"/>
        <v>48</v>
      </c>
      <c r="U1133" s="9">
        <f t="shared" si="205"/>
        <v>48</v>
      </c>
      <c r="V1133">
        <f t="shared" si="201"/>
        <v>0</v>
      </c>
      <c r="W1133" s="166">
        <f t="shared" si="206"/>
        <v>33333.333333333336</v>
      </c>
      <c r="Y1133" s="167">
        <f t="shared" si="207"/>
        <v>1600000</v>
      </c>
    </row>
    <row r="1134" spans="1:25" ht="12" customHeight="1" x14ac:dyDescent="0.25">
      <c r="A1134" s="51">
        <v>520</v>
      </c>
      <c r="B1134" s="118" t="s">
        <v>1223</v>
      </c>
      <c r="C1134" s="118" t="s">
        <v>1115</v>
      </c>
      <c r="D1134" s="33" t="e">
        <f>VLOOKUP(B1134,[2]Item!$A$1:$B$2217,2,)</f>
        <v>#N/A</v>
      </c>
      <c r="E1134" s="52" t="s">
        <v>1112</v>
      </c>
      <c r="F1134" s="118" t="s">
        <v>677</v>
      </c>
      <c r="G1134" s="34">
        <v>1</v>
      </c>
      <c r="H1134" s="35">
        <v>0.25</v>
      </c>
      <c r="I1134" s="36">
        <v>43137</v>
      </c>
      <c r="J1134" s="46">
        <v>750000</v>
      </c>
      <c r="K1134" s="47">
        <f>'[1]Sep 23'!M1157</f>
        <v>750000</v>
      </c>
      <c r="L1134" s="48"/>
      <c r="M1134" s="48">
        <f t="shared" si="210"/>
        <v>750000</v>
      </c>
      <c r="N1134" s="49">
        <f t="shared" si="209"/>
        <v>0</v>
      </c>
      <c r="O1134" s="48">
        <f t="shared" si="203"/>
        <v>750000</v>
      </c>
      <c r="P1134" s="48">
        <f t="shared" si="204"/>
        <v>0</v>
      </c>
      <c r="Q1134" s="8">
        <f t="shared" ref="Q1134:Q1197" si="211">M1134-O1134</f>
        <v>0</v>
      </c>
      <c r="R1134" s="50">
        <f t="shared" si="202"/>
        <v>0</v>
      </c>
      <c r="S1134" s="50"/>
      <c r="T1134" s="9">
        <f t="shared" si="200"/>
        <v>48</v>
      </c>
      <c r="U1134" s="9">
        <f t="shared" si="205"/>
        <v>48</v>
      </c>
      <c r="V1134">
        <f t="shared" si="201"/>
        <v>0</v>
      </c>
      <c r="W1134" s="166">
        <f t="shared" si="206"/>
        <v>15625</v>
      </c>
      <c r="Y1134" s="167">
        <f t="shared" si="207"/>
        <v>750000</v>
      </c>
    </row>
    <row r="1135" spans="1:25" ht="12" customHeight="1" x14ac:dyDescent="0.25">
      <c r="A1135" s="51">
        <v>521</v>
      </c>
      <c r="B1135" s="118" t="s">
        <v>1224</v>
      </c>
      <c r="C1135" s="118" t="s">
        <v>1115</v>
      </c>
      <c r="D1135" s="33" t="e">
        <f>VLOOKUP(B1135,[2]Item!$A$1:$B$2217,2,)</f>
        <v>#N/A</v>
      </c>
      <c r="E1135" s="52" t="s">
        <v>1112</v>
      </c>
      <c r="F1135" s="118" t="s">
        <v>170</v>
      </c>
      <c r="G1135" s="34">
        <v>1</v>
      </c>
      <c r="H1135" s="35">
        <v>0.25</v>
      </c>
      <c r="I1135" s="36">
        <v>43132</v>
      </c>
      <c r="J1135" s="46">
        <v>900000</v>
      </c>
      <c r="K1135" s="47">
        <f>'[1]Sep 23'!M1158</f>
        <v>900000</v>
      </c>
      <c r="L1135" s="48"/>
      <c r="M1135" s="48">
        <f t="shared" si="210"/>
        <v>900000</v>
      </c>
      <c r="N1135" s="49">
        <f t="shared" si="209"/>
        <v>0</v>
      </c>
      <c r="O1135" s="48">
        <f t="shared" si="203"/>
        <v>900000</v>
      </c>
      <c r="P1135" s="48">
        <f t="shared" si="204"/>
        <v>0</v>
      </c>
      <c r="Q1135" s="8">
        <f t="shared" si="211"/>
        <v>0</v>
      </c>
      <c r="R1135" s="50">
        <f t="shared" si="202"/>
        <v>0</v>
      </c>
      <c r="S1135" s="50"/>
      <c r="T1135" s="9">
        <f t="shared" si="200"/>
        <v>48</v>
      </c>
      <c r="U1135" s="9">
        <f t="shared" si="205"/>
        <v>48</v>
      </c>
      <c r="V1135">
        <f t="shared" si="201"/>
        <v>0</v>
      </c>
      <c r="W1135" s="166">
        <f t="shared" si="206"/>
        <v>18750</v>
      </c>
      <c r="Y1135" s="167">
        <f t="shared" si="207"/>
        <v>900000</v>
      </c>
    </row>
    <row r="1136" spans="1:25" ht="12" customHeight="1" x14ac:dyDescent="0.25">
      <c r="A1136" s="51">
        <v>522</v>
      </c>
      <c r="B1136" s="118" t="s">
        <v>1225</v>
      </c>
      <c r="C1136" s="118" t="s">
        <v>1111</v>
      </c>
      <c r="D1136" s="33" t="e">
        <f>VLOOKUP(B1136,[2]Item!$A$1:$B$2217,2,)</f>
        <v>#N/A</v>
      </c>
      <c r="E1136" s="52" t="s">
        <v>1112</v>
      </c>
      <c r="F1136" s="118" t="s">
        <v>306</v>
      </c>
      <c r="G1136" s="34">
        <v>3</v>
      </c>
      <c r="H1136" s="35">
        <v>0.25</v>
      </c>
      <c r="I1136" s="36">
        <v>43159</v>
      </c>
      <c r="J1136" s="46">
        <f>730800000+182700000</f>
        <v>913500000</v>
      </c>
      <c r="K1136" s="47">
        <f>'[1]Sep 23'!M1159</f>
        <v>913500000</v>
      </c>
      <c r="L1136" s="48"/>
      <c r="M1136" s="48">
        <f t="shared" si="210"/>
        <v>913500000</v>
      </c>
      <c r="N1136" s="49">
        <f t="shared" si="209"/>
        <v>0</v>
      </c>
      <c r="O1136" s="48">
        <f t="shared" si="203"/>
        <v>913500000</v>
      </c>
      <c r="P1136" s="48">
        <f t="shared" si="204"/>
        <v>0</v>
      </c>
      <c r="Q1136" s="8">
        <f t="shared" si="211"/>
        <v>0</v>
      </c>
      <c r="R1136" s="50">
        <f t="shared" si="202"/>
        <v>0</v>
      </c>
      <c r="S1136" s="50"/>
      <c r="T1136" s="9">
        <f t="shared" si="200"/>
        <v>48</v>
      </c>
      <c r="U1136" s="9">
        <f t="shared" si="205"/>
        <v>48</v>
      </c>
      <c r="V1136">
        <f t="shared" si="201"/>
        <v>0</v>
      </c>
      <c r="W1136" s="166">
        <f t="shared" si="206"/>
        <v>19031250</v>
      </c>
      <c r="Y1136" s="167">
        <f t="shared" si="207"/>
        <v>913500000</v>
      </c>
    </row>
    <row r="1137" spans="1:25" ht="12" customHeight="1" x14ac:dyDescent="0.25">
      <c r="A1137" s="51">
        <v>523</v>
      </c>
      <c r="B1137" s="111" t="s">
        <v>1226</v>
      </c>
      <c r="C1137" s="111" t="s">
        <v>1115</v>
      </c>
      <c r="D1137" s="33" t="e">
        <f>VLOOKUP(B1137,[2]Item!$A$1:$B$2217,2,)</f>
        <v>#N/A</v>
      </c>
      <c r="E1137" s="52" t="s">
        <v>1112</v>
      </c>
      <c r="F1137" s="111" t="s">
        <v>170</v>
      </c>
      <c r="G1137" s="34">
        <v>1</v>
      </c>
      <c r="H1137" s="35">
        <v>0.25</v>
      </c>
      <c r="I1137" s="36">
        <v>43185</v>
      </c>
      <c r="J1137" s="46">
        <v>1440700</v>
      </c>
      <c r="K1137" s="47">
        <f>'[1]Sep 23'!M1160</f>
        <v>1440699.9999999995</v>
      </c>
      <c r="L1137" s="113"/>
      <c r="M1137" s="48">
        <f t="shared" si="210"/>
        <v>1440700</v>
      </c>
      <c r="N1137" s="49">
        <f t="shared" si="209"/>
        <v>0</v>
      </c>
      <c r="O1137" s="48">
        <f t="shared" si="203"/>
        <v>1440699.9999999995</v>
      </c>
      <c r="P1137" s="48">
        <f t="shared" si="204"/>
        <v>0</v>
      </c>
      <c r="Q1137" s="8">
        <f t="shared" si="211"/>
        <v>0</v>
      </c>
      <c r="R1137" s="50">
        <f t="shared" si="202"/>
        <v>0</v>
      </c>
      <c r="S1137" s="50"/>
      <c r="T1137" s="9">
        <f t="shared" si="200"/>
        <v>48</v>
      </c>
      <c r="U1137" s="9">
        <f t="shared" si="205"/>
        <v>48</v>
      </c>
      <c r="V1137">
        <f t="shared" si="201"/>
        <v>0</v>
      </c>
      <c r="W1137" s="166">
        <f t="shared" si="206"/>
        <v>30014.583333333332</v>
      </c>
      <c r="Y1137" s="167">
        <f t="shared" si="207"/>
        <v>1440700</v>
      </c>
    </row>
    <row r="1138" spans="1:25" ht="12" customHeight="1" x14ac:dyDescent="0.25">
      <c r="A1138" s="51">
        <v>524</v>
      </c>
      <c r="B1138" s="52" t="s">
        <v>1227</v>
      </c>
      <c r="C1138" s="52" t="s">
        <v>1111</v>
      </c>
      <c r="D1138" s="33" t="e">
        <f>VLOOKUP(B1138,[2]Item!$A$1:$B$2217,2,)</f>
        <v>#N/A</v>
      </c>
      <c r="E1138" s="52" t="s">
        <v>1112</v>
      </c>
      <c r="F1138" s="52" t="s">
        <v>659</v>
      </c>
      <c r="G1138" s="34">
        <v>1</v>
      </c>
      <c r="H1138" s="35">
        <v>0.25</v>
      </c>
      <c r="I1138" s="36">
        <v>43185</v>
      </c>
      <c r="J1138" s="46">
        <v>80375000</v>
      </c>
      <c r="K1138" s="47">
        <f>'[1]Sep 23'!M1161</f>
        <v>80375000</v>
      </c>
      <c r="L1138" s="48"/>
      <c r="M1138" s="48">
        <f t="shared" si="210"/>
        <v>80375000</v>
      </c>
      <c r="N1138" s="49">
        <f t="shared" si="209"/>
        <v>0</v>
      </c>
      <c r="O1138" s="48">
        <f t="shared" si="203"/>
        <v>80375000</v>
      </c>
      <c r="P1138" s="48">
        <f t="shared" ref="P1138:P1145" si="212">M1138-O1138</f>
        <v>0</v>
      </c>
      <c r="Q1138" s="8">
        <f t="shared" si="211"/>
        <v>0</v>
      </c>
      <c r="R1138" s="50">
        <f t="shared" si="202"/>
        <v>0</v>
      </c>
      <c r="S1138" s="50"/>
      <c r="T1138" s="9">
        <f t="shared" si="200"/>
        <v>48</v>
      </c>
      <c r="U1138" s="9">
        <f t="shared" si="205"/>
        <v>48</v>
      </c>
      <c r="V1138">
        <f t="shared" si="201"/>
        <v>0</v>
      </c>
      <c r="W1138" s="166">
        <f t="shared" si="206"/>
        <v>1674479.1666666667</v>
      </c>
      <c r="Y1138" s="167">
        <f t="shared" si="207"/>
        <v>80375000</v>
      </c>
    </row>
    <row r="1139" spans="1:25" ht="12" customHeight="1" x14ac:dyDescent="0.25">
      <c r="A1139" s="51">
        <v>525</v>
      </c>
      <c r="B1139" s="52" t="s">
        <v>1228</v>
      </c>
      <c r="C1139" s="52" t="s">
        <v>1111</v>
      </c>
      <c r="D1139" s="33" t="e">
        <f>VLOOKUP(B1139,[2]Item!$A$1:$B$2217,2,)</f>
        <v>#N/A</v>
      </c>
      <c r="E1139" s="52" t="s">
        <v>1112</v>
      </c>
      <c r="F1139" s="52" t="s">
        <v>761</v>
      </c>
      <c r="G1139" s="34">
        <v>1</v>
      </c>
      <c r="H1139" s="35">
        <v>0.25</v>
      </c>
      <c r="I1139" s="36">
        <v>43185</v>
      </c>
      <c r="J1139" s="46">
        <v>144675000</v>
      </c>
      <c r="K1139" s="47">
        <f>'[1]Sep 23'!M1162</f>
        <v>144675000</v>
      </c>
      <c r="L1139" s="48"/>
      <c r="M1139" s="48">
        <f t="shared" si="210"/>
        <v>144675000</v>
      </c>
      <c r="N1139" s="49">
        <f t="shared" si="209"/>
        <v>0</v>
      </c>
      <c r="O1139" s="48">
        <f t="shared" si="203"/>
        <v>144675000</v>
      </c>
      <c r="P1139" s="48">
        <f t="shared" si="212"/>
        <v>0</v>
      </c>
      <c r="Q1139" s="8">
        <f t="shared" si="211"/>
        <v>0</v>
      </c>
      <c r="R1139" s="50">
        <f t="shared" si="202"/>
        <v>0</v>
      </c>
      <c r="S1139" s="50"/>
      <c r="T1139" s="9">
        <f t="shared" ref="T1139:T1202" si="213">IF(H1139=0,"",IF(H1139="","",12*(100%/H1139)))</f>
        <v>48</v>
      </c>
      <c r="U1139" s="9">
        <f t="shared" si="205"/>
        <v>48</v>
      </c>
      <c r="V1139">
        <f t="shared" ref="V1139:V1202" si="214">IFERROR(IF(T1139-U1139&gt;0,T1139-U1139,0),"")</f>
        <v>0</v>
      </c>
      <c r="W1139" s="166">
        <f t="shared" si="206"/>
        <v>3014062.5</v>
      </c>
      <c r="Y1139" s="167">
        <f t="shared" si="207"/>
        <v>144675000</v>
      </c>
    </row>
    <row r="1140" spans="1:25" ht="12" customHeight="1" x14ac:dyDescent="0.25">
      <c r="A1140" s="51">
        <v>526</v>
      </c>
      <c r="B1140" s="52" t="s">
        <v>1229</v>
      </c>
      <c r="C1140" s="52" t="s">
        <v>1115</v>
      </c>
      <c r="D1140" s="33" t="e">
        <f>VLOOKUP(B1140,[2]Item!$A$1:$B$2217,2,)</f>
        <v>#N/A</v>
      </c>
      <c r="E1140" s="52" t="s">
        <v>1112</v>
      </c>
      <c r="F1140" s="52" t="s">
        <v>761</v>
      </c>
      <c r="G1140" s="34">
        <v>9</v>
      </c>
      <c r="H1140" s="35">
        <v>0.25</v>
      </c>
      <c r="I1140" s="36">
        <v>43185</v>
      </c>
      <c r="J1140" s="46">
        <v>112525000</v>
      </c>
      <c r="K1140" s="47">
        <f>'[1]Sep 23'!M1163</f>
        <v>112524999.99999993</v>
      </c>
      <c r="L1140" s="48"/>
      <c r="M1140" s="48">
        <f t="shared" si="210"/>
        <v>112525000</v>
      </c>
      <c r="N1140" s="49">
        <f t="shared" si="209"/>
        <v>0</v>
      </c>
      <c r="O1140" s="48">
        <f t="shared" si="203"/>
        <v>112524999.99999993</v>
      </c>
      <c r="P1140" s="48">
        <f t="shared" si="212"/>
        <v>0</v>
      </c>
      <c r="Q1140" s="8">
        <f t="shared" si="211"/>
        <v>0</v>
      </c>
      <c r="R1140" s="50">
        <f t="shared" si="202"/>
        <v>0</v>
      </c>
      <c r="S1140" s="50"/>
      <c r="T1140" s="9">
        <f t="shared" si="213"/>
        <v>48</v>
      </c>
      <c r="U1140" s="9">
        <f t="shared" si="205"/>
        <v>48</v>
      </c>
      <c r="V1140">
        <f t="shared" si="214"/>
        <v>0</v>
      </c>
      <c r="W1140" s="166">
        <f t="shared" si="206"/>
        <v>2344270.8333333335</v>
      </c>
      <c r="Y1140" s="167">
        <f t="shared" si="207"/>
        <v>112525000</v>
      </c>
    </row>
    <row r="1141" spans="1:25" ht="12" customHeight="1" x14ac:dyDescent="0.25">
      <c r="A1141" s="51">
        <v>527</v>
      </c>
      <c r="B1141" s="55" t="s">
        <v>1230</v>
      </c>
      <c r="C1141" s="55" t="s">
        <v>1115</v>
      </c>
      <c r="D1141" s="33" t="e">
        <f>VLOOKUP(B1141,[2]Item!$A$1:$B$2217,2,)</f>
        <v>#N/A</v>
      </c>
      <c r="E1141" s="52" t="s">
        <v>1112</v>
      </c>
      <c r="F1141" s="55" t="s">
        <v>170</v>
      </c>
      <c r="G1141" s="34">
        <v>1</v>
      </c>
      <c r="H1141" s="35">
        <v>0.25</v>
      </c>
      <c r="I1141" s="36">
        <v>43161</v>
      </c>
      <c r="J1141" s="46">
        <v>830000</v>
      </c>
      <c r="K1141" s="47">
        <f>'[1]Sep 23'!M1164</f>
        <v>829999.99999999953</v>
      </c>
      <c r="L1141" s="48"/>
      <c r="M1141" s="48">
        <f t="shared" si="210"/>
        <v>830000</v>
      </c>
      <c r="N1141" s="49">
        <f t="shared" si="209"/>
        <v>0</v>
      </c>
      <c r="O1141" s="48">
        <f t="shared" si="203"/>
        <v>829999.99999999953</v>
      </c>
      <c r="P1141" s="48">
        <f t="shared" si="212"/>
        <v>0</v>
      </c>
      <c r="Q1141" s="8">
        <f t="shared" si="211"/>
        <v>0</v>
      </c>
      <c r="R1141" s="50">
        <f t="shared" si="202"/>
        <v>0</v>
      </c>
      <c r="S1141" s="50"/>
      <c r="T1141" s="9">
        <f t="shared" si="213"/>
        <v>48</v>
      </c>
      <c r="U1141" s="9">
        <f t="shared" si="205"/>
        <v>48</v>
      </c>
      <c r="V1141">
        <f t="shared" si="214"/>
        <v>0</v>
      </c>
      <c r="W1141" s="166">
        <f t="shared" si="206"/>
        <v>17291.666666666668</v>
      </c>
      <c r="Y1141" s="167">
        <f t="shared" si="207"/>
        <v>830000</v>
      </c>
    </row>
    <row r="1142" spans="1:25" ht="12" customHeight="1" x14ac:dyDescent="0.25">
      <c r="A1142" s="51">
        <v>528</v>
      </c>
      <c r="B1142" s="55" t="s">
        <v>1231</v>
      </c>
      <c r="C1142" s="55" t="s">
        <v>1115</v>
      </c>
      <c r="D1142" s="33" t="e">
        <f>VLOOKUP(B1142,[2]Item!$A$1:$B$2217,2,)</f>
        <v>#N/A</v>
      </c>
      <c r="E1142" s="52" t="s">
        <v>1112</v>
      </c>
      <c r="F1142" s="55" t="s">
        <v>170</v>
      </c>
      <c r="G1142" s="34">
        <v>6</v>
      </c>
      <c r="H1142" s="35">
        <v>0.25</v>
      </c>
      <c r="I1142" s="68">
        <v>43171</v>
      </c>
      <c r="J1142" s="34">
        <v>4919996</v>
      </c>
      <c r="K1142" s="47">
        <f>'[1]Sep 23'!M1165</f>
        <v>4919996</v>
      </c>
      <c r="L1142" s="48"/>
      <c r="M1142" s="48">
        <f t="shared" si="210"/>
        <v>4919996</v>
      </c>
      <c r="N1142" s="49">
        <f t="shared" si="209"/>
        <v>0</v>
      </c>
      <c r="O1142" s="48">
        <f t="shared" si="203"/>
        <v>4919996</v>
      </c>
      <c r="P1142" s="48">
        <f t="shared" si="212"/>
        <v>0</v>
      </c>
      <c r="Q1142" s="8">
        <f t="shared" si="211"/>
        <v>0</v>
      </c>
      <c r="R1142" s="50">
        <f t="shared" si="202"/>
        <v>0</v>
      </c>
      <c r="S1142" s="50"/>
      <c r="T1142" s="9">
        <f t="shared" si="213"/>
        <v>48</v>
      </c>
      <c r="U1142" s="9">
        <f t="shared" si="205"/>
        <v>48</v>
      </c>
      <c r="V1142">
        <f t="shared" si="214"/>
        <v>0</v>
      </c>
      <c r="W1142" s="166">
        <f t="shared" si="206"/>
        <v>102499.91666666667</v>
      </c>
      <c r="Y1142" s="167">
        <f t="shared" si="207"/>
        <v>4919996</v>
      </c>
    </row>
    <row r="1143" spans="1:25" ht="12" customHeight="1" x14ac:dyDescent="0.25">
      <c r="A1143" s="51">
        <v>529</v>
      </c>
      <c r="B1143" s="55" t="s">
        <v>1232</v>
      </c>
      <c r="C1143" s="55" t="s">
        <v>1115</v>
      </c>
      <c r="D1143" s="33" t="e">
        <f>VLOOKUP(B1143,[2]Item!$A$1:$B$2217,2,)</f>
        <v>#N/A</v>
      </c>
      <c r="E1143" s="52" t="s">
        <v>1112</v>
      </c>
      <c r="F1143" s="55" t="s">
        <v>170</v>
      </c>
      <c r="G1143" s="34">
        <v>6</v>
      </c>
      <c r="H1143" s="35">
        <v>0.25</v>
      </c>
      <c r="I1143" s="68">
        <v>43175</v>
      </c>
      <c r="J1143" s="69">
        <v>14808000</v>
      </c>
      <c r="K1143" s="47">
        <f>'[1]Sep 23'!M1166</f>
        <v>14808000</v>
      </c>
      <c r="L1143" s="48"/>
      <c r="M1143" s="48">
        <f t="shared" si="210"/>
        <v>14808000</v>
      </c>
      <c r="N1143" s="49">
        <f t="shared" si="209"/>
        <v>0</v>
      </c>
      <c r="O1143" s="48">
        <f t="shared" si="203"/>
        <v>14808000</v>
      </c>
      <c r="P1143" s="48">
        <f t="shared" si="212"/>
        <v>0</v>
      </c>
      <c r="Q1143" s="8">
        <f t="shared" si="211"/>
        <v>0</v>
      </c>
      <c r="R1143" s="50">
        <f t="shared" si="202"/>
        <v>0</v>
      </c>
      <c r="S1143" s="50"/>
      <c r="T1143" s="9">
        <f t="shared" si="213"/>
        <v>48</v>
      </c>
      <c r="U1143" s="9">
        <f t="shared" si="205"/>
        <v>48</v>
      </c>
      <c r="V1143">
        <f t="shared" si="214"/>
        <v>0</v>
      </c>
      <c r="W1143" s="166">
        <f t="shared" si="206"/>
        <v>308500</v>
      </c>
      <c r="Y1143" s="167">
        <f t="shared" si="207"/>
        <v>14808000</v>
      </c>
    </row>
    <row r="1144" spans="1:25" ht="12" customHeight="1" x14ac:dyDescent="0.25">
      <c r="A1144" s="51">
        <v>530</v>
      </c>
      <c r="B1144" s="52" t="s">
        <v>1233</v>
      </c>
      <c r="C1144" s="52" t="s">
        <v>1111</v>
      </c>
      <c r="D1144" s="33" t="e">
        <f>VLOOKUP(B1144,[2]Item!$A$1:$B$2217,2,)</f>
        <v>#N/A</v>
      </c>
      <c r="E1144" s="52" t="s">
        <v>1112</v>
      </c>
      <c r="F1144" s="52" t="s">
        <v>341</v>
      </c>
      <c r="G1144" s="34">
        <v>1</v>
      </c>
      <c r="H1144" s="35">
        <v>0.25</v>
      </c>
      <c r="I1144" s="36">
        <v>43180</v>
      </c>
      <c r="J1144" s="46">
        <v>11000000</v>
      </c>
      <c r="K1144" s="47">
        <f>'[1]Sep 23'!M1167</f>
        <v>10999999.999999998</v>
      </c>
      <c r="L1144" s="48"/>
      <c r="M1144" s="48">
        <f t="shared" si="210"/>
        <v>11000000</v>
      </c>
      <c r="N1144" s="49">
        <f t="shared" si="209"/>
        <v>0</v>
      </c>
      <c r="O1144" s="48">
        <f t="shared" si="203"/>
        <v>10999999.999999998</v>
      </c>
      <c r="P1144" s="48">
        <f t="shared" si="212"/>
        <v>0</v>
      </c>
      <c r="Q1144" s="8">
        <f t="shared" si="211"/>
        <v>0</v>
      </c>
      <c r="R1144" s="50">
        <f t="shared" si="202"/>
        <v>0</v>
      </c>
      <c r="S1144" s="50"/>
      <c r="T1144" s="9">
        <f t="shared" si="213"/>
        <v>48</v>
      </c>
      <c r="U1144" s="9">
        <f t="shared" si="205"/>
        <v>48</v>
      </c>
      <c r="V1144">
        <f t="shared" si="214"/>
        <v>0</v>
      </c>
      <c r="W1144" s="166">
        <f t="shared" si="206"/>
        <v>229166.66666666666</v>
      </c>
      <c r="Y1144" s="167">
        <f t="shared" si="207"/>
        <v>11000000</v>
      </c>
    </row>
    <row r="1145" spans="1:25" ht="12" customHeight="1" x14ac:dyDescent="0.25">
      <c r="A1145" s="51">
        <v>531</v>
      </c>
      <c r="B1145" s="52" t="s">
        <v>1234</v>
      </c>
      <c r="C1145" s="52" t="s">
        <v>1111</v>
      </c>
      <c r="D1145" s="33" t="e">
        <f>VLOOKUP(B1145,[2]Item!$A$1:$B$2217,2,)</f>
        <v>#N/A</v>
      </c>
      <c r="E1145" s="52" t="s">
        <v>1112</v>
      </c>
      <c r="F1145" s="52" t="s">
        <v>164</v>
      </c>
      <c r="G1145" s="34">
        <v>1</v>
      </c>
      <c r="H1145" s="35">
        <v>0.25</v>
      </c>
      <c r="I1145" s="36">
        <v>43181</v>
      </c>
      <c r="J1145" s="46">
        <v>8000000</v>
      </c>
      <c r="K1145" s="47">
        <f>'[1]Sep 23'!M1168</f>
        <v>8000000.0000000056</v>
      </c>
      <c r="L1145" s="48"/>
      <c r="M1145" s="48">
        <f t="shared" si="210"/>
        <v>8000000</v>
      </c>
      <c r="N1145" s="49">
        <v>0</v>
      </c>
      <c r="O1145" s="48">
        <f t="shared" si="203"/>
        <v>8000000.0000000056</v>
      </c>
      <c r="P1145" s="48">
        <f t="shared" si="212"/>
        <v>0</v>
      </c>
      <c r="Q1145" s="8">
        <f t="shared" si="211"/>
        <v>0</v>
      </c>
      <c r="R1145" s="50">
        <f t="shared" si="202"/>
        <v>0</v>
      </c>
      <c r="S1145" s="50"/>
      <c r="T1145" s="9">
        <f t="shared" si="213"/>
        <v>48</v>
      </c>
      <c r="U1145" s="9">
        <f t="shared" si="205"/>
        <v>48</v>
      </c>
      <c r="V1145">
        <f t="shared" si="214"/>
        <v>0</v>
      </c>
      <c r="W1145" s="166">
        <f t="shared" si="206"/>
        <v>166666.66666666666</v>
      </c>
      <c r="Y1145" s="167">
        <f t="shared" si="207"/>
        <v>8000000</v>
      </c>
    </row>
    <row r="1146" spans="1:25" ht="12" customHeight="1" x14ac:dyDescent="0.25">
      <c r="A1146" s="51">
        <v>532</v>
      </c>
      <c r="B1146" s="111" t="s">
        <v>1235</v>
      </c>
      <c r="C1146" s="111" t="s">
        <v>1111</v>
      </c>
      <c r="D1146" s="33" t="e">
        <f>VLOOKUP(B1146,[2]Item!$A$1:$B$2217,2,)</f>
        <v>#N/A</v>
      </c>
      <c r="E1146" s="52" t="s">
        <v>1112</v>
      </c>
      <c r="F1146" s="111" t="s">
        <v>679</v>
      </c>
      <c r="G1146" s="34">
        <v>1</v>
      </c>
      <c r="H1146" s="35">
        <v>0.25</v>
      </c>
      <c r="I1146" s="36">
        <v>43232</v>
      </c>
      <c r="J1146" s="113">
        <v>230000000</v>
      </c>
      <c r="K1146" s="47">
        <f>'[1]Sep 23'!M1169</f>
        <v>229999999.99999985</v>
      </c>
      <c r="L1146" s="113"/>
      <c r="M1146" s="48">
        <f t="shared" si="210"/>
        <v>230000000</v>
      </c>
      <c r="N1146" s="49">
        <f t="shared" ref="N1146:N1186" si="215">IF(J1146=K1146,0,J1146*H1146/12)</f>
        <v>0</v>
      </c>
      <c r="O1146" s="48">
        <f t="shared" si="203"/>
        <v>229999999.99999985</v>
      </c>
      <c r="P1146" s="48">
        <f>M1146-O1146</f>
        <v>0</v>
      </c>
      <c r="Q1146" s="8">
        <f t="shared" si="211"/>
        <v>0</v>
      </c>
      <c r="R1146" s="50">
        <f t="shared" si="202"/>
        <v>0</v>
      </c>
      <c r="S1146" s="50"/>
      <c r="T1146" s="9">
        <f t="shared" si="213"/>
        <v>48</v>
      </c>
      <c r="U1146" s="9">
        <f t="shared" si="205"/>
        <v>48</v>
      </c>
      <c r="V1146">
        <f t="shared" si="214"/>
        <v>0</v>
      </c>
      <c r="W1146" s="166">
        <f t="shared" si="206"/>
        <v>4791666.666666667</v>
      </c>
      <c r="Y1146" s="167">
        <f t="shared" si="207"/>
        <v>230000000</v>
      </c>
    </row>
    <row r="1147" spans="1:25" ht="12" customHeight="1" x14ac:dyDescent="0.25">
      <c r="A1147" s="51">
        <v>533</v>
      </c>
      <c r="B1147" s="111" t="str">
        <f>'[1]OKT 18'!B593</f>
        <v>HO shing Ring Blower /Mesin Vacum gips</v>
      </c>
      <c r="C1147" s="111" t="s">
        <v>1111</v>
      </c>
      <c r="D1147" s="33" t="e">
        <f>VLOOKUP(B1147,[2]Item!$A$1:$B$2217,2,)</f>
        <v>#N/A</v>
      </c>
      <c r="E1147" s="52" t="s">
        <v>1112</v>
      </c>
      <c r="F1147" s="111" t="s">
        <v>679</v>
      </c>
      <c r="G1147" s="34">
        <v>1</v>
      </c>
      <c r="H1147" s="35">
        <v>0.25</v>
      </c>
      <c r="I1147" s="36">
        <f>'[1]OKT 18'!E593</f>
        <v>43224</v>
      </c>
      <c r="J1147" s="113">
        <v>22170000</v>
      </c>
      <c r="K1147" s="47">
        <f>'[1]Sep 23'!M1170</f>
        <v>22170000</v>
      </c>
      <c r="L1147" s="113"/>
      <c r="M1147" s="48">
        <f t="shared" si="210"/>
        <v>22170000</v>
      </c>
      <c r="N1147" s="49">
        <f t="shared" si="215"/>
        <v>0</v>
      </c>
      <c r="O1147" s="48">
        <f t="shared" si="203"/>
        <v>22170000</v>
      </c>
      <c r="P1147" s="48">
        <f>M1147-O1147</f>
        <v>0</v>
      </c>
      <c r="Q1147" s="8">
        <f t="shared" si="211"/>
        <v>0</v>
      </c>
      <c r="R1147" s="50">
        <f t="shared" si="202"/>
        <v>0</v>
      </c>
      <c r="S1147" s="50"/>
      <c r="T1147" s="9">
        <f t="shared" si="213"/>
        <v>48</v>
      </c>
      <c r="U1147" s="9">
        <f t="shared" si="205"/>
        <v>48</v>
      </c>
      <c r="V1147">
        <f t="shared" si="214"/>
        <v>0</v>
      </c>
      <c r="W1147" s="166">
        <f t="shared" si="206"/>
        <v>461875</v>
      </c>
      <c r="Y1147" s="167">
        <f t="shared" si="207"/>
        <v>22170000</v>
      </c>
    </row>
    <row r="1148" spans="1:25" ht="12" customHeight="1" x14ac:dyDescent="0.25">
      <c r="A1148" s="51">
        <v>534</v>
      </c>
      <c r="B1148" s="118" t="s">
        <v>1236</v>
      </c>
      <c r="C1148" s="118" t="s">
        <v>1111</v>
      </c>
      <c r="D1148" s="33" t="e">
        <f>VLOOKUP(B1148,[2]Item!$A$1:$B$2217,2,)</f>
        <v>#N/A</v>
      </c>
      <c r="E1148" s="52" t="s">
        <v>1112</v>
      </c>
      <c r="F1148" s="118" t="s">
        <v>164</v>
      </c>
      <c r="G1148" s="34">
        <v>1</v>
      </c>
      <c r="H1148" s="35">
        <v>0.25</v>
      </c>
      <c r="I1148" s="36">
        <v>43258</v>
      </c>
      <c r="J1148" s="46">
        <v>37565000</v>
      </c>
      <c r="K1148" s="47">
        <f>'[1]Sep 23'!M1171</f>
        <v>37565000.000000007</v>
      </c>
      <c r="L1148" s="113"/>
      <c r="M1148" s="48">
        <f t="shared" si="210"/>
        <v>37565000</v>
      </c>
      <c r="N1148" s="49">
        <f t="shared" si="215"/>
        <v>0</v>
      </c>
      <c r="O1148" s="48">
        <f t="shared" si="203"/>
        <v>37565000.000000007</v>
      </c>
      <c r="P1148" s="48">
        <f>M1148-O1148</f>
        <v>0</v>
      </c>
      <c r="Q1148" s="8">
        <f t="shared" si="211"/>
        <v>0</v>
      </c>
      <c r="R1148" s="50">
        <f t="shared" si="202"/>
        <v>0</v>
      </c>
      <c r="S1148" s="50"/>
      <c r="T1148" s="9">
        <f t="shared" si="213"/>
        <v>48</v>
      </c>
      <c r="U1148" s="9">
        <f t="shared" si="205"/>
        <v>48</v>
      </c>
      <c r="V1148">
        <f t="shared" si="214"/>
        <v>0</v>
      </c>
      <c r="W1148" s="166">
        <f t="shared" si="206"/>
        <v>782604.16666666663</v>
      </c>
      <c r="Y1148" s="167">
        <f t="shared" si="207"/>
        <v>37565000</v>
      </c>
    </row>
    <row r="1149" spans="1:25" ht="12" customHeight="1" x14ac:dyDescent="0.25">
      <c r="A1149" s="51">
        <v>535</v>
      </c>
      <c r="B1149" s="58" t="s">
        <v>1237</v>
      </c>
      <c r="C1149" s="55" t="s">
        <v>1111</v>
      </c>
      <c r="D1149" s="33" t="e">
        <f>VLOOKUP(B1149,[2]Item!$A$1:$B$2217,2,)</f>
        <v>#N/A</v>
      </c>
      <c r="E1149" s="52" t="s">
        <v>1112</v>
      </c>
      <c r="F1149" s="55" t="s">
        <v>321</v>
      </c>
      <c r="G1149" s="34">
        <v>1</v>
      </c>
      <c r="H1149" s="35">
        <v>0.25</v>
      </c>
      <c r="I1149" s="61">
        <v>43285</v>
      </c>
      <c r="J1149" s="60">
        <v>11907500</v>
      </c>
      <c r="K1149" s="47">
        <f>'[1]Sep 23'!M1172</f>
        <v>11907499.999999994</v>
      </c>
      <c r="L1149" s="113"/>
      <c r="M1149" s="48">
        <f t="shared" si="210"/>
        <v>11907500</v>
      </c>
      <c r="N1149" s="49">
        <f t="shared" si="215"/>
        <v>0</v>
      </c>
      <c r="O1149" s="48">
        <f t="shared" si="203"/>
        <v>11907499.999999994</v>
      </c>
      <c r="P1149" s="48">
        <f t="shared" ref="P1149:P1212" si="216">M1149-O1149</f>
        <v>0</v>
      </c>
      <c r="Q1149" s="8">
        <f t="shared" si="211"/>
        <v>0</v>
      </c>
      <c r="R1149" s="50">
        <f t="shared" si="202"/>
        <v>0</v>
      </c>
      <c r="S1149" s="50"/>
      <c r="T1149" s="9">
        <f t="shared" si="213"/>
        <v>48</v>
      </c>
      <c r="U1149" s="9">
        <f t="shared" si="205"/>
        <v>48</v>
      </c>
      <c r="V1149">
        <f t="shared" si="214"/>
        <v>0</v>
      </c>
      <c r="W1149" s="166">
        <f t="shared" si="206"/>
        <v>248072.91666666666</v>
      </c>
      <c r="Y1149" s="167">
        <f t="shared" si="207"/>
        <v>11907500</v>
      </c>
    </row>
    <row r="1150" spans="1:25" ht="12" customHeight="1" x14ac:dyDescent="0.25">
      <c r="A1150" s="51">
        <v>536</v>
      </c>
      <c r="B1150" s="58" t="s">
        <v>1238</v>
      </c>
      <c r="C1150" s="55" t="s">
        <v>1111</v>
      </c>
      <c r="D1150" s="33" t="e">
        <f>VLOOKUP(B1150,[2]Item!$A$1:$B$2217,2,)</f>
        <v>#N/A</v>
      </c>
      <c r="E1150" s="52" t="s">
        <v>1112</v>
      </c>
      <c r="F1150" s="55" t="s">
        <v>321</v>
      </c>
      <c r="G1150" s="34">
        <v>1</v>
      </c>
      <c r="H1150" s="35">
        <v>0.25</v>
      </c>
      <c r="I1150" s="61">
        <v>43285</v>
      </c>
      <c r="J1150" s="60">
        <v>6062000</v>
      </c>
      <c r="K1150" s="47">
        <f>'[1]Sep 23'!M1173</f>
        <v>6062000.0000000028</v>
      </c>
      <c r="L1150" s="113"/>
      <c r="M1150" s="48">
        <f t="shared" si="210"/>
        <v>6062000</v>
      </c>
      <c r="N1150" s="49">
        <f t="shared" si="215"/>
        <v>0</v>
      </c>
      <c r="O1150" s="48">
        <f t="shared" si="203"/>
        <v>6062000.0000000028</v>
      </c>
      <c r="P1150" s="48">
        <f t="shared" si="216"/>
        <v>0</v>
      </c>
      <c r="Q1150" s="8">
        <f t="shared" si="211"/>
        <v>0</v>
      </c>
      <c r="R1150" s="50">
        <f t="shared" si="202"/>
        <v>0</v>
      </c>
      <c r="S1150" s="50"/>
      <c r="T1150" s="9">
        <f t="shared" si="213"/>
        <v>48</v>
      </c>
      <c r="U1150" s="9">
        <f t="shared" si="205"/>
        <v>48</v>
      </c>
      <c r="V1150">
        <f t="shared" si="214"/>
        <v>0</v>
      </c>
      <c r="W1150" s="166">
        <f t="shared" si="206"/>
        <v>126291.66666666667</v>
      </c>
      <c r="Y1150" s="167">
        <f t="shared" si="207"/>
        <v>6062000</v>
      </c>
    </row>
    <row r="1151" spans="1:25" ht="12" customHeight="1" x14ac:dyDescent="0.25">
      <c r="A1151" s="51">
        <v>537</v>
      </c>
      <c r="B1151" s="58" t="s">
        <v>1239</v>
      </c>
      <c r="C1151" s="55" t="s">
        <v>1111</v>
      </c>
      <c r="D1151" s="33" t="e">
        <f>VLOOKUP(B1151,[2]Item!$A$1:$B$2217,2,)</f>
        <v>#N/A</v>
      </c>
      <c r="E1151" s="52" t="s">
        <v>1112</v>
      </c>
      <c r="F1151" s="55" t="s">
        <v>659</v>
      </c>
      <c r="G1151" s="34">
        <v>1</v>
      </c>
      <c r="H1151" s="35">
        <v>0.25</v>
      </c>
      <c r="I1151" s="61">
        <v>43285</v>
      </c>
      <c r="J1151" s="60">
        <v>6928000</v>
      </c>
      <c r="K1151" s="47">
        <f>'[1]Sep 23'!M1174</f>
        <v>6927999.9999999963</v>
      </c>
      <c r="L1151" s="113"/>
      <c r="M1151" s="48">
        <f t="shared" si="210"/>
        <v>6928000</v>
      </c>
      <c r="N1151" s="49">
        <f t="shared" si="215"/>
        <v>0</v>
      </c>
      <c r="O1151" s="48">
        <f t="shared" si="203"/>
        <v>6927999.9999999963</v>
      </c>
      <c r="P1151" s="48">
        <f t="shared" si="216"/>
        <v>0</v>
      </c>
      <c r="Q1151" s="8">
        <f t="shared" si="211"/>
        <v>0</v>
      </c>
      <c r="R1151" s="50">
        <f t="shared" si="202"/>
        <v>0</v>
      </c>
      <c r="S1151" s="50"/>
      <c r="T1151" s="9">
        <f t="shared" si="213"/>
        <v>48</v>
      </c>
      <c r="U1151" s="9">
        <f t="shared" si="205"/>
        <v>48</v>
      </c>
      <c r="V1151">
        <f t="shared" si="214"/>
        <v>0</v>
      </c>
      <c r="W1151" s="166">
        <f t="shared" si="206"/>
        <v>144333.33333333334</v>
      </c>
      <c r="Y1151" s="167">
        <f t="shared" si="207"/>
        <v>6928000</v>
      </c>
    </row>
    <row r="1152" spans="1:25" ht="12" customHeight="1" x14ac:dyDescent="0.25">
      <c r="A1152" s="51">
        <v>538</v>
      </c>
      <c r="B1152" s="58" t="s">
        <v>1240</v>
      </c>
      <c r="C1152" s="55" t="s">
        <v>1111</v>
      </c>
      <c r="D1152" s="33" t="e">
        <f>VLOOKUP(B1152,[2]Item!$A$1:$B$2217,2,)</f>
        <v>#N/A</v>
      </c>
      <c r="E1152" s="52" t="s">
        <v>1112</v>
      </c>
      <c r="F1152" s="55" t="s">
        <v>164</v>
      </c>
      <c r="G1152" s="34">
        <v>2</v>
      </c>
      <c r="H1152" s="35">
        <v>0.25</v>
      </c>
      <c r="I1152" s="61">
        <v>43285</v>
      </c>
      <c r="J1152" s="60">
        <v>73610000</v>
      </c>
      <c r="K1152" s="47">
        <f>'[1]Sep 23'!M1175</f>
        <v>73609999.999999985</v>
      </c>
      <c r="L1152" s="113"/>
      <c r="M1152" s="48">
        <f t="shared" si="210"/>
        <v>73610000</v>
      </c>
      <c r="N1152" s="49">
        <f t="shared" si="215"/>
        <v>0</v>
      </c>
      <c r="O1152" s="48">
        <f t="shared" si="203"/>
        <v>73609999.999999985</v>
      </c>
      <c r="P1152" s="48">
        <f t="shared" si="216"/>
        <v>0</v>
      </c>
      <c r="Q1152" s="8">
        <f t="shared" si="211"/>
        <v>0</v>
      </c>
      <c r="R1152" s="50">
        <f t="shared" si="202"/>
        <v>0</v>
      </c>
      <c r="S1152" s="50"/>
      <c r="T1152" s="9">
        <f t="shared" si="213"/>
        <v>48</v>
      </c>
      <c r="U1152" s="9">
        <f t="shared" si="205"/>
        <v>48</v>
      </c>
      <c r="V1152">
        <f t="shared" si="214"/>
        <v>0</v>
      </c>
      <c r="W1152" s="166">
        <f t="shared" si="206"/>
        <v>1533541.6666666667</v>
      </c>
      <c r="Y1152" s="167">
        <f t="shared" si="207"/>
        <v>73610000</v>
      </c>
    </row>
    <row r="1153" spans="1:25" ht="12" customHeight="1" x14ac:dyDescent="0.25">
      <c r="A1153" s="51">
        <v>539</v>
      </c>
      <c r="B1153" s="58" t="s">
        <v>1241</v>
      </c>
      <c r="C1153" s="55" t="s">
        <v>1111</v>
      </c>
      <c r="D1153" s="33" t="e">
        <f>VLOOKUP(B1153,[2]Item!$A$1:$B$2217,2,)</f>
        <v>#N/A</v>
      </c>
      <c r="E1153" s="52" t="s">
        <v>1112</v>
      </c>
      <c r="F1153" s="55" t="s">
        <v>679</v>
      </c>
      <c r="G1153" s="34">
        <v>1</v>
      </c>
      <c r="H1153" s="35">
        <v>0.25</v>
      </c>
      <c r="I1153" s="61">
        <v>43285</v>
      </c>
      <c r="J1153" s="60">
        <v>58455000</v>
      </c>
      <c r="K1153" s="47">
        <f>'[1]Sep 23'!M1176</f>
        <v>58455000</v>
      </c>
      <c r="L1153" s="113"/>
      <c r="M1153" s="48">
        <f t="shared" si="210"/>
        <v>58455000</v>
      </c>
      <c r="N1153" s="49">
        <f t="shared" si="215"/>
        <v>0</v>
      </c>
      <c r="O1153" s="48">
        <f t="shared" si="203"/>
        <v>58455000</v>
      </c>
      <c r="P1153" s="48">
        <f t="shared" si="216"/>
        <v>0</v>
      </c>
      <c r="Q1153" s="8">
        <f t="shared" si="211"/>
        <v>0</v>
      </c>
      <c r="R1153" s="50">
        <f t="shared" ref="R1153:R1216" si="217">P1153-Q1153</f>
        <v>0</v>
      </c>
      <c r="S1153" s="50"/>
      <c r="T1153" s="9">
        <f t="shared" si="213"/>
        <v>48</v>
      </c>
      <c r="U1153" s="9">
        <f t="shared" si="205"/>
        <v>48</v>
      </c>
      <c r="V1153">
        <f t="shared" si="214"/>
        <v>0</v>
      </c>
      <c r="W1153" s="166">
        <f t="shared" si="206"/>
        <v>1217812.5</v>
      </c>
      <c r="Y1153" s="167">
        <f t="shared" si="207"/>
        <v>58455000</v>
      </c>
    </row>
    <row r="1154" spans="1:25" ht="12" customHeight="1" x14ac:dyDescent="0.25">
      <c r="A1154" s="51">
        <v>540</v>
      </c>
      <c r="B1154" s="58" t="s">
        <v>1242</v>
      </c>
      <c r="C1154" s="55" t="s">
        <v>1111</v>
      </c>
      <c r="D1154" s="33" t="e">
        <f>VLOOKUP(B1154,[2]Item!$A$1:$B$2217,2,)</f>
        <v>#N/A</v>
      </c>
      <c r="E1154" s="52" t="s">
        <v>1112</v>
      </c>
      <c r="F1154" s="55" t="s">
        <v>341</v>
      </c>
      <c r="G1154" s="34">
        <v>1</v>
      </c>
      <c r="H1154" s="35">
        <v>0.25</v>
      </c>
      <c r="I1154" s="61">
        <v>43300</v>
      </c>
      <c r="J1154" s="60">
        <v>63250000</v>
      </c>
      <c r="K1154" s="47">
        <f>'[1]Sep 23'!M1177</f>
        <v>63250000.000000045</v>
      </c>
      <c r="L1154" s="113"/>
      <c r="M1154" s="48">
        <f t="shared" si="210"/>
        <v>63250000</v>
      </c>
      <c r="N1154" s="49">
        <f t="shared" si="215"/>
        <v>0</v>
      </c>
      <c r="O1154" s="48">
        <f t="shared" si="203"/>
        <v>63250000.000000045</v>
      </c>
      <c r="P1154" s="48">
        <f t="shared" si="216"/>
        <v>0</v>
      </c>
      <c r="Q1154" s="8">
        <f t="shared" si="211"/>
        <v>0</v>
      </c>
      <c r="R1154" s="50">
        <f t="shared" si="217"/>
        <v>0</v>
      </c>
      <c r="S1154" s="50"/>
      <c r="T1154" s="9">
        <f t="shared" si="213"/>
        <v>48</v>
      </c>
      <c r="U1154" s="9">
        <f t="shared" si="205"/>
        <v>48</v>
      </c>
      <c r="V1154">
        <f t="shared" si="214"/>
        <v>0</v>
      </c>
      <c r="W1154" s="166">
        <f t="shared" si="206"/>
        <v>1317708.3333333333</v>
      </c>
      <c r="Y1154" s="167">
        <f t="shared" si="207"/>
        <v>63250000</v>
      </c>
    </row>
    <row r="1155" spans="1:25" ht="12" customHeight="1" x14ac:dyDescent="0.25">
      <c r="A1155" s="51">
        <v>541</v>
      </c>
      <c r="B1155" s="58" t="s">
        <v>1243</v>
      </c>
      <c r="C1155" s="55" t="s">
        <v>1111</v>
      </c>
      <c r="D1155" s="33" t="e">
        <f>VLOOKUP(B1155,[2]Item!$A$1:$B$2217,2,)</f>
        <v>#N/A</v>
      </c>
      <c r="E1155" s="52" t="s">
        <v>1112</v>
      </c>
      <c r="F1155" s="55" t="s">
        <v>164</v>
      </c>
      <c r="G1155" s="34">
        <v>1</v>
      </c>
      <c r="H1155" s="35">
        <v>0.25</v>
      </c>
      <c r="I1155" s="61">
        <v>43300</v>
      </c>
      <c r="J1155" s="60">
        <v>7480000</v>
      </c>
      <c r="K1155" s="47">
        <f>'[1]Sep 23'!M1178</f>
        <v>7479999.9999999953</v>
      </c>
      <c r="L1155" s="113"/>
      <c r="M1155" s="48">
        <f t="shared" si="210"/>
        <v>7480000</v>
      </c>
      <c r="N1155" s="49">
        <f t="shared" si="215"/>
        <v>0</v>
      </c>
      <c r="O1155" s="48">
        <f t="shared" ref="O1155:O1218" si="218">K1155+N1155</f>
        <v>7479999.9999999953</v>
      </c>
      <c r="P1155" s="48">
        <f t="shared" si="216"/>
        <v>0</v>
      </c>
      <c r="Q1155" s="8">
        <f t="shared" si="211"/>
        <v>0</v>
      </c>
      <c r="R1155" s="50">
        <f t="shared" si="217"/>
        <v>0</v>
      </c>
      <c r="S1155" s="50"/>
      <c r="T1155" s="9">
        <f t="shared" si="213"/>
        <v>48</v>
      </c>
      <c r="U1155" s="9">
        <f t="shared" ref="U1155:U1218" si="219">IF(I1155="","",IF(((YEAR($U$2)-YEAR(I1155))*12)+MONTH($U$2)-MONTH(I1155)+1&gt;T1155,T1155,((YEAR($U$2)-YEAR(I1155))*12)+MONTH($U$2)-MONTH(I1155)+1))</f>
        <v>48</v>
      </c>
      <c r="V1155">
        <f t="shared" si="214"/>
        <v>0</v>
      </c>
      <c r="W1155" s="166">
        <f t="shared" si="206"/>
        <v>155833.33333333334</v>
      </c>
      <c r="Y1155" s="167">
        <f t="shared" si="207"/>
        <v>7480000</v>
      </c>
    </row>
    <row r="1156" spans="1:25" ht="12" customHeight="1" x14ac:dyDescent="0.25">
      <c r="A1156" s="51">
        <v>542</v>
      </c>
      <c r="B1156" s="58" t="s">
        <v>1244</v>
      </c>
      <c r="C1156" s="55" t="s">
        <v>1111</v>
      </c>
      <c r="D1156" s="33" t="e">
        <f>VLOOKUP(B1156,[2]Item!$A$1:$B$2217,2,)</f>
        <v>#N/A</v>
      </c>
      <c r="E1156" s="52" t="s">
        <v>1112</v>
      </c>
      <c r="F1156" s="55" t="s">
        <v>164</v>
      </c>
      <c r="G1156" s="34">
        <v>1</v>
      </c>
      <c r="H1156" s="35">
        <v>0.25</v>
      </c>
      <c r="I1156" s="61">
        <v>43300</v>
      </c>
      <c r="J1156" s="60">
        <v>2860000</v>
      </c>
      <c r="K1156" s="47">
        <f>'[1]Sep 23'!M1179</f>
        <v>2860000.0000000009</v>
      </c>
      <c r="L1156" s="113"/>
      <c r="M1156" s="48">
        <f t="shared" si="210"/>
        <v>2860000</v>
      </c>
      <c r="N1156" s="49">
        <f t="shared" si="215"/>
        <v>0</v>
      </c>
      <c r="O1156" s="48">
        <f t="shared" si="218"/>
        <v>2860000.0000000009</v>
      </c>
      <c r="P1156" s="48">
        <f t="shared" si="216"/>
        <v>0</v>
      </c>
      <c r="Q1156" s="8">
        <f t="shared" si="211"/>
        <v>0</v>
      </c>
      <c r="R1156" s="50">
        <f t="shared" si="217"/>
        <v>0</v>
      </c>
      <c r="S1156" s="50"/>
      <c r="T1156" s="9">
        <f t="shared" si="213"/>
        <v>48</v>
      </c>
      <c r="U1156" s="9">
        <f t="shared" si="219"/>
        <v>48</v>
      </c>
      <c r="V1156">
        <f t="shared" si="214"/>
        <v>0</v>
      </c>
      <c r="W1156" s="166">
        <f t="shared" si="206"/>
        <v>59583.333333333336</v>
      </c>
      <c r="Y1156" s="167">
        <f t="shared" si="207"/>
        <v>2860000</v>
      </c>
    </row>
    <row r="1157" spans="1:25" ht="12" customHeight="1" x14ac:dyDescent="0.25">
      <c r="A1157" s="51">
        <v>543</v>
      </c>
      <c r="B1157" s="58" t="s">
        <v>1245</v>
      </c>
      <c r="C1157" s="55" t="s">
        <v>1111</v>
      </c>
      <c r="D1157" s="33" t="e">
        <f>VLOOKUP(B1157,[2]Item!$A$1:$B$2217,2,)</f>
        <v>#N/A</v>
      </c>
      <c r="E1157" s="52" t="s">
        <v>1112</v>
      </c>
      <c r="F1157" s="55" t="s">
        <v>341</v>
      </c>
      <c r="G1157" s="34">
        <v>1</v>
      </c>
      <c r="H1157" s="35">
        <v>0.25</v>
      </c>
      <c r="I1157" s="61">
        <v>43300</v>
      </c>
      <c r="J1157" s="60">
        <v>7920000</v>
      </c>
      <c r="K1157" s="47">
        <f>'[1]Sep 23'!M1180</f>
        <v>7920000</v>
      </c>
      <c r="L1157" s="113"/>
      <c r="M1157" s="48">
        <f t="shared" si="210"/>
        <v>7920000</v>
      </c>
      <c r="N1157" s="49">
        <f t="shared" si="215"/>
        <v>0</v>
      </c>
      <c r="O1157" s="48">
        <f t="shared" si="218"/>
        <v>7920000</v>
      </c>
      <c r="P1157" s="48">
        <f t="shared" si="216"/>
        <v>0</v>
      </c>
      <c r="Q1157" s="8">
        <f t="shared" si="211"/>
        <v>0</v>
      </c>
      <c r="R1157" s="50">
        <f t="shared" si="217"/>
        <v>0</v>
      </c>
      <c r="S1157" s="50"/>
      <c r="T1157" s="9">
        <f t="shared" si="213"/>
        <v>48</v>
      </c>
      <c r="U1157" s="9">
        <f t="shared" si="219"/>
        <v>48</v>
      </c>
      <c r="V1157">
        <f t="shared" si="214"/>
        <v>0</v>
      </c>
      <c r="W1157" s="166">
        <f t="shared" si="206"/>
        <v>165000</v>
      </c>
      <c r="Y1157" s="167">
        <f t="shared" si="207"/>
        <v>7920000</v>
      </c>
    </row>
    <row r="1158" spans="1:25" ht="12" customHeight="1" x14ac:dyDescent="0.25">
      <c r="A1158" s="51">
        <v>544</v>
      </c>
      <c r="B1158" s="58" t="s">
        <v>1246</v>
      </c>
      <c r="C1158" s="55" t="s">
        <v>1111</v>
      </c>
      <c r="D1158" s="33" t="e">
        <f>VLOOKUP(B1158,[2]Item!$A$1:$B$2217,2,)</f>
        <v>#N/A</v>
      </c>
      <c r="E1158" s="52" t="s">
        <v>1112</v>
      </c>
      <c r="F1158" s="55" t="s">
        <v>164</v>
      </c>
      <c r="G1158" s="34">
        <v>1</v>
      </c>
      <c r="H1158" s="35">
        <v>0.25</v>
      </c>
      <c r="I1158" s="61">
        <v>43300</v>
      </c>
      <c r="J1158" s="60">
        <v>10560000</v>
      </c>
      <c r="K1158" s="47">
        <f>'[1]Sep 23'!M1181</f>
        <v>10560000</v>
      </c>
      <c r="L1158" s="113"/>
      <c r="M1158" s="48">
        <f t="shared" si="210"/>
        <v>10560000</v>
      </c>
      <c r="N1158" s="49">
        <f t="shared" si="215"/>
        <v>0</v>
      </c>
      <c r="O1158" s="48">
        <f t="shared" si="218"/>
        <v>10560000</v>
      </c>
      <c r="P1158" s="48">
        <f t="shared" si="216"/>
        <v>0</v>
      </c>
      <c r="Q1158" s="8">
        <f t="shared" si="211"/>
        <v>0</v>
      </c>
      <c r="R1158" s="50">
        <f t="shared" si="217"/>
        <v>0</v>
      </c>
      <c r="S1158" s="50"/>
      <c r="T1158" s="9">
        <f t="shared" si="213"/>
        <v>48</v>
      </c>
      <c r="U1158" s="9">
        <f t="shared" si="219"/>
        <v>48</v>
      </c>
      <c r="V1158">
        <f t="shared" si="214"/>
        <v>0</v>
      </c>
      <c r="W1158" s="166">
        <f t="shared" si="206"/>
        <v>220000</v>
      </c>
      <c r="Y1158" s="167">
        <f t="shared" si="207"/>
        <v>10560000</v>
      </c>
    </row>
    <row r="1159" spans="1:25" ht="12" customHeight="1" x14ac:dyDescent="0.25">
      <c r="A1159" s="51">
        <v>545</v>
      </c>
      <c r="B1159" s="58" t="s">
        <v>1247</v>
      </c>
      <c r="C1159" s="55" t="s">
        <v>1111</v>
      </c>
      <c r="D1159" s="33" t="e">
        <f>VLOOKUP(B1159,[2]Item!$A$1:$B$2217,2,)</f>
        <v>#N/A</v>
      </c>
      <c r="E1159" s="52" t="s">
        <v>1112</v>
      </c>
      <c r="F1159" s="55" t="s">
        <v>341</v>
      </c>
      <c r="G1159" s="34">
        <v>1</v>
      </c>
      <c r="H1159" s="35">
        <v>0.25</v>
      </c>
      <c r="I1159" s="61">
        <v>43300</v>
      </c>
      <c r="J1159" s="60">
        <v>2640000</v>
      </c>
      <c r="K1159" s="47">
        <f>'[1]Sep 23'!M1182</f>
        <v>2640000</v>
      </c>
      <c r="L1159" s="113"/>
      <c r="M1159" s="48">
        <f t="shared" si="210"/>
        <v>2640000</v>
      </c>
      <c r="N1159" s="49">
        <f t="shared" si="215"/>
        <v>0</v>
      </c>
      <c r="O1159" s="48">
        <f t="shared" si="218"/>
        <v>2640000</v>
      </c>
      <c r="P1159" s="48">
        <f t="shared" si="216"/>
        <v>0</v>
      </c>
      <c r="Q1159" s="8">
        <f t="shared" si="211"/>
        <v>0</v>
      </c>
      <c r="R1159" s="50">
        <f t="shared" si="217"/>
        <v>0</v>
      </c>
      <c r="S1159" s="50"/>
      <c r="T1159" s="9">
        <f t="shared" si="213"/>
        <v>48</v>
      </c>
      <c r="U1159" s="9">
        <f t="shared" si="219"/>
        <v>48</v>
      </c>
      <c r="V1159">
        <f t="shared" si="214"/>
        <v>0</v>
      </c>
      <c r="W1159" s="166">
        <f t="shared" ref="W1159:W1222" si="220">M1159/T1159</f>
        <v>55000</v>
      </c>
      <c r="Y1159" s="167">
        <f t="shared" ref="Y1159:Y1222" si="221">U1159*W1159</f>
        <v>2640000</v>
      </c>
    </row>
    <row r="1160" spans="1:25" ht="12" customHeight="1" x14ac:dyDescent="0.25">
      <c r="A1160" s="51">
        <v>546</v>
      </c>
      <c r="B1160" s="58" t="s">
        <v>1248</v>
      </c>
      <c r="C1160" s="55" t="s">
        <v>1111</v>
      </c>
      <c r="D1160" s="33" t="e">
        <f>VLOOKUP(B1160,[2]Item!$A$1:$B$2217,2,)</f>
        <v>#N/A</v>
      </c>
      <c r="E1160" s="52" t="s">
        <v>1112</v>
      </c>
      <c r="F1160" s="55" t="s">
        <v>164</v>
      </c>
      <c r="G1160" s="34">
        <v>2</v>
      </c>
      <c r="H1160" s="35">
        <v>0.25</v>
      </c>
      <c r="I1160" s="61">
        <v>43300</v>
      </c>
      <c r="J1160" s="60">
        <v>29920000</v>
      </c>
      <c r="K1160" s="47">
        <f>'[1]Sep 23'!M1183</f>
        <v>29919999.999999981</v>
      </c>
      <c r="L1160" s="113"/>
      <c r="M1160" s="48">
        <f t="shared" si="210"/>
        <v>29920000</v>
      </c>
      <c r="N1160" s="49">
        <f t="shared" si="215"/>
        <v>0</v>
      </c>
      <c r="O1160" s="48">
        <f t="shared" si="218"/>
        <v>29919999.999999981</v>
      </c>
      <c r="P1160" s="48">
        <f t="shared" si="216"/>
        <v>0</v>
      </c>
      <c r="Q1160" s="8">
        <f t="shared" si="211"/>
        <v>0</v>
      </c>
      <c r="R1160" s="50">
        <f t="shared" si="217"/>
        <v>0</v>
      </c>
      <c r="S1160" s="50"/>
      <c r="T1160" s="9">
        <f t="shared" si="213"/>
        <v>48</v>
      </c>
      <c r="U1160" s="9">
        <f t="shared" si="219"/>
        <v>48</v>
      </c>
      <c r="V1160">
        <f t="shared" si="214"/>
        <v>0</v>
      </c>
      <c r="W1160" s="166">
        <f t="shared" si="220"/>
        <v>623333.33333333337</v>
      </c>
      <c r="Y1160" s="167">
        <f t="shared" si="221"/>
        <v>29920000</v>
      </c>
    </row>
    <row r="1161" spans="1:25" ht="12" customHeight="1" x14ac:dyDescent="0.25">
      <c r="A1161" s="51">
        <v>547</v>
      </c>
      <c r="B1161" s="58" t="s">
        <v>1248</v>
      </c>
      <c r="C1161" s="55" t="s">
        <v>1111</v>
      </c>
      <c r="D1161" s="33" t="e">
        <f>VLOOKUP(B1161,[2]Item!$A$1:$B$2217,2,)</f>
        <v>#N/A</v>
      </c>
      <c r="E1161" s="52" t="s">
        <v>1112</v>
      </c>
      <c r="F1161" s="55" t="s">
        <v>164</v>
      </c>
      <c r="G1161" s="34">
        <v>2</v>
      </c>
      <c r="H1161" s="35">
        <v>0.25</v>
      </c>
      <c r="I1161" s="61">
        <v>43300</v>
      </c>
      <c r="J1161" s="60">
        <v>29920000</v>
      </c>
      <c r="K1161" s="47">
        <f>'[1]Sep 23'!M1184</f>
        <v>29919999.999999981</v>
      </c>
      <c r="L1161" s="113"/>
      <c r="M1161" s="48">
        <f t="shared" si="210"/>
        <v>29920000</v>
      </c>
      <c r="N1161" s="49">
        <f t="shared" si="215"/>
        <v>0</v>
      </c>
      <c r="O1161" s="48">
        <f t="shared" si="218"/>
        <v>29919999.999999981</v>
      </c>
      <c r="P1161" s="48">
        <f t="shared" si="216"/>
        <v>0</v>
      </c>
      <c r="Q1161" s="8">
        <f t="shared" si="211"/>
        <v>0</v>
      </c>
      <c r="R1161" s="50">
        <f t="shared" si="217"/>
        <v>0</v>
      </c>
      <c r="S1161" s="50"/>
      <c r="T1161" s="9">
        <f t="shared" si="213"/>
        <v>48</v>
      </c>
      <c r="U1161" s="9">
        <f t="shared" si="219"/>
        <v>48</v>
      </c>
      <c r="V1161">
        <f t="shared" si="214"/>
        <v>0</v>
      </c>
      <c r="W1161" s="166">
        <f t="shared" si="220"/>
        <v>623333.33333333337</v>
      </c>
      <c r="Y1161" s="167">
        <f t="shared" si="221"/>
        <v>29920000</v>
      </c>
    </row>
    <row r="1162" spans="1:25" ht="12" customHeight="1" x14ac:dyDescent="0.25">
      <c r="A1162" s="51">
        <v>548</v>
      </c>
      <c r="B1162" s="58" t="s">
        <v>1249</v>
      </c>
      <c r="C1162" s="55" t="s">
        <v>1111</v>
      </c>
      <c r="D1162" s="33" t="e">
        <f>VLOOKUP(B1162,[2]Item!$A$1:$B$2217,2,)</f>
        <v>#N/A</v>
      </c>
      <c r="E1162" s="52" t="s">
        <v>1112</v>
      </c>
      <c r="F1162" s="55" t="s">
        <v>677</v>
      </c>
      <c r="G1162" s="34">
        <v>1</v>
      </c>
      <c r="H1162" s="35">
        <v>0.25</v>
      </c>
      <c r="I1162" s="61">
        <v>43300</v>
      </c>
      <c r="J1162" s="60">
        <v>61812500</v>
      </c>
      <c r="K1162" s="47">
        <f>'[1]Sep 23'!M1185</f>
        <v>61812499.999999963</v>
      </c>
      <c r="L1162" s="113"/>
      <c r="M1162" s="48">
        <f t="shared" si="210"/>
        <v>61812500</v>
      </c>
      <c r="N1162" s="49">
        <f t="shared" si="215"/>
        <v>0</v>
      </c>
      <c r="O1162" s="48">
        <f t="shared" si="218"/>
        <v>61812499.999999963</v>
      </c>
      <c r="P1162" s="48">
        <f t="shared" si="216"/>
        <v>0</v>
      </c>
      <c r="Q1162" s="8">
        <f t="shared" si="211"/>
        <v>0</v>
      </c>
      <c r="R1162" s="50">
        <f t="shared" si="217"/>
        <v>0</v>
      </c>
      <c r="S1162" s="50"/>
      <c r="T1162" s="9">
        <f t="shared" si="213"/>
        <v>48</v>
      </c>
      <c r="U1162" s="9">
        <f t="shared" si="219"/>
        <v>48</v>
      </c>
      <c r="V1162">
        <f t="shared" si="214"/>
        <v>0</v>
      </c>
      <c r="W1162" s="166">
        <f t="shared" si="220"/>
        <v>1287760.4166666667</v>
      </c>
      <c r="Y1162" s="167">
        <f t="shared" si="221"/>
        <v>61812500</v>
      </c>
    </row>
    <row r="1163" spans="1:25" ht="12" customHeight="1" x14ac:dyDescent="0.25">
      <c r="A1163" s="51">
        <v>549</v>
      </c>
      <c r="B1163" s="111" t="s">
        <v>1250</v>
      </c>
      <c r="C1163" s="139" t="s">
        <v>1123</v>
      </c>
      <c r="D1163" s="33" t="e">
        <f>VLOOKUP(B1163,[2]Item!$A$1:$B$2217,2,)</f>
        <v>#N/A</v>
      </c>
      <c r="E1163" s="52" t="s">
        <v>1112</v>
      </c>
      <c r="F1163" s="139" t="s">
        <v>170</v>
      </c>
      <c r="G1163" s="140">
        <v>2</v>
      </c>
      <c r="H1163" s="35">
        <v>0.25</v>
      </c>
      <c r="I1163" s="112">
        <v>43293</v>
      </c>
      <c r="J1163" s="113">
        <v>3960000</v>
      </c>
      <c r="K1163" s="47">
        <f>'[1]Sep 23'!M1186</f>
        <v>3960000</v>
      </c>
      <c r="L1163" s="113"/>
      <c r="M1163" s="48">
        <f t="shared" si="210"/>
        <v>3960000</v>
      </c>
      <c r="N1163" s="49">
        <f t="shared" si="215"/>
        <v>0</v>
      </c>
      <c r="O1163" s="48">
        <f t="shared" si="218"/>
        <v>3960000</v>
      </c>
      <c r="P1163" s="48">
        <f t="shared" si="216"/>
        <v>0</v>
      </c>
      <c r="Q1163" s="8">
        <f t="shared" si="211"/>
        <v>0</v>
      </c>
      <c r="R1163" s="50">
        <f t="shared" si="217"/>
        <v>0</v>
      </c>
      <c r="S1163" s="50"/>
      <c r="T1163" s="9">
        <f t="shared" si="213"/>
        <v>48</v>
      </c>
      <c r="U1163" s="9">
        <f t="shared" si="219"/>
        <v>48</v>
      </c>
      <c r="V1163">
        <f t="shared" si="214"/>
        <v>0</v>
      </c>
      <c r="W1163" s="166">
        <f t="shared" si="220"/>
        <v>82500</v>
      </c>
      <c r="Y1163" s="167">
        <f t="shared" si="221"/>
        <v>3960000</v>
      </c>
    </row>
    <row r="1164" spans="1:25" ht="12" customHeight="1" x14ac:dyDescent="0.25">
      <c r="A1164" s="51">
        <v>550</v>
      </c>
      <c r="B1164" s="111" t="s">
        <v>1251</v>
      </c>
      <c r="C1164" s="139" t="s">
        <v>1123</v>
      </c>
      <c r="D1164" s="33" t="e">
        <f>VLOOKUP(B1164,[2]Item!$A$1:$B$2217,2,)</f>
        <v>#N/A</v>
      </c>
      <c r="E1164" s="52" t="s">
        <v>1112</v>
      </c>
      <c r="F1164" s="139" t="s">
        <v>170</v>
      </c>
      <c r="G1164" s="140">
        <v>2</v>
      </c>
      <c r="H1164" s="35">
        <v>0.25</v>
      </c>
      <c r="I1164" s="112">
        <v>43293</v>
      </c>
      <c r="J1164" s="113">
        <v>4180000</v>
      </c>
      <c r="K1164" s="47">
        <f>'[1]Sep 23'!M1187</f>
        <v>4180000.0000000028</v>
      </c>
      <c r="L1164" s="113"/>
      <c r="M1164" s="48">
        <f t="shared" si="210"/>
        <v>4180000</v>
      </c>
      <c r="N1164" s="49">
        <f t="shared" si="215"/>
        <v>0</v>
      </c>
      <c r="O1164" s="48">
        <f t="shared" si="218"/>
        <v>4180000.0000000028</v>
      </c>
      <c r="P1164" s="48">
        <f t="shared" si="216"/>
        <v>0</v>
      </c>
      <c r="Q1164" s="8">
        <f t="shared" si="211"/>
        <v>0</v>
      </c>
      <c r="R1164" s="50">
        <f t="shared" si="217"/>
        <v>0</v>
      </c>
      <c r="S1164" s="50"/>
      <c r="T1164" s="9">
        <f t="shared" si="213"/>
        <v>48</v>
      </c>
      <c r="U1164" s="9">
        <f t="shared" si="219"/>
        <v>48</v>
      </c>
      <c r="V1164">
        <f t="shared" si="214"/>
        <v>0</v>
      </c>
      <c r="W1164" s="166">
        <f t="shared" si="220"/>
        <v>87083.333333333328</v>
      </c>
      <c r="Y1164" s="167">
        <f t="shared" si="221"/>
        <v>4180000</v>
      </c>
    </row>
    <row r="1165" spans="1:25" ht="12" customHeight="1" x14ac:dyDescent="0.25">
      <c r="A1165" s="51">
        <v>551</v>
      </c>
      <c r="B1165" s="111" t="s">
        <v>1252</v>
      </c>
      <c r="C1165" s="139" t="s">
        <v>1123</v>
      </c>
      <c r="D1165" s="33" t="e">
        <f>VLOOKUP(B1165,[2]Item!$A$1:$B$2217,2,)</f>
        <v>#N/A</v>
      </c>
      <c r="E1165" s="52" t="s">
        <v>1112</v>
      </c>
      <c r="F1165" s="139" t="s">
        <v>170</v>
      </c>
      <c r="G1165" s="140">
        <v>10</v>
      </c>
      <c r="H1165" s="35">
        <v>0.25</v>
      </c>
      <c r="I1165" s="112">
        <v>43293</v>
      </c>
      <c r="J1165" s="141">
        <v>24200000</v>
      </c>
      <c r="K1165" s="47">
        <f>'[1]Sep 23'!M1188</f>
        <v>24200000.000000011</v>
      </c>
      <c r="L1165" s="113"/>
      <c r="M1165" s="48">
        <f t="shared" si="210"/>
        <v>24200000</v>
      </c>
      <c r="N1165" s="49">
        <f t="shared" si="215"/>
        <v>0</v>
      </c>
      <c r="O1165" s="48">
        <f t="shared" si="218"/>
        <v>24200000.000000011</v>
      </c>
      <c r="P1165" s="48">
        <f t="shared" si="216"/>
        <v>0</v>
      </c>
      <c r="Q1165" s="8">
        <f t="shared" si="211"/>
        <v>0</v>
      </c>
      <c r="R1165" s="50">
        <f t="shared" si="217"/>
        <v>0</v>
      </c>
      <c r="S1165" s="50"/>
      <c r="T1165" s="9">
        <f t="shared" si="213"/>
        <v>48</v>
      </c>
      <c r="U1165" s="9">
        <f t="shared" si="219"/>
        <v>48</v>
      </c>
      <c r="V1165">
        <f t="shared" si="214"/>
        <v>0</v>
      </c>
      <c r="W1165" s="166">
        <f t="shared" si="220"/>
        <v>504166.66666666669</v>
      </c>
      <c r="Y1165" s="167">
        <f t="shared" si="221"/>
        <v>24200000</v>
      </c>
    </row>
    <row r="1166" spans="1:25" ht="12" customHeight="1" x14ac:dyDescent="0.25">
      <c r="A1166" s="51">
        <v>552</v>
      </c>
      <c r="B1166" s="111" t="s">
        <v>1253</v>
      </c>
      <c r="C1166" s="139" t="s">
        <v>1123</v>
      </c>
      <c r="D1166" s="33" t="e">
        <f>VLOOKUP(B1166,[2]Item!$A$1:$B$2217,2,)</f>
        <v>#N/A</v>
      </c>
      <c r="E1166" s="52" t="s">
        <v>1112</v>
      </c>
      <c r="F1166" s="139" t="s">
        <v>170</v>
      </c>
      <c r="G1166" s="140">
        <v>3</v>
      </c>
      <c r="H1166" s="35">
        <v>0.25</v>
      </c>
      <c r="I1166" s="112">
        <v>43293</v>
      </c>
      <c r="J1166" s="141">
        <v>5610000</v>
      </c>
      <c r="K1166" s="47">
        <f>'[1]Sep 23'!M1189</f>
        <v>5610000</v>
      </c>
      <c r="L1166" s="113"/>
      <c r="M1166" s="48">
        <f t="shared" si="210"/>
        <v>5610000</v>
      </c>
      <c r="N1166" s="49">
        <f t="shared" si="215"/>
        <v>0</v>
      </c>
      <c r="O1166" s="48">
        <f t="shared" si="218"/>
        <v>5610000</v>
      </c>
      <c r="P1166" s="48">
        <f t="shared" si="216"/>
        <v>0</v>
      </c>
      <c r="Q1166" s="8">
        <f t="shared" si="211"/>
        <v>0</v>
      </c>
      <c r="R1166" s="50">
        <f t="shared" si="217"/>
        <v>0</v>
      </c>
      <c r="S1166" s="50"/>
      <c r="T1166" s="9">
        <f t="shared" si="213"/>
        <v>48</v>
      </c>
      <c r="U1166" s="9">
        <f t="shared" si="219"/>
        <v>48</v>
      </c>
      <c r="V1166">
        <f t="shared" si="214"/>
        <v>0</v>
      </c>
      <c r="W1166" s="166">
        <f t="shared" si="220"/>
        <v>116875</v>
      </c>
      <c r="Y1166" s="167">
        <f t="shared" si="221"/>
        <v>5610000</v>
      </c>
    </row>
    <row r="1167" spans="1:25" ht="12" customHeight="1" x14ac:dyDescent="0.25">
      <c r="A1167" s="51">
        <v>553</v>
      </c>
      <c r="B1167" s="111" t="s">
        <v>1254</v>
      </c>
      <c r="C1167" s="139" t="s">
        <v>1123</v>
      </c>
      <c r="D1167" s="33" t="e">
        <f>VLOOKUP(B1167,[2]Item!$A$1:$B$2217,2,)</f>
        <v>#N/A</v>
      </c>
      <c r="E1167" s="52" t="s">
        <v>1112</v>
      </c>
      <c r="F1167" s="139" t="s">
        <v>170</v>
      </c>
      <c r="G1167" s="140">
        <v>3</v>
      </c>
      <c r="H1167" s="35">
        <v>0.25</v>
      </c>
      <c r="I1167" s="112">
        <v>43293</v>
      </c>
      <c r="J1167" s="141">
        <v>2508000</v>
      </c>
      <c r="K1167" s="47">
        <f>'[1]Sep 23'!M1190</f>
        <v>2508000</v>
      </c>
      <c r="L1167" s="113"/>
      <c r="M1167" s="48">
        <f t="shared" si="210"/>
        <v>2508000</v>
      </c>
      <c r="N1167" s="49">
        <f t="shared" si="215"/>
        <v>0</v>
      </c>
      <c r="O1167" s="48">
        <f t="shared" si="218"/>
        <v>2508000</v>
      </c>
      <c r="P1167" s="48">
        <f t="shared" si="216"/>
        <v>0</v>
      </c>
      <c r="Q1167" s="8">
        <f t="shared" si="211"/>
        <v>0</v>
      </c>
      <c r="R1167" s="50">
        <f t="shared" si="217"/>
        <v>0</v>
      </c>
      <c r="S1167" s="50"/>
      <c r="T1167" s="9">
        <f t="shared" si="213"/>
        <v>48</v>
      </c>
      <c r="U1167" s="9">
        <f t="shared" si="219"/>
        <v>48</v>
      </c>
      <c r="V1167">
        <f t="shared" si="214"/>
        <v>0</v>
      </c>
      <c r="W1167" s="166">
        <f t="shared" si="220"/>
        <v>52250</v>
      </c>
      <c r="Y1167" s="167">
        <f t="shared" si="221"/>
        <v>2508000</v>
      </c>
    </row>
    <row r="1168" spans="1:25" ht="12" customHeight="1" x14ac:dyDescent="0.25">
      <c r="A1168" s="51">
        <v>554</v>
      </c>
      <c r="B1168" s="118" t="s">
        <v>1255</v>
      </c>
      <c r="C1168" s="118" t="s">
        <v>1111</v>
      </c>
      <c r="D1168" s="33" t="e">
        <f>VLOOKUP(B1168,[2]Item!$A$1:$B$2217,2,)</f>
        <v>#N/A</v>
      </c>
      <c r="E1168" s="52" t="s">
        <v>1112</v>
      </c>
      <c r="F1168" s="118" t="s">
        <v>354</v>
      </c>
      <c r="G1168" s="34">
        <v>1</v>
      </c>
      <c r="H1168" s="35">
        <v>0.25</v>
      </c>
      <c r="I1168" s="36">
        <v>43434</v>
      </c>
      <c r="J1168" s="46">
        <v>609919000</v>
      </c>
      <c r="K1168" s="47">
        <f>'[1]Sep 23'!M1191</f>
        <v>609918999.99999988</v>
      </c>
      <c r="L1168" s="48"/>
      <c r="M1168" s="48">
        <f t="shared" si="210"/>
        <v>609919000</v>
      </c>
      <c r="N1168" s="49">
        <f t="shared" si="215"/>
        <v>0</v>
      </c>
      <c r="O1168" s="48">
        <f t="shared" si="218"/>
        <v>609918999.99999988</v>
      </c>
      <c r="P1168" s="48">
        <f t="shared" si="216"/>
        <v>0</v>
      </c>
      <c r="Q1168" s="8">
        <f t="shared" si="211"/>
        <v>0</v>
      </c>
      <c r="R1168" s="50">
        <f t="shared" si="217"/>
        <v>0</v>
      </c>
      <c r="S1168" s="50"/>
      <c r="T1168" s="9">
        <f t="shared" si="213"/>
        <v>48</v>
      </c>
      <c r="U1168" s="9">
        <f t="shared" si="219"/>
        <v>48</v>
      </c>
      <c r="V1168">
        <f t="shared" si="214"/>
        <v>0</v>
      </c>
      <c r="W1168" s="166">
        <f t="shared" si="220"/>
        <v>12706645.833333334</v>
      </c>
      <c r="Y1168" s="167">
        <f t="shared" si="221"/>
        <v>609919000</v>
      </c>
    </row>
    <row r="1169" spans="1:25" ht="12" customHeight="1" x14ac:dyDescent="0.25">
      <c r="A1169" s="51">
        <v>555</v>
      </c>
      <c r="B1169" s="58" t="s">
        <v>1256</v>
      </c>
      <c r="C1169" s="55" t="s">
        <v>1111</v>
      </c>
      <c r="D1169" s="33" t="e">
        <f>VLOOKUP(B1169,[2]Item!$A$1:$B$2217,2,)</f>
        <v>#N/A</v>
      </c>
      <c r="E1169" s="52" t="s">
        <v>1112</v>
      </c>
      <c r="F1169" s="55" t="s">
        <v>158</v>
      </c>
      <c r="G1169" s="34">
        <v>1</v>
      </c>
      <c r="H1169" s="35">
        <v>0.25</v>
      </c>
      <c r="I1169" s="61">
        <v>43492</v>
      </c>
      <c r="J1169" s="60">
        <v>7923000</v>
      </c>
      <c r="K1169" s="47">
        <f>'[1]Sep 23'!M1192</f>
        <v>7923000</v>
      </c>
      <c r="L1169" s="48"/>
      <c r="M1169" s="48">
        <f t="shared" si="210"/>
        <v>7923000</v>
      </c>
      <c r="N1169" s="49">
        <f t="shared" si="215"/>
        <v>0</v>
      </c>
      <c r="O1169" s="48">
        <f t="shared" si="218"/>
        <v>7923000</v>
      </c>
      <c r="P1169" s="48">
        <f t="shared" si="216"/>
        <v>0</v>
      </c>
      <c r="Q1169" s="8">
        <f t="shared" si="211"/>
        <v>0</v>
      </c>
      <c r="R1169" s="50">
        <f t="shared" si="217"/>
        <v>0</v>
      </c>
      <c r="S1169" s="50"/>
      <c r="T1169" s="9">
        <f t="shared" si="213"/>
        <v>48</v>
      </c>
      <c r="U1169" s="9">
        <f t="shared" si="219"/>
        <v>48</v>
      </c>
      <c r="V1169">
        <f t="shared" si="214"/>
        <v>0</v>
      </c>
      <c r="W1169" s="166">
        <f t="shared" si="220"/>
        <v>165062.5</v>
      </c>
      <c r="Y1169" s="167">
        <f t="shared" si="221"/>
        <v>7923000</v>
      </c>
    </row>
    <row r="1170" spans="1:25" ht="12" customHeight="1" x14ac:dyDescent="0.25">
      <c r="A1170" s="51">
        <v>556</v>
      </c>
      <c r="B1170" s="58" t="s">
        <v>1257</v>
      </c>
      <c r="C1170" s="55" t="s">
        <v>1111</v>
      </c>
      <c r="D1170" s="33" t="e">
        <f>VLOOKUP(B1170,[2]Item!$A$1:$B$2217,2,)</f>
        <v>#N/A</v>
      </c>
      <c r="E1170" s="52" t="s">
        <v>1112</v>
      </c>
      <c r="F1170" s="55" t="s">
        <v>679</v>
      </c>
      <c r="G1170" s="34">
        <v>1</v>
      </c>
      <c r="H1170" s="35">
        <v>0.25</v>
      </c>
      <c r="I1170" s="61">
        <v>43492</v>
      </c>
      <c r="J1170" s="60">
        <v>104250000</v>
      </c>
      <c r="K1170" s="47">
        <f>'[1]Sep 23'!M1193</f>
        <v>104250000</v>
      </c>
      <c r="L1170" s="48"/>
      <c r="M1170" s="48">
        <f t="shared" si="210"/>
        <v>104250000</v>
      </c>
      <c r="N1170" s="49">
        <f t="shared" si="215"/>
        <v>0</v>
      </c>
      <c r="O1170" s="48">
        <f t="shared" si="218"/>
        <v>104250000</v>
      </c>
      <c r="P1170" s="48">
        <f t="shared" si="216"/>
        <v>0</v>
      </c>
      <c r="Q1170" s="8">
        <f t="shared" si="211"/>
        <v>0</v>
      </c>
      <c r="R1170" s="50">
        <f t="shared" si="217"/>
        <v>0</v>
      </c>
      <c r="S1170" s="50"/>
      <c r="T1170" s="9">
        <f t="shared" si="213"/>
        <v>48</v>
      </c>
      <c r="U1170" s="9">
        <f t="shared" si="219"/>
        <v>48</v>
      </c>
      <c r="V1170">
        <f t="shared" si="214"/>
        <v>0</v>
      </c>
      <c r="W1170" s="166">
        <f t="shared" si="220"/>
        <v>2171875</v>
      </c>
      <c r="Y1170" s="167">
        <f t="shared" si="221"/>
        <v>104250000</v>
      </c>
    </row>
    <row r="1171" spans="1:25" ht="12" customHeight="1" x14ac:dyDescent="0.25">
      <c r="A1171" s="51">
        <v>557</v>
      </c>
      <c r="B1171" s="58" t="s">
        <v>1258</v>
      </c>
      <c r="C1171" s="55" t="s">
        <v>1111</v>
      </c>
      <c r="D1171" s="33" t="e">
        <f>VLOOKUP(B1171,[2]Item!$A$1:$B$2217,2,)</f>
        <v>#N/A</v>
      </c>
      <c r="E1171" s="52" t="s">
        <v>1112</v>
      </c>
      <c r="F1171" s="55" t="s">
        <v>677</v>
      </c>
      <c r="G1171" s="34">
        <v>1</v>
      </c>
      <c r="H1171" s="35">
        <v>0.25</v>
      </c>
      <c r="I1171" s="61">
        <v>43492</v>
      </c>
      <c r="J1171" s="60">
        <v>9382500</v>
      </c>
      <c r="K1171" s="47">
        <f>'[1]Sep 23'!M1194</f>
        <v>9382500</v>
      </c>
      <c r="L1171" s="48"/>
      <c r="M1171" s="48">
        <f t="shared" si="210"/>
        <v>9382500</v>
      </c>
      <c r="N1171" s="49">
        <f t="shared" si="215"/>
        <v>0</v>
      </c>
      <c r="O1171" s="48">
        <f t="shared" si="218"/>
        <v>9382500</v>
      </c>
      <c r="P1171" s="48">
        <f t="shared" si="216"/>
        <v>0</v>
      </c>
      <c r="Q1171" s="8">
        <f t="shared" si="211"/>
        <v>0</v>
      </c>
      <c r="R1171" s="50">
        <f t="shared" si="217"/>
        <v>0</v>
      </c>
      <c r="S1171" s="50"/>
      <c r="T1171" s="9">
        <f t="shared" si="213"/>
        <v>48</v>
      </c>
      <c r="U1171" s="9">
        <f t="shared" si="219"/>
        <v>48</v>
      </c>
      <c r="V1171">
        <f t="shared" si="214"/>
        <v>0</v>
      </c>
      <c r="W1171" s="166">
        <f t="shared" si="220"/>
        <v>195468.75</v>
      </c>
      <c r="Y1171" s="167">
        <f t="shared" si="221"/>
        <v>9382500</v>
      </c>
    </row>
    <row r="1172" spans="1:25" ht="12" customHeight="1" x14ac:dyDescent="0.25">
      <c r="A1172" s="51">
        <v>558</v>
      </c>
      <c r="B1172" s="58" t="s">
        <v>1259</v>
      </c>
      <c r="C1172" s="55" t="s">
        <v>1115</v>
      </c>
      <c r="D1172" s="33" t="e">
        <f>VLOOKUP(B1172,[2]Item!$A$1:$B$2217,2,)</f>
        <v>#N/A</v>
      </c>
      <c r="E1172" s="52" t="s">
        <v>1112</v>
      </c>
      <c r="F1172" s="55" t="s">
        <v>306</v>
      </c>
      <c r="G1172" s="34">
        <v>1</v>
      </c>
      <c r="H1172" s="35">
        <v>0.25</v>
      </c>
      <c r="I1172" s="61">
        <v>43492</v>
      </c>
      <c r="J1172" s="60">
        <v>5212500</v>
      </c>
      <c r="K1172" s="47">
        <f>'[1]Sep 23'!M1195</f>
        <v>5212500</v>
      </c>
      <c r="L1172" s="48"/>
      <c r="M1172" s="48">
        <f t="shared" si="210"/>
        <v>5212500</v>
      </c>
      <c r="N1172" s="49">
        <f t="shared" si="215"/>
        <v>0</v>
      </c>
      <c r="O1172" s="48">
        <f t="shared" si="218"/>
        <v>5212500</v>
      </c>
      <c r="P1172" s="48">
        <f t="shared" si="216"/>
        <v>0</v>
      </c>
      <c r="Q1172" s="8">
        <f t="shared" si="211"/>
        <v>0</v>
      </c>
      <c r="R1172" s="50">
        <f t="shared" si="217"/>
        <v>0</v>
      </c>
      <c r="S1172" s="50"/>
      <c r="T1172" s="9">
        <f t="shared" si="213"/>
        <v>48</v>
      </c>
      <c r="U1172" s="9">
        <f t="shared" si="219"/>
        <v>48</v>
      </c>
      <c r="V1172">
        <f t="shared" si="214"/>
        <v>0</v>
      </c>
      <c r="W1172" s="166">
        <f t="shared" si="220"/>
        <v>108593.75</v>
      </c>
      <c r="Y1172" s="167">
        <f t="shared" si="221"/>
        <v>5212500</v>
      </c>
    </row>
    <row r="1173" spans="1:25" ht="12" customHeight="1" x14ac:dyDescent="0.25">
      <c r="A1173" s="51">
        <v>559</v>
      </c>
      <c r="B1173" s="58" t="s">
        <v>1260</v>
      </c>
      <c r="C1173" s="55" t="s">
        <v>1111</v>
      </c>
      <c r="D1173" s="33" t="e">
        <f>VLOOKUP(B1173,[2]Item!$A$1:$B$2217,2,)</f>
        <v>#N/A</v>
      </c>
      <c r="E1173" s="52" t="s">
        <v>1112</v>
      </c>
      <c r="F1173" s="55" t="s">
        <v>265</v>
      </c>
      <c r="G1173" s="34">
        <v>1</v>
      </c>
      <c r="H1173" s="35">
        <v>0.25</v>
      </c>
      <c r="I1173" s="61">
        <v>43493</v>
      </c>
      <c r="J1173" s="60">
        <v>6672000</v>
      </c>
      <c r="K1173" s="47">
        <f>'[1]Sep 23'!M1196</f>
        <v>6672000</v>
      </c>
      <c r="L1173" s="48"/>
      <c r="M1173" s="48">
        <f t="shared" si="210"/>
        <v>6672000</v>
      </c>
      <c r="N1173" s="49">
        <f t="shared" si="215"/>
        <v>0</v>
      </c>
      <c r="O1173" s="48">
        <f t="shared" si="218"/>
        <v>6672000</v>
      </c>
      <c r="P1173" s="48">
        <f t="shared" si="216"/>
        <v>0</v>
      </c>
      <c r="Q1173" s="8">
        <f t="shared" si="211"/>
        <v>0</v>
      </c>
      <c r="R1173" s="50">
        <f t="shared" si="217"/>
        <v>0</v>
      </c>
      <c r="S1173" s="50"/>
      <c r="T1173" s="9">
        <f t="shared" si="213"/>
        <v>48</v>
      </c>
      <c r="U1173" s="9">
        <f t="shared" si="219"/>
        <v>48</v>
      </c>
      <c r="V1173">
        <f t="shared" si="214"/>
        <v>0</v>
      </c>
      <c r="W1173" s="166">
        <f t="shared" si="220"/>
        <v>139000</v>
      </c>
      <c r="Y1173" s="167">
        <f t="shared" si="221"/>
        <v>6672000</v>
      </c>
    </row>
    <row r="1174" spans="1:25" ht="12" customHeight="1" x14ac:dyDescent="0.25">
      <c r="A1174" s="51">
        <v>560</v>
      </c>
      <c r="B1174" s="117" t="s">
        <v>1261</v>
      </c>
      <c r="C1174" s="118" t="s">
        <v>1115</v>
      </c>
      <c r="D1174" s="33" t="e">
        <f>VLOOKUP(B1174,[2]Item!$A$1:$B$2217,2,)</f>
        <v>#N/A</v>
      </c>
      <c r="E1174" s="52" t="s">
        <v>1112</v>
      </c>
      <c r="F1174" s="118" t="s">
        <v>306</v>
      </c>
      <c r="G1174" s="34">
        <v>1</v>
      </c>
      <c r="H1174" s="35">
        <v>0.25</v>
      </c>
      <c r="I1174" s="36">
        <v>43546</v>
      </c>
      <c r="J1174" s="46">
        <v>52484500</v>
      </c>
      <c r="K1174" s="47">
        <f>'[1]Sep 23'!M1197</f>
        <v>52484500.00000003</v>
      </c>
      <c r="L1174" s="48"/>
      <c r="M1174" s="48">
        <f t="shared" si="210"/>
        <v>52484500</v>
      </c>
      <c r="N1174" s="49">
        <f t="shared" si="215"/>
        <v>0</v>
      </c>
      <c r="O1174" s="48">
        <f t="shared" si="218"/>
        <v>52484500.00000003</v>
      </c>
      <c r="P1174" s="48">
        <f t="shared" si="216"/>
        <v>0</v>
      </c>
      <c r="Q1174" s="8">
        <f t="shared" si="211"/>
        <v>0</v>
      </c>
      <c r="R1174" s="50">
        <f t="shared" si="217"/>
        <v>0</v>
      </c>
      <c r="S1174" s="50"/>
      <c r="T1174" s="9">
        <f t="shared" si="213"/>
        <v>48</v>
      </c>
      <c r="U1174" s="9">
        <f t="shared" si="219"/>
        <v>48</v>
      </c>
      <c r="V1174">
        <f t="shared" si="214"/>
        <v>0</v>
      </c>
      <c r="W1174" s="166">
        <f t="shared" si="220"/>
        <v>1093427.0833333333</v>
      </c>
      <c r="Y1174" s="167">
        <f t="shared" si="221"/>
        <v>52484500</v>
      </c>
    </row>
    <row r="1175" spans="1:25" ht="12" customHeight="1" x14ac:dyDescent="0.25">
      <c r="A1175" s="51">
        <v>561</v>
      </c>
      <c r="B1175" s="58" t="s">
        <v>1262</v>
      </c>
      <c r="C1175" s="55" t="s">
        <v>1111</v>
      </c>
      <c r="D1175" s="33" t="e">
        <f>VLOOKUP(B1175,[2]Item!$A$1:$B$2217,2,)</f>
        <v>#N/A</v>
      </c>
      <c r="E1175" s="52" t="s">
        <v>1112</v>
      </c>
      <c r="F1175" s="55" t="s">
        <v>679</v>
      </c>
      <c r="G1175" s="34">
        <v>2</v>
      </c>
      <c r="H1175" s="35">
        <v>0.25</v>
      </c>
      <c r="I1175" s="36">
        <v>43630</v>
      </c>
      <c r="J1175" s="60">
        <f>24000*2100</f>
        <v>50400000</v>
      </c>
      <c r="K1175" s="47">
        <f>'[1]Sep 23'!M1198</f>
        <v>50400000</v>
      </c>
      <c r="L1175" s="48"/>
      <c r="M1175" s="48">
        <f t="shared" si="210"/>
        <v>50400000</v>
      </c>
      <c r="N1175" s="49">
        <f t="shared" si="215"/>
        <v>0</v>
      </c>
      <c r="O1175" s="48">
        <f t="shared" si="218"/>
        <v>50400000</v>
      </c>
      <c r="P1175" s="48">
        <f t="shared" si="216"/>
        <v>0</v>
      </c>
      <c r="Q1175" s="8">
        <f t="shared" si="211"/>
        <v>0</v>
      </c>
      <c r="R1175" s="50">
        <f t="shared" si="217"/>
        <v>0</v>
      </c>
      <c r="S1175" s="50"/>
      <c r="T1175" s="9">
        <f t="shared" si="213"/>
        <v>48</v>
      </c>
      <c r="U1175" s="9">
        <f t="shared" si="219"/>
        <v>48</v>
      </c>
      <c r="V1175">
        <f t="shared" si="214"/>
        <v>0</v>
      </c>
      <c r="W1175" s="166">
        <f t="shared" si="220"/>
        <v>1050000</v>
      </c>
      <c r="Y1175" s="167">
        <f t="shared" si="221"/>
        <v>50400000</v>
      </c>
    </row>
    <row r="1176" spans="1:25" ht="12" customHeight="1" x14ac:dyDescent="0.25">
      <c r="A1176" s="51">
        <v>562</v>
      </c>
      <c r="B1176" s="58" t="s">
        <v>1263</v>
      </c>
      <c r="C1176" s="55" t="s">
        <v>1111</v>
      </c>
      <c r="D1176" s="33" t="e">
        <f>VLOOKUP(B1176,[2]Item!$A$1:$B$2217,2,)</f>
        <v>#N/A</v>
      </c>
      <c r="E1176" s="52" t="s">
        <v>1112</v>
      </c>
      <c r="F1176" s="55" t="s">
        <v>970</v>
      </c>
      <c r="G1176" s="34">
        <v>1</v>
      </c>
      <c r="H1176" s="35">
        <v>0.25</v>
      </c>
      <c r="I1176" s="36">
        <v>43630</v>
      </c>
      <c r="J1176" s="60">
        <f>57500*2100</f>
        <v>120750000</v>
      </c>
      <c r="K1176" s="47">
        <f>'[1]Sep 23'!M1199</f>
        <v>120750000</v>
      </c>
      <c r="L1176" s="48"/>
      <c r="M1176" s="48">
        <f t="shared" si="210"/>
        <v>120750000</v>
      </c>
      <c r="N1176" s="49">
        <f t="shared" si="215"/>
        <v>0</v>
      </c>
      <c r="O1176" s="48">
        <f t="shared" si="218"/>
        <v>120750000</v>
      </c>
      <c r="P1176" s="48">
        <f t="shared" si="216"/>
        <v>0</v>
      </c>
      <c r="Q1176" s="8">
        <f t="shared" si="211"/>
        <v>0</v>
      </c>
      <c r="R1176" s="50">
        <f t="shared" si="217"/>
        <v>0</v>
      </c>
      <c r="S1176" s="50"/>
      <c r="T1176" s="9">
        <f t="shared" si="213"/>
        <v>48</v>
      </c>
      <c r="U1176" s="9">
        <f t="shared" si="219"/>
        <v>48</v>
      </c>
      <c r="V1176">
        <f t="shared" si="214"/>
        <v>0</v>
      </c>
      <c r="W1176" s="166">
        <f t="shared" si="220"/>
        <v>2515625</v>
      </c>
      <c r="Y1176" s="167">
        <f t="shared" si="221"/>
        <v>120750000</v>
      </c>
    </row>
    <row r="1177" spans="1:25" ht="12" customHeight="1" x14ac:dyDescent="0.25">
      <c r="A1177" s="51">
        <v>563</v>
      </c>
      <c r="B1177" s="58" t="s">
        <v>1264</v>
      </c>
      <c r="C1177" s="55" t="s">
        <v>1111</v>
      </c>
      <c r="D1177" s="33" t="e">
        <f>VLOOKUP(B1177,[2]Item!$A$1:$B$2217,2,)</f>
        <v>#N/A</v>
      </c>
      <c r="E1177" s="52" t="s">
        <v>1112</v>
      </c>
      <c r="F1177" s="55" t="s">
        <v>677</v>
      </c>
      <c r="G1177" s="34">
        <v>2</v>
      </c>
      <c r="H1177" s="35">
        <v>0.25</v>
      </c>
      <c r="I1177" s="36">
        <v>43714</v>
      </c>
      <c r="J1177" s="46">
        <v>5940000</v>
      </c>
      <c r="K1177" s="47">
        <f>'[1]Sep 23'!M1200</f>
        <v>5940000</v>
      </c>
      <c r="L1177" s="48"/>
      <c r="M1177" s="48">
        <f t="shared" si="210"/>
        <v>5940000</v>
      </c>
      <c r="N1177" s="49">
        <f t="shared" si="215"/>
        <v>0</v>
      </c>
      <c r="O1177" s="48">
        <f t="shared" si="218"/>
        <v>5940000</v>
      </c>
      <c r="P1177" s="48">
        <f t="shared" si="216"/>
        <v>0</v>
      </c>
      <c r="Q1177" s="8">
        <f t="shared" si="211"/>
        <v>0</v>
      </c>
      <c r="R1177" s="50">
        <f t="shared" si="217"/>
        <v>0</v>
      </c>
      <c r="S1177" s="50"/>
      <c r="T1177" s="9">
        <f t="shared" si="213"/>
        <v>48</v>
      </c>
      <c r="U1177" s="9">
        <f t="shared" si="219"/>
        <v>48</v>
      </c>
      <c r="V1177">
        <f t="shared" si="214"/>
        <v>0</v>
      </c>
      <c r="W1177" s="166">
        <f t="shared" si="220"/>
        <v>123750</v>
      </c>
      <c r="Y1177" s="167">
        <f t="shared" si="221"/>
        <v>5940000</v>
      </c>
    </row>
    <row r="1178" spans="1:25" ht="12" customHeight="1" x14ac:dyDescent="0.25">
      <c r="A1178" s="51">
        <v>564</v>
      </c>
      <c r="B1178" s="125" t="s">
        <v>1265</v>
      </c>
      <c r="C1178" s="68" t="s">
        <v>1111</v>
      </c>
      <c r="D1178" s="33" t="e">
        <f>VLOOKUP(B1178,[2]Item!$A$1:$B$2217,2,)</f>
        <v>#N/A</v>
      </c>
      <c r="E1178" s="52" t="s">
        <v>1112</v>
      </c>
      <c r="F1178" s="118" t="s">
        <v>679</v>
      </c>
      <c r="G1178" s="34">
        <v>1</v>
      </c>
      <c r="H1178" s="35">
        <v>0.25</v>
      </c>
      <c r="I1178" s="36">
        <v>43867</v>
      </c>
      <c r="J1178" s="46">
        <v>21450000</v>
      </c>
      <c r="K1178" s="47">
        <f>'[1]Sep 23'!M1201</f>
        <v>19662500</v>
      </c>
      <c r="L1178" s="48"/>
      <c r="M1178" s="48">
        <f t="shared" si="210"/>
        <v>21450000</v>
      </c>
      <c r="N1178" s="49">
        <f t="shared" si="215"/>
        <v>446875</v>
      </c>
      <c r="O1178" s="48">
        <f t="shared" si="218"/>
        <v>20109375</v>
      </c>
      <c r="P1178" s="48">
        <f t="shared" si="216"/>
        <v>1340625</v>
      </c>
      <c r="Q1178" s="8">
        <f t="shared" si="211"/>
        <v>1340625</v>
      </c>
      <c r="R1178" s="50">
        <f t="shared" si="217"/>
        <v>0</v>
      </c>
      <c r="S1178" s="50"/>
      <c r="T1178" s="9">
        <f t="shared" si="213"/>
        <v>48</v>
      </c>
      <c r="U1178" s="9">
        <f t="shared" si="219"/>
        <v>45</v>
      </c>
      <c r="V1178">
        <f t="shared" si="214"/>
        <v>3</v>
      </c>
      <c r="W1178" s="166">
        <f t="shared" si="220"/>
        <v>446875</v>
      </c>
      <c r="Y1178" s="167">
        <f t="shared" si="221"/>
        <v>20109375</v>
      </c>
    </row>
    <row r="1179" spans="1:25" ht="12" customHeight="1" x14ac:dyDescent="0.25">
      <c r="A1179" s="51">
        <v>565</v>
      </c>
      <c r="B1179" s="58" t="s">
        <v>1266</v>
      </c>
      <c r="C1179" s="55" t="s">
        <v>1111</v>
      </c>
      <c r="D1179" s="33" t="e">
        <f>VLOOKUP(B1179,[2]Item!$A$1:$B$2217,2,)</f>
        <v>#N/A</v>
      </c>
      <c r="E1179" s="52" t="s">
        <v>1112</v>
      </c>
      <c r="F1179" s="118" t="s">
        <v>761</v>
      </c>
      <c r="G1179" s="34">
        <v>1</v>
      </c>
      <c r="H1179" s="137">
        <v>0.125</v>
      </c>
      <c r="I1179" s="36">
        <v>43900</v>
      </c>
      <c r="J1179" s="46">
        <f>699435000+181234600+667000</f>
        <v>881336600</v>
      </c>
      <c r="K1179" s="47">
        <f>'[1]Sep 23'!M1202</f>
        <v>394765352.08333319</v>
      </c>
      <c r="L1179" s="48"/>
      <c r="M1179" s="48">
        <f t="shared" si="210"/>
        <v>881336600</v>
      </c>
      <c r="N1179" s="49">
        <f t="shared" si="215"/>
        <v>9180589.583333334</v>
      </c>
      <c r="O1179" s="48">
        <f t="shared" si="218"/>
        <v>403945941.66666651</v>
      </c>
      <c r="P1179" s="48">
        <f t="shared" si="216"/>
        <v>477390658.33333349</v>
      </c>
      <c r="Q1179" s="8">
        <f t="shared" si="211"/>
        <v>477390658.33333349</v>
      </c>
      <c r="R1179" s="50">
        <f t="shared" si="217"/>
        <v>0</v>
      </c>
      <c r="S1179" s="50"/>
      <c r="T1179" s="9">
        <f t="shared" si="213"/>
        <v>96</v>
      </c>
      <c r="U1179" s="9">
        <f t="shared" si="219"/>
        <v>44</v>
      </c>
      <c r="V1179">
        <f t="shared" si="214"/>
        <v>52</v>
      </c>
      <c r="W1179" s="166">
        <f t="shared" si="220"/>
        <v>9180589.583333334</v>
      </c>
      <c r="Y1179" s="167">
        <f t="shared" si="221"/>
        <v>403945941.66666669</v>
      </c>
    </row>
    <row r="1180" spans="1:25" ht="12" customHeight="1" x14ac:dyDescent="0.25">
      <c r="A1180" s="51">
        <v>566</v>
      </c>
      <c r="B1180" s="66" t="s">
        <v>1267</v>
      </c>
      <c r="C1180" s="59" t="s">
        <v>1111</v>
      </c>
      <c r="D1180" s="33" t="e">
        <f>VLOOKUP(B1180,[2]Item!$A$1:$B$2217,2,)</f>
        <v>#N/A</v>
      </c>
      <c r="E1180" s="52" t="s">
        <v>1112</v>
      </c>
      <c r="F1180" s="118" t="s">
        <v>341</v>
      </c>
      <c r="G1180" s="34">
        <v>1</v>
      </c>
      <c r="H1180" s="35">
        <v>0.25</v>
      </c>
      <c r="I1180" s="36">
        <v>43910</v>
      </c>
      <c r="J1180" s="46">
        <v>89700000</v>
      </c>
      <c r="K1180" s="47">
        <f>'[1]Sep 23'!M1203</f>
        <v>80356250</v>
      </c>
      <c r="L1180" s="48"/>
      <c r="M1180" s="48">
        <f t="shared" si="210"/>
        <v>89700000</v>
      </c>
      <c r="N1180" s="49">
        <f t="shared" si="215"/>
        <v>1868750</v>
      </c>
      <c r="O1180" s="48">
        <f t="shared" si="218"/>
        <v>82225000</v>
      </c>
      <c r="P1180" s="48">
        <f t="shared" si="216"/>
        <v>7475000</v>
      </c>
      <c r="Q1180" s="8">
        <f t="shared" si="211"/>
        <v>7475000</v>
      </c>
      <c r="R1180" s="50">
        <f t="shared" si="217"/>
        <v>0</v>
      </c>
      <c r="S1180" s="50"/>
      <c r="T1180" s="9">
        <f t="shared" si="213"/>
        <v>48</v>
      </c>
      <c r="U1180" s="9">
        <f t="shared" si="219"/>
        <v>44</v>
      </c>
      <c r="V1180">
        <f t="shared" si="214"/>
        <v>4</v>
      </c>
      <c r="W1180" s="166">
        <f t="shared" si="220"/>
        <v>1868750</v>
      </c>
      <c r="Y1180" s="167">
        <f t="shared" si="221"/>
        <v>82225000</v>
      </c>
    </row>
    <row r="1181" spans="1:25" ht="12" customHeight="1" x14ac:dyDescent="0.25">
      <c r="A1181" s="51">
        <v>567</v>
      </c>
      <c r="B1181" s="66" t="s">
        <v>1268</v>
      </c>
      <c r="C1181" s="59" t="s">
        <v>1111</v>
      </c>
      <c r="D1181" s="33" t="e">
        <f>VLOOKUP(B1181,[2]Item!$A$1:$B$2217,2,)</f>
        <v>#N/A</v>
      </c>
      <c r="E1181" s="52" t="s">
        <v>1112</v>
      </c>
      <c r="F1181" s="118" t="s">
        <v>338</v>
      </c>
      <c r="G1181" s="34">
        <v>1</v>
      </c>
      <c r="H1181" s="35">
        <v>0.25</v>
      </c>
      <c r="I1181" s="36">
        <v>43910</v>
      </c>
      <c r="J1181" s="46">
        <f>41400000+333500</f>
        <v>41733500</v>
      </c>
      <c r="K1181" s="47">
        <f>'[1]Sep 23'!M1204</f>
        <v>37386260.416666672</v>
      </c>
      <c r="L1181" s="48"/>
      <c r="M1181" s="48">
        <f t="shared" si="210"/>
        <v>41733500</v>
      </c>
      <c r="N1181" s="49">
        <f t="shared" si="215"/>
        <v>869447.91666666663</v>
      </c>
      <c r="O1181" s="48">
        <f t="shared" si="218"/>
        <v>38255708.333333336</v>
      </c>
      <c r="P1181" s="48">
        <f t="shared" si="216"/>
        <v>3477791.6666666642</v>
      </c>
      <c r="Q1181" s="8">
        <f t="shared" si="211"/>
        <v>3477791.6666666642</v>
      </c>
      <c r="R1181" s="50">
        <f t="shared" si="217"/>
        <v>0</v>
      </c>
      <c r="S1181" s="50"/>
      <c r="T1181" s="9">
        <f t="shared" si="213"/>
        <v>48</v>
      </c>
      <c r="U1181" s="9">
        <f t="shared" si="219"/>
        <v>44</v>
      </c>
      <c r="V1181">
        <f t="shared" si="214"/>
        <v>4</v>
      </c>
      <c r="W1181" s="166">
        <f t="shared" si="220"/>
        <v>869447.91666666663</v>
      </c>
      <c r="Y1181" s="167">
        <f t="shared" si="221"/>
        <v>38255708.333333328</v>
      </c>
    </row>
    <row r="1182" spans="1:25" ht="12" customHeight="1" x14ac:dyDescent="0.25">
      <c r="A1182" s="51">
        <v>568</v>
      </c>
      <c r="B1182" s="66" t="s">
        <v>1269</v>
      </c>
      <c r="C1182" s="59" t="s">
        <v>1115</v>
      </c>
      <c r="D1182" s="33" t="e">
        <f>VLOOKUP(B1182,[2]Item!$A$1:$B$2217,2,)</f>
        <v>#N/A</v>
      </c>
      <c r="E1182" s="52" t="s">
        <v>1112</v>
      </c>
      <c r="F1182" s="118" t="s">
        <v>258</v>
      </c>
      <c r="G1182" s="34">
        <v>1</v>
      </c>
      <c r="H1182" s="35">
        <v>0.25</v>
      </c>
      <c r="I1182" s="36">
        <v>43910</v>
      </c>
      <c r="J1182" s="46">
        <v>6440000</v>
      </c>
      <c r="K1182" s="47">
        <f>'[1]Sep 23'!M1205</f>
        <v>5769166.6666666679</v>
      </c>
      <c r="L1182" s="48"/>
      <c r="M1182" s="48">
        <f t="shared" si="210"/>
        <v>6440000</v>
      </c>
      <c r="N1182" s="49">
        <f t="shared" si="215"/>
        <v>134166.66666666666</v>
      </c>
      <c r="O1182" s="48">
        <f t="shared" si="218"/>
        <v>5903333.3333333349</v>
      </c>
      <c r="P1182" s="48">
        <f t="shared" si="216"/>
        <v>536666.66666666511</v>
      </c>
      <c r="Q1182" s="8">
        <f t="shared" si="211"/>
        <v>536666.66666666511</v>
      </c>
      <c r="R1182" s="50">
        <f t="shared" si="217"/>
        <v>0</v>
      </c>
      <c r="S1182" s="50"/>
      <c r="T1182" s="9">
        <f t="shared" si="213"/>
        <v>48</v>
      </c>
      <c r="U1182" s="9">
        <f t="shared" si="219"/>
        <v>44</v>
      </c>
      <c r="V1182">
        <f t="shared" si="214"/>
        <v>4</v>
      </c>
      <c r="W1182" s="166">
        <f t="shared" si="220"/>
        <v>134166.66666666666</v>
      </c>
      <c r="Y1182" s="167">
        <f t="shared" si="221"/>
        <v>5903333.333333333</v>
      </c>
    </row>
    <row r="1183" spans="1:25" ht="12" customHeight="1" x14ac:dyDescent="0.25">
      <c r="A1183" s="51">
        <v>569</v>
      </c>
      <c r="B1183" s="66" t="s">
        <v>1270</v>
      </c>
      <c r="C1183" s="59" t="s">
        <v>1111</v>
      </c>
      <c r="D1183" s="33" t="e">
        <f>VLOOKUP(B1183,[2]Item!$A$1:$B$2217,2,)</f>
        <v>#N/A</v>
      </c>
      <c r="E1183" s="52" t="s">
        <v>1112</v>
      </c>
      <c r="F1183" s="63" t="s">
        <v>817</v>
      </c>
      <c r="G1183" s="34">
        <v>1</v>
      </c>
      <c r="H1183" s="35">
        <v>0.25</v>
      </c>
      <c r="I1183" s="121">
        <v>43969</v>
      </c>
      <c r="J1183" s="46">
        <v>59800000</v>
      </c>
      <c r="K1183" s="47">
        <f>'[1]Sep 23'!M1206</f>
        <v>51079166.666666687</v>
      </c>
      <c r="L1183" s="48"/>
      <c r="M1183" s="48">
        <f t="shared" si="210"/>
        <v>59800000</v>
      </c>
      <c r="N1183" s="49">
        <f t="shared" si="215"/>
        <v>1245833.3333333333</v>
      </c>
      <c r="O1183" s="48">
        <f t="shared" si="218"/>
        <v>52325000.000000022</v>
      </c>
      <c r="P1183" s="48">
        <f t="shared" si="216"/>
        <v>7474999.9999999776</v>
      </c>
      <c r="Q1183" s="8">
        <f t="shared" si="211"/>
        <v>7474999.9999999776</v>
      </c>
      <c r="R1183" s="50">
        <f t="shared" si="217"/>
        <v>0</v>
      </c>
      <c r="S1183" s="50"/>
      <c r="T1183" s="9">
        <f t="shared" si="213"/>
        <v>48</v>
      </c>
      <c r="U1183" s="9">
        <f t="shared" si="219"/>
        <v>42</v>
      </c>
      <c r="V1183">
        <f t="shared" si="214"/>
        <v>6</v>
      </c>
      <c r="W1183" s="166">
        <f t="shared" si="220"/>
        <v>1245833.3333333333</v>
      </c>
      <c r="Y1183" s="167">
        <f t="shared" si="221"/>
        <v>52325000</v>
      </c>
    </row>
    <row r="1184" spans="1:25" ht="12" customHeight="1" x14ac:dyDescent="0.25">
      <c r="A1184" s="51">
        <v>570</v>
      </c>
      <c r="B1184" s="59" t="s">
        <v>1271</v>
      </c>
      <c r="C1184" s="59" t="s">
        <v>1111</v>
      </c>
      <c r="D1184" s="33" t="e">
        <f>VLOOKUP(B1184,[2]Item!$A$1:$B$2217,2,)</f>
        <v>#N/A</v>
      </c>
      <c r="E1184" s="52" t="s">
        <v>1112</v>
      </c>
      <c r="F1184" s="63" t="s">
        <v>1218</v>
      </c>
      <c r="G1184" s="34">
        <v>10</v>
      </c>
      <c r="H1184" s="35">
        <v>0.25</v>
      </c>
      <c r="I1184" s="121">
        <v>44057</v>
      </c>
      <c r="J1184" s="46">
        <v>33045000</v>
      </c>
      <c r="K1184" s="47">
        <f>'[1]Sep 23'!M1207</f>
        <v>26160625</v>
      </c>
      <c r="L1184" s="48"/>
      <c r="M1184" s="48">
        <f t="shared" si="210"/>
        <v>33045000</v>
      </c>
      <c r="N1184" s="49">
        <f t="shared" si="215"/>
        <v>688437.5</v>
      </c>
      <c r="O1184" s="48">
        <f t="shared" si="218"/>
        <v>26849062.5</v>
      </c>
      <c r="P1184" s="48">
        <f t="shared" si="216"/>
        <v>6195937.5</v>
      </c>
      <c r="Q1184" s="8">
        <f t="shared" si="211"/>
        <v>6195937.5</v>
      </c>
      <c r="R1184" s="50">
        <f t="shared" si="217"/>
        <v>0</v>
      </c>
      <c r="S1184" s="50"/>
      <c r="T1184" s="9">
        <f t="shared" si="213"/>
        <v>48</v>
      </c>
      <c r="U1184" s="9">
        <f t="shared" si="219"/>
        <v>39</v>
      </c>
      <c r="V1184">
        <f t="shared" si="214"/>
        <v>9</v>
      </c>
      <c r="W1184" s="166">
        <f t="shared" si="220"/>
        <v>688437.5</v>
      </c>
      <c r="Y1184" s="167">
        <f t="shared" si="221"/>
        <v>26849062.5</v>
      </c>
    </row>
    <row r="1185" spans="1:25" ht="12" customHeight="1" x14ac:dyDescent="0.25">
      <c r="A1185" s="51">
        <v>571</v>
      </c>
      <c r="B1185" s="59" t="s">
        <v>1272</v>
      </c>
      <c r="C1185" s="59" t="s">
        <v>1115</v>
      </c>
      <c r="D1185" s="33" t="e">
        <f>VLOOKUP(B1185,[2]Item!$A$1:$B$2217,2,)</f>
        <v>#N/A</v>
      </c>
      <c r="E1185" s="52" t="s">
        <v>1112</v>
      </c>
      <c r="F1185" s="63" t="s">
        <v>306</v>
      </c>
      <c r="G1185" s="34">
        <v>1</v>
      </c>
      <c r="H1185" s="35">
        <v>0.25</v>
      </c>
      <c r="I1185" s="68">
        <v>44167</v>
      </c>
      <c r="J1185" s="127">
        <v>54958750</v>
      </c>
      <c r="K1185" s="47">
        <f>'[1]Sep 23'!M1208</f>
        <v>38929114.583333328</v>
      </c>
      <c r="L1185" s="48"/>
      <c r="M1185" s="48">
        <f t="shared" si="210"/>
        <v>54958750</v>
      </c>
      <c r="N1185" s="49">
        <f t="shared" si="215"/>
        <v>1144973.9583333333</v>
      </c>
      <c r="O1185" s="48">
        <f t="shared" si="218"/>
        <v>40074088.541666664</v>
      </c>
      <c r="P1185" s="48">
        <f t="shared" si="216"/>
        <v>14884661.458333336</v>
      </c>
      <c r="Q1185" s="8">
        <f t="shared" si="211"/>
        <v>14884661.458333336</v>
      </c>
      <c r="R1185" s="50">
        <f t="shared" si="217"/>
        <v>0</v>
      </c>
      <c r="S1185" s="50"/>
      <c r="T1185" s="9">
        <f t="shared" si="213"/>
        <v>48</v>
      </c>
      <c r="U1185" s="9">
        <f t="shared" si="219"/>
        <v>35</v>
      </c>
      <c r="V1185">
        <f t="shared" si="214"/>
        <v>13</v>
      </c>
      <c r="W1185" s="166">
        <f t="shared" si="220"/>
        <v>1144973.9583333333</v>
      </c>
      <c r="Y1185" s="167">
        <f t="shared" si="221"/>
        <v>40074088.541666664</v>
      </c>
    </row>
    <row r="1186" spans="1:25" ht="12" customHeight="1" x14ac:dyDescent="0.25">
      <c r="A1186" s="51">
        <v>572</v>
      </c>
      <c r="B1186" s="66" t="s">
        <v>1273</v>
      </c>
      <c r="C1186" s="59" t="s">
        <v>1115</v>
      </c>
      <c r="D1186" s="33" t="e">
        <f>VLOOKUP(B1186,[2]Item!$A$1:$B$2217,2,)</f>
        <v>#N/A</v>
      </c>
      <c r="E1186" s="52" t="s">
        <v>1112</v>
      </c>
      <c r="F1186" s="63" t="s">
        <v>679</v>
      </c>
      <c r="G1186" s="34">
        <v>1</v>
      </c>
      <c r="H1186" s="35">
        <v>0.25</v>
      </c>
      <c r="I1186" s="121">
        <v>44218</v>
      </c>
      <c r="J1186" s="46">
        <v>5500000</v>
      </c>
      <c r="K1186" s="47">
        <f>'[1]Sep 23'!M1209</f>
        <v>3781250.0000000019</v>
      </c>
      <c r="L1186" s="48"/>
      <c r="M1186" s="48">
        <f t="shared" si="210"/>
        <v>5500000</v>
      </c>
      <c r="N1186" s="49">
        <f t="shared" si="215"/>
        <v>114583.33333333333</v>
      </c>
      <c r="O1186" s="48">
        <f t="shared" si="218"/>
        <v>3895833.3333333354</v>
      </c>
      <c r="P1186" s="48">
        <f t="shared" si="216"/>
        <v>1604166.6666666646</v>
      </c>
      <c r="Q1186" s="8">
        <f t="shared" si="211"/>
        <v>1604166.6666666646</v>
      </c>
      <c r="R1186" s="50">
        <f t="shared" si="217"/>
        <v>0</v>
      </c>
      <c r="S1186" s="50"/>
      <c r="T1186" s="9">
        <f t="shared" si="213"/>
        <v>48</v>
      </c>
      <c r="U1186" s="9">
        <f t="shared" si="219"/>
        <v>34</v>
      </c>
      <c r="V1186">
        <f t="shared" si="214"/>
        <v>14</v>
      </c>
      <c r="W1186" s="166">
        <f t="shared" si="220"/>
        <v>114583.33333333333</v>
      </c>
      <c r="Y1186" s="167">
        <f t="shared" si="221"/>
        <v>3895833.333333333</v>
      </c>
    </row>
    <row r="1187" spans="1:25" ht="12" customHeight="1" x14ac:dyDescent="0.25">
      <c r="A1187" s="51">
        <v>573</v>
      </c>
      <c r="B1187" s="118" t="s">
        <v>1274</v>
      </c>
      <c r="C1187" s="142" t="s">
        <v>1111</v>
      </c>
      <c r="D1187" s="33" t="e">
        <f>VLOOKUP(B1187,[2]Item!$A$1:$B$2217,2,)</f>
        <v>#N/A</v>
      </c>
      <c r="E1187" s="52" t="s">
        <v>1112</v>
      </c>
      <c r="F1187" s="63" t="s">
        <v>679</v>
      </c>
      <c r="G1187" s="34">
        <v>2</v>
      </c>
      <c r="H1187" s="137">
        <v>0.125</v>
      </c>
      <c r="I1187" s="121">
        <v>44293</v>
      </c>
      <c r="J1187" s="46">
        <v>116200000</v>
      </c>
      <c r="K1187" s="47">
        <f>'[1]Sep 23'!M1210</f>
        <v>36312500.000000007</v>
      </c>
      <c r="L1187" s="48"/>
      <c r="M1187" s="48">
        <f t="shared" si="210"/>
        <v>116200000</v>
      </c>
      <c r="N1187" s="49">
        <f t="shared" ref="N1187:N1214" si="222">IF(M1187=K1187,0,M1187*H1187/12)</f>
        <v>1210416.6666666667</v>
      </c>
      <c r="O1187" s="48">
        <f t="shared" si="218"/>
        <v>37522916.666666672</v>
      </c>
      <c r="P1187" s="48">
        <f t="shared" si="216"/>
        <v>78677083.333333328</v>
      </c>
      <c r="Q1187" s="8">
        <f t="shared" si="211"/>
        <v>78677083.333333328</v>
      </c>
      <c r="R1187" s="50">
        <f t="shared" si="217"/>
        <v>0</v>
      </c>
      <c r="S1187" s="50"/>
      <c r="T1187" s="9">
        <f t="shared" si="213"/>
        <v>96</v>
      </c>
      <c r="U1187" s="9">
        <f t="shared" si="219"/>
        <v>31</v>
      </c>
      <c r="V1187">
        <f t="shared" si="214"/>
        <v>65</v>
      </c>
      <c r="W1187" s="166">
        <f t="shared" si="220"/>
        <v>1210416.6666666667</v>
      </c>
      <c r="Y1187" s="167">
        <f t="shared" si="221"/>
        <v>37522916.666666672</v>
      </c>
    </row>
    <row r="1188" spans="1:25" ht="12" customHeight="1" x14ac:dyDescent="0.25">
      <c r="A1188" s="51">
        <v>574</v>
      </c>
      <c r="B1188" s="118" t="s">
        <v>1275</v>
      </c>
      <c r="C1188" s="142" t="s">
        <v>1115</v>
      </c>
      <c r="D1188" s="33" t="e">
        <f>VLOOKUP(B1188,[2]Item!$A$1:$B$2217,2,)</f>
        <v>#N/A</v>
      </c>
      <c r="E1188" s="52" t="s">
        <v>1112</v>
      </c>
      <c r="F1188" s="63" t="s">
        <v>341</v>
      </c>
      <c r="G1188" s="34">
        <v>1</v>
      </c>
      <c r="H1188" s="35">
        <v>0.25</v>
      </c>
      <c r="I1188" s="121">
        <v>44293</v>
      </c>
      <c r="J1188" s="46">
        <v>11620000</v>
      </c>
      <c r="K1188" s="47">
        <f>'[1]Sep 23'!M1211</f>
        <v>7262499.9999999972</v>
      </c>
      <c r="L1188" s="48"/>
      <c r="M1188" s="48">
        <f t="shared" si="210"/>
        <v>11620000</v>
      </c>
      <c r="N1188" s="49">
        <f t="shared" si="222"/>
        <v>242083.33333333334</v>
      </c>
      <c r="O1188" s="48">
        <f t="shared" si="218"/>
        <v>7504583.3333333302</v>
      </c>
      <c r="P1188" s="48">
        <f t="shared" si="216"/>
        <v>4115416.6666666698</v>
      </c>
      <c r="Q1188" s="8">
        <f t="shared" si="211"/>
        <v>4115416.6666666698</v>
      </c>
      <c r="R1188" s="50">
        <f t="shared" si="217"/>
        <v>0</v>
      </c>
      <c r="S1188" s="50"/>
      <c r="T1188" s="9">
        <f t="shared" si="213"/>
        <v>48</v>
      </c>
      <c r="U1188" s="9">
        <f t="shared" si="219"/>
        <v>31</v>
      </c>
      <c r="V1188">
        <f t="shared" si="214"/>
        <v>17</v>
      </c>
      <c r="W1188" s="166">
        <f t="shared" si="220"/>
        <v>242083.33333333334</v>
      </c>
      <c r="Y1188" s="167">
        <f t="shared" si="221"/>
        <v>7504583.333333334</v>
      </c>
    </row>
    <row r="1189" spans="1:25" ht="12" customHeight="1" x14ac:dyDescent="0.25">
      <c r="A1189" s="51">
        <v>575</v>
      </c>
      <c r="B1189" s="118" t="s">
        <v>1276</v>
      </c>
      <c r="C1189" s="142" t="s">
        <v>1111</v>
      </c>
      <c r="D1189" s="33" t="e">
        <f>VLOOKUP(B1189,[2]Item!$A$1:$B$2217,2,)</f>
        <v>#N/A</v>
      </c>
      <c r="E1189" s="52" t="s">
        <v>1112</v>
      </c>
      <c r="F1189" s="63" t="s">
        <v>679</v>
      </c>
      <c r="G1189" s="34">
        <v>-2</v>
      </c>
      <c r="H1189" s="137">
        <v>0.125</v>
      </c>
      <c r="I1189" s="121">
        <v>44319</v>
      </c>
      <c r="J1189" s="46">
        <v>-116200000</v>
      </c>
      <c r="K1189" s="47">
        <f>'[1]Sep 23'!M1212</f>
        <v>-36312500.000000007</v>
      </c>
      <c r="L1189" s="48"/>
      <c r="M1189" s="48">
        <f t="shared" si="210"/>
        <v>-116200000</v>
      </c>
      <c r="N1189" s="49">
        <f t="shared" si="222"/>
        <v>-1210416.6666666667</v>
      </c>
      <c r="O1189" s="48">
        <f t="shared" si="218"/>
        <v>-37522916.666666672</v>
      </c>
      <c r="P1189" s="48">
        <f t="shared" si="216"/>
        <v>-78677083.333333328</v>
      </c>
      <c r="Q1189" s="8">
        <f t="shared" si="211"/>
        <v>-78677083.333333328</v>
      </c>
      <c r="R1189" s="50">
        <f t="shared" si="217"/>
        <v>0</v>
      </c>
      <c r="S1189" s="50"/>
      <c r="T1189" s="9">
        <f t="shared" si="213"/>
        <v>96</v>
      </c>
      <c r="U1189" s="9">
        <f t="shared" si="219"/>
        <v>30</v>
      </c>
      <c r="V1189">
        <f t="shared" si="214"/>
        <v>66</v>
      </c>
      <c r="W1189" s="166">
        <f t="shared" si="220"/>
        <v>-1210416.6666666667</v>
      </c>
      <c r="Y1189" s="167">
        <f t="shared" si="221"/>
        <v>-36312500</v>
      </c>
    </row>
    <row r="1190" spans="1:25" ht="12" customHeight="1" x14ac:dyDescent="0.25">
      <c r="A1190" s="51">
        <v>576</v>
      </c>
      <c r="B1190" s="118" t="s">
        <v>1277</v>
      </c>
      <c r="C1190" s="142" t="s">
        <v>1111</v>
      </c>
      <c r="D1190" s="33" t="e">
        <f>VLOOKUP(B1190,[2]Item!$A$1:$B$2217,2,)</f>
        <v>#N/A</v>
      </c>
      <c r="E1190" s="52" t="s">
        <v>1112</v>
      </c>
      <c r="F1190" s="63" t="s">
        <v>338</v>
      </c>
      <c r="G1190" s="34">
        <v>1</v>
      </c>
      <c r="H1190" s="35">
        <v>0.125</v>
      </c>
      <c r="I1190" s="68">
        <v>44358</v>
      </c>
      <c r="J1190" s="127">
        <v>251163500</v>
      </c>
      <c r="K1190" s="47">
        <f>'[1]Sep 23'!M1213</f>
        <v>73256020.833333343</v>
      </c>
      <c r="L1190" s="48"/>
      <c r="M1190" s="48">
        <f t="shared" si="210"/>
        <v>251163500</v>
      </c>
      <c r="N1190" s="49">
        <f t="shared" si="222"/>
        <v>2616286.4583333335</v>
      </c>
      <c r="O1190" s="48">
        <f t="shared" si="218"/>
        <v>75872307.291666672</v>
      </c>
      <c r="P1190" s="48">
        <f t="shared" si="216"/>
        <v>175291192.70833331</v>
      </c>
      <c r="Q1190" s="8">
        <f t="shared" si="211"/>
        <v>175291192.70833331</v>
      </c>
      <c r="R1190" s="50">
        <f t="shared" si="217"/>
        <v>0</v>
      </c>
      <c r="S1190" s="50"/>
      <c r="T1190" s="9">
        <f t="shared" si="213"/>
        <v>96</v>
      </c>
      <c r="U1190" s="9">
        <f t="shared" si="219"/>
        <v>29</v>
      </c>
      <c r="V1190">
        <f t="shared" si="214"/>
        <v>67</v>
      </c>
      <c r="W1190" s="166">
        <f t="shared" si="220"/>
        <v>2616286.4583333335</v>
      </c>
      <c r="Y1190" s="167">
        <f t="shared" si="221"/>
        <v>75872307.291666672</v>
      </c>
    </row>
    <row r="1191" spans="1:25" ht="12" customHeight="1" x14ac:dyDescent="0.25">
      <c r="A1191" s="51">
        <v>577</v>
      </c>
      <c r="B1191" s="118" t="s">
        <v>1278</v>
      </c>
      <c r="C1191" s="142" t="s">
        <v>1111</v>
      </c>
      <c r="D1191" s="33" t="e">
        <f>VLOOKUP(B1191,[2]Item!$A$1:$B$2217,2,)</f>
        <v>#N/A</v>
      </c>
      <c r="E1191" s="52" t="s">
        <v>1112</v>
      </c>
      <c r="F1191" s="63" t="s">
        <v>338</v>
      </c>
      <c r="G1191" s="34">
        <v>1</v>
      </c>
      <c r="H1191" s="35">
        <v>0.125</v>
      </c>
      <c r="I1191" s="68">
        <v>44358</v>
      </c>
      <c r="J1191" s="143">
        <v>67727250</v>
      </c>
      <c r="K1191" s="47">
        <f>'[1]Sep 23'!M1214</f>
        <v>19753781.25</v>
      </c>
      <c r="L1191" s="48"/>
      <c r="M1191" s="48">
        <f t="shared" si="210"/>
        <v>67727250</v>
      </c>
      <c r="N1191" s="49">
        <f t="shared" si="222"/>
        <v>705492.1875</v>
      </c>
      <c r="O1191" s="48">
        <f t="shared" si="218"/>
        <v>20459273.4375</v>
      </c>
      <c r="P1191" s="48">
        <f t="shared" si="216"/>
        <v>47267976.5625</v>
      </c>
      <c r="Q1191" s="8">
        <f t="shared" si="211"/>
        <v>47267976.5625</v>
      </c>
      <c r="R1191" s="50">
        <f t="shared" si="217"/>
        <v>0</v>
      </c>
      <c r="S1191" s="50"/>
      <c r="T1191" s="9">
        <f t="shared" si="213"/>
        <v>96</v>
      </c>
      <c r="U1191" s="9">
        <f t="shared" si="219"/>
        <v>29</v>
      </c>
      <c r="V1191">
        <f t="shared" si="214"/>
        <v>67</v>
      </c>
      <c r="W1191" s="166">
        <f t="shared" si="220"/>
        <v>705492.1875</v>
      </c>
      <c r="Y1191" s="167">
        <f t="shared" si="221"/>
        <v>20459273.4375</v>
      </c>
    </row>
    <row r="1192" spans="1:25" ht="12" customHeight="1" x14ac:dyDescent="0.25">
      <c r="A1192" s="51">
        <v>578</v>
      </c>
      <c r="B1192" s="118" t="s">
        <v>1279</v>
      </c>
      <c r="C1192" s="142" t="s">
        <v>1111</v>
      </c>
      <c r="D1192" s="33" t="e">
        <f>VLOOKUP(B1192,[2]Item!$A$1:$B$2217,2,)</f>
        <v>#N/A</v>
      </c>
      <c r="E1192" s="52" t="s">
        <v>1112</v>
      </c>
      <c r="F1192" s="63" t="s">
        <v>679</v>
      </c>
      <c r="G1192" s="34">
        <v>1</v>
      </c>
      <c r="H1192" s="35">
        <v>0.125</v>
      </c>
      <c r="I1192" s="121">
        <v>44372</v>
      </c>
      <c r="J1192" s="96">
        <v>689880000</v>
      </c>
      <c r="K1192" s="47">
        <f>'[1]Sep 23'!M1215</f>
        <v>201215000</v>
      </c>
      <c r="L1192" s="48"/>
      <c r="M1192" s="48">
        <f t="shared" si="210"/>
        <v>689880000</v>
      </c>
      <c r="N1192" s="49">
        <f t="shared" si="222"/>
        <v>7186250</v>
      </c>
      <c r="O1192" s="48">
        <f t="shared" si="218"/>
        <v>208401250</v>
      </c>
      <c r="P1192" s="48">
        <f t="shared" si="216"/>
        <v>481478750</v>
      </c>
      <c r="Q1192" s="8">
        <f t="shared" si="211"/>
        <v>481478750</v>
      </c>
      <c r="R1192" s="50">
        <f t="shared" si="217"/>
        <v>0</v>
      </c>
      <c r="S1192" s="50"/>
      <c r="T1192" s="9">
        <f t="shared" si="213"/>
        <v>96</v>
      </c>
      <c r="U1192" s="9">
        <f t="shared" si="219"/>
        <v>29</v>
      </c>
      <c r="V1192">
        <f t="shared" si="214"/>
        <v>67</v>
      </c>
      <c r="W1192" s="166">
        <f t="shared" si="220"/>
        <v>7186250</v>
      </c>
      <c r="Y1192" s="167">
        <f t="shared" si="221"/>
        <v>208401250</v>
      </c>
    </row>
    <row r="1193" spans="1:25" ht="12" customHeight="1" x14ac:dyDescent="0.25">
      <c r="A1193" s="51">
        <v>579</v>
      </c>
      <c r="B1193" s="118" t="s">
        <v>1280</v>
      </c>
      <c r="C1193" s="142" t="s">
        <v>1111</v>
      </c>
      <c r="D1193" s="33" t="e">
        <f>VLOOKUP(B1193,[2]Item!$A$1:$B$2217,2,)</f>
        <v>#N/A</v>
      </c>
      <c r="E1193" s="52" t="s">
        <v>1112</v>
      </c>
      <c r="F1193" s="63" t="s">
        <v>1155</v>
      </c>
      <c r="G1193" s="34">
        <v>1</v>
      </c>
      <c r="H1193" s="35">
        <v>0.25</v>
      </c>
      <c r="I1193" s="121">
        <v>44379</v>
      </c>
      <c r="J1193" s="46">
        <v>2500000</v>
      </c>
      <c r="K1193" s="47">
        <f>'[1]Sep 23'!M1216</f>
        <v>1406249.9999999998</v>
      </c>
      <c r="L1193" s="48"/>
      <c r="M1193" s="48">
        <f t="shared" ref="M1193:M1256" si="223">J1193+L1193</f>
        <v>2500000</v>
      </c>
      <c r="N1193" s="49">
        <f t="shared" si="222"/>
        <v>52083.333333333336</v>
      </c>
      <c r="O1193" s="48">
        <f t="shared" si="218"/>
        <v>1458333.333333333</v>
      </c>
      <c r="P1193" s="48">
        <f t="shared" si="216"/>
        <v>1041666.666666667</v>
      </c>
      <c r="Q1193" s="8">
        <f t="shared" si="211"/>
        <v>1041666.666666667</v>
      </c>
      <c r="R1193" s="50">
        <f t="shared" si="217"/>
        <v>0</v>
      </c>
      <c r="S1193" s="50"/>
      <c r="T1193" s="9">
        <f t="shared" si="213"/>
        <v>48</v>
      </c>
      <c r="U1193" s="9">
        <f t="shared" si="219"/>
        <v>28</v>
      </c>
      <c r="V1193">
        <f t="shared" si="214"/>
        <v>20</v>
      </c>
      <c r="W1193" s="166">
        <f t="shared" si="220"/>
        <v>52083.333333333336</v>
      </c>
      <c r="Y1193" s="167">
        <f t="shared" si="221"/>
        <v>1458333.3333333335</v>
      </c>
    </row>
    <row r="1194" spans="1:25" ht="12" customHeight="1" x14ac:dyDescent="0.25">
      <c r="A1194" s="51">
        <v>580</v>
      </c>
      <c r="B1194" s="118" t="s">
        <v>1281</v>
      </c>
      <c r="C1194" s="142" t="s">
        <v>1111</v>
      </c>
      <c r="D1194" s="33" t="e">
        <f>VLOOKUP(B1194,[2]Item!$A$1:$B$2217,2,)</f>
        <v>#N/A</v>
      </c>
      <c r="E1194" s="52" t="s">
        <v>1112</v>
      </c>
      <c r="F1194" s="63" t="s">
        <v>164</v>
      </c>
      <c r="G1194" s="34">
        <v>2</v>
      </c>
      <c r="H1194" s="35">
        <v>0.25</v>
      </c>
      <c r="I1194" s="105">
        <v>44450</v>
      </c>
      <c r="J1194" s="48">
        <v>99273600</v>
      </c>
      <c r="K1194" s="47">
        <f>'[1]Sep 23'!M1217</f>
        <v>51705000</v>
      </c>
      <c r="L1194" s="48"/>
      <c r="M1194" s="48">
        <f t="shared" si="223"/>
        <v>99273600</v>
      </c>
      <c r="N1194" s="49">
        <f t="shared" si="222"/>
        <v>2068200</v>
      </c>
      <c r="O1194" s="48">
        <f t="shared" si="218"/>
        <v>53773200</v>
      </c>
      <c r="P1194" s="48">
        <f t="shared" si="216"/>
        <v>45500400</v>
      </c>
      <c r="Q1194" s="8">
        <f t="shared" si="211"/>
        <v>45500400</v>
      </c>
      <c r="R1194" s="50">
        <f t="shared" si="217"/>
        <v>0</v>
      </c>
      <c r="S1194" s="50"/>
      <c r="T1194" s="9">
        <f t="shared" si="213"/>
        <v>48</v>
      </c>
      <c r="U1194" s="9">
        <f t="shared" si="219"/>
        <v>26</v>
      </c>
      <c r="V1194">
        <f t="shared" si="214"/>
        <v>22</v>
      </c>
      <c r="W1194" s="166">
        <f t="shared" si="220"/>
        <v>2068200</v>
      </c>
      <c r="Y1194" s="167">
        <f t="shared" si="221"/>
        <v>53773200</v>
      </c>
    </row>
    <row r="1195" spans="1:25" ht="12" customHeight="1" x14ac:dyDescent="0.25">
      <c r="A1195" s="51">
        <v>581</v>
      </c>
      <c r="B1195" s="118" t="s">
        <v>1282</v>
      </c>
      <c r="C1195" s="142" t="s">
        <v>1111</v>
      </c>
      <c r="D1195" s="33" t="e">
        <f>VLOOKUP(B1195,[2]Item!$A$1:$B$2217,2,)</f>
        <v>#N/A</v>
      </c>
      <c r="E1195" s="52" t="s">
        <v>1112</v>
      </c>
      <c r="F1195" s="63" t="s">
        <v>679</v>
      </c>
      <c r="G1195" s="34">
        <v>1</v>
      </c>
      <c r="H1195" s="35">
        <v>0.25</v>
      </c>
      <c r="I1195" s="105">
        <v>44450</v>
      </c>
      <c r="J1195" s="48">
        <v>27576000</v>
      </c>
      <c r="K1195" s="47">
        <f>'[1]Sep 23'!M1218</f>
        <v>14362500</v>
      </c>
      <c r="L1195" s="48"/>
      <c r="M1195" s="48">
        <f t="shared" si="223"/>
        <v>27576000</v>
      </c>
      <c r="N1195" s="49">
        <f t="shared" si="222"/>
        <v>574500</v>
      </c>
      <c r="O1195" s="48">
        <f t="shared" si="218"/>
        <v>14937000</v>
      </c>
      <c r="P1195" s="48">
        <f t="shared" si="216"/>
        <v>12639000</v>
      </c>
      <c r="Q1195" s="8">
        <f t="shared" si="211"/>
        <v>12639000</v>
      </c>
      <c r="R1195" s="50">
        <f t="shared" si="217"/>
        <v>0</v>
      </c>
      <c r="S1195" s="50"/>
      <c r="T1195" s="9">
        <f t="shared" si="213"/>
        <v>48</v>
      </c>
      <c r="U1195" s="9">
        <f t="shared" si="219"/>
        <v>26</v>
      </c>
      <c r="V1195">
        <f t="shared" si="214"/>
        <v>22</v>
      </c>
      <c r="W1195" s="166">
        <f t="shared" si="220"/>
        <v>574500</v>
      </c>
      <c r="Y1195" s="167">
        <f t="shared" si="221"/>
        <v>14937000</v>
      </c>
    </row>
    <row r="1196" spans="1:25" ht="12" customHeight="1" x14ac:dyDescent="0.25">
      <c r="A1196" s="144">
        <v>582</v>
      </c>
      <c r="B1196" s="145" t="s">
        <v>1283</v>
      </c>
      <c r="C1196" s="146" t="s">
        <v>1111</v>
      </c>
      <c r="D1196" s="33" t="e">
        <f>VLOOKUP(B1196,[2]Item!$A$1:$B$2217,2,)</f>
        <v>#N/A</v>
      </c>
      <c r="E1196" s="52" t="s">
        <v>1112</v>
      </c>
      <c r="F1196" s="147" t="s">
        <v>934</v>
      </c>
      <c r="G1196" s="148">
        <v>1</v>
      </c>
      <c r="H1196" s="149">
        <v>0.25</v>
      </c>
      <c r="I1196" s="150">
        <v>44452</v>
      </c>
      <c r="J1196" s="151">
        <v>57425000</v>
      </c>
      <c r="K1196" s="47">
        <f>'[1]Sep 23'!M1219</f>
        <v>29908854.166666675</v>
      </c>
      <c r="L1196" s="151"/>
      <c r="M1196" s="151">
        <f t="shared" si="223"/>
        <v>57425000</v>
      </c>
      <c r="N1196" s="152">
        <f t="shared" si="222"/>
        <v>1196354.1666666667</v>
      </c>
      <c r="O1196" s="151">
        <f t="shared" si="218"/>
        <v>31105208.333333343</v>
      </c>
      <c r="P1196" s="151">
        <f t="shared" si="216"/>
        <v>26319791.666666657</v>
      </c>
      <c r="Q1196" s="153">
        <f t="shared" si="211"/>
        <v>26319791.666666657</v>
      </c>
      <c r="R1196" s="91">
        <f t="shared" si="217"/>
        <v>0</v>
      </c>
      <c r="S1196" s="91"/>
      <c r="T1196" s="9">
        <f t="shared" si="213"/>
        <v>48</v>
      </c>
      <c r="U1196" s="9">
        <f t="shared" si="219"/>
        <v>26</v>
      </c>
      <c r="V1196">
        <f t="shared" si="214"/>
        <v>22</v>
      </c>
      <c r="W1196" s="166">
        <f t="shared" si="220"/>
        <v>1196354.1666666667</v>
      </c>
      <c r="Y1196" s="167">
        <f t="shared" si="221"/>
        <v>31105208.333333336</v>
      </c>
    </row>
    <row r="1197" spans="1:25" ht="12" customHeight="1" x14ac:dyDescent="0.25">
      <c r="A1197" s="51">
        <v>583</v>
      </c>
      <c r="B1197" s="118" t="s">
        <v>1284</v>
      </c>
      <c r="C1197" s="142" t="s">
        <v>1115</v>
      </c>
      <c r="D1197" s="33" t="e">
        <f>VLOOKUP(B1197,[2]Item!$A$1:$B$2217,2,)</f>
        <v>#N/A</v>
      </c>
      <c r="E1197" s="52" t="s">
        <v>1112</v>
      </c>
      <c r="F1197" s="63" t="s">
        <v>761</v>
      </c>
      <c r="G1197" s="34">
        <v>1</v>
      </c>
      <c r="H1197" s="35">
        <v>0.25</v>
      </c>
      <c r="I1197" s="105">
        <v>44447</v>
      </c>
      <c r="J1197" s="48">
        <v>4752605</v>
      </c>
      <c r="K1197" s="47">
        <f>'[1]Sep 23'!M1220</f>
        <v>2475315.104166667</v>
      </c>
      <c r="L1197" s="48"/>
      <c r="M1197" s="48">
        <f t="shared" si="223"/>
        <v>4752605</v>
      </c>
      <c r="N1197" s="49">
        <f t="shared" si="222"/>
        <v>99012.604166666672</v>
      </c>
      <c r="O1197" s="48">
        <f t="shared" si="218"/>
        <v>2574327.7083333335</v>
      </c>
      <c r="P1197" s="48">
        <f t="shared" si="216"/>
        <v>2178277.2916666665</v>
      </c>
      <c r="Q1197" s="8">
        <f t="shared" si="211"/>
        <v>2178277.2916666665</v>
      </c>
      <c r="R1197" s="50">
        <f t="shared" si="217"/>
        <v>0</v>
      </c>
      <c r="S1197" s="50"/>
      <c r="T1197" s="9">
        <f t="shared" si="213"/>
        <v>48</v>
      </c>
      <c r="U1197" s="9">
        <f t="shared" si="219"/>
        <v>26</v>
      </c>
      <c r="V1197">
        <f t="shared" si="214"/>
        <v>22</v>
      </c>
      <c r="W1197" s="166">
        <f t="shared" si="220"/>
        <v>99012.604166666672</v>
      </c>
      <c r="Y1197" s="167">
        <f t="shared" si="221"/>
        <v>2574327.7083333335</v>
      </c>
    </row>
    <row r="1198" spans="1:25" ht="12" customHeight="1" x14ac:dyDescent="0.25">
      <c r="A1198" s="51">
        <v>584</v>
      </c>
      <c r="B1198" s="118" t="s">
        <v>1285</v>
      </c>
      <c r="C1198" s="142" t="s">
        <v>1115</v>
      </c>
      <c r="D1198" s="33" t="e">
        <f>VLOOKUP(B1198,[2]Item!$A$1:$B$2217,2,)</f>
        <v>#N/A</v>
      </c>
      <c r="E1198" s="52" t="s">
        <v>1112</v>
      </c>
      <c r="F1198" s="63" t="s">
        <v>181</v>
      </c>
      <c r="G1198" s="34">
        <v>1</v>
      </c>
      <c r="H1198" s="35">
        <v>0.25</v>
      </c>
      <c r="I1198" s="121">
        <v>44442</v>
      </c>
      <c r="J1198" s="48">
        <v>2750000</v>
      </c>
      <c r="K1198" s="47">
        <f>'[1]Sep 23'!M1221</f>
        <v>1432291.666666667</v>
      </c>
      <c r="L1198" s="48"/>
      <c r="M1198" s="48">
        <f t="shared" si="223"/>
        <v>2750000</v>
      </c>
      <c r="N1198" s="49">
        <f t="shared" si="222"/>
        <v>57291.666666666664</v>
      </c>
      <c r="O1198" s="48">
        <f t="shared" si="218"/>
        <v>1489583.3333333337</v>
      </c>
      <c r="P1198" s="48">
        <f t="shared" si="216"/>
        <v>1260416.6666666663</v>
      </c>
      <c r="Q1198" s="8">
        <f t="shared" ref="Q1198:Q1250" si="224">M1198-O1198</f>
        <v>1260416.6666666663</v>
      </c>
      <c r="R1198" s="50">
        <f t="shared" si="217"/>
        <v>0</v>
      </c>
      <c r="S1198" s="50"/>
      <c r="T1198" s="9">
        <f t="shared" si="213"/>
        <v>48</v>
      </c>
      <c r="U1198" s="9">
        <f t="shared" si="219"/>
        <v>26</v>
      </c>
      <c r="V1198">
        <f t="shared" si="214"/>
        <v>22</v>
      </c>
      <c r="W1198" s="166">
        <f t="shared" si="220"/>
        <v>57291.666666666664</v>
      </c>
      <c r="Y1198" s="167">
        <f t="shared" si="221"/>
        <v>1489583.3333333333</v>
      </c>
    </row>
    <row r="1199" spans="1:25" ht="12" customHeight="1" x14ac:dyDescent="0.25">
      <c r="A1199" s="51">
        <v>585</v>
      </c>
      <c r="B1199" s="118" t="s">
        <v>1286</v>
      </c>
      <c r="C1199" s="142" t="s">
        <v>1111</v>
      </c>
      <c r="D1199" s="33" t="e">
        <f>VLOOKUP(B1199,[2]Item!$A$1:$B$2217,2,)</f>
        <v>#N/A</v>
      </c>
      <c r="E1199" s="52" t="s">
        <v>1112</v>
      </c>
      <c r="F1199" s="63" t="s">
        <v>164</v>
      </c>
      <c r="G1199" s="34">
        <v>1</v>
      </c>
      <c r="H1199" s="35">
        <v>0.25</v>
      </c>
      <c r="I1199" s="121">
        <v>44512</v>
      </c>
      <c r="J1199" s="46">
        <v>39281970</v>
      </c>
      <c r="K1199" s="47">
        <f>'[1]Sep 23'!M1222</f>
        <v>18822610.625</v>
      </c>
      <c r="L1199" s="48"/>
      <c r="M1199" s="48">
        <f t="shared" si="223"/>
        <v>39281970</v>
      </c>
      <c r="N1199" s="49">
        <f t="shared" si="222"/>
        <v>818374.375</v>
      </c>
      <c r="O1199" s="48">
        <f t="shared" si="218"/>
        <v>19640985</v>
      </c>
      <c r="P1199" s="48">
        <f t="shared" si="216"/>
        <v>19640985</v>
      </c>
      <c r="Q1199" s="8">
        <f t="shared" si="224"/>
        <v>19640985</v>
      </c>
      <c r="R1199" s="50">
        <f t="shared" si="217"/>
        <v>0</v>
      </c>
      <c r="S1199" s="50"/>
      <c r="T1199" s="9">
        <f t="shared" si="213"/>
        <v>48</v>
      </c>
      <c r="U1199" s="9">
        <f t="shared" si="219"/>
        <v>24</v>
      </c>
      <c r="V1199">
        <f t="shared" si="214"/>
        <v>24</v>
      </c>
      <c r="W1199" s="166">
        <f t="shared" si="220"/>
        <v>818374.375</v>
      </c>
      <c r="Y1199" s="167">
        <f t="shared" si="221"/>
        <v>19640985</v>
      </c>
    </row>
    <row r="1200" spans="1:25" ht="12" customHeight="1" x14ac:dyDescent="0.25">
      <c r="A1200" s="51">
        <v>586</v>
      </c>
      <c r="B1200" s="118" t="s">
        <v>1287</v>
      </c>
      <c r="C1200" s="142" t="s">
        <v>1111</v>
      </c>
      <c r="D1200" s="33" t="e">
        <f>VLOOKUP(B1200,[2]Item!$A$1:$B$2217,2,)</f>
        <v>#N/A</v>
      </c>
      <c r="E1200" s="52" t="s">
        <v>1112</v>
      </c>
      <c r="F1200" s="63" t="s">
        <v>164</v>
      </c>
      <c r="G1200" s="34">
        <v>1</v>
      </c>
      <c r="H1200" s="35">
        <v>0.25</v>
      </c>
      <c r="I1200" s="121">
        <v>44512</v>
      </c>
      <c r="J1200" s="46">
        <v>1266232</v>
      </c>
      <c r="K1200" s="47">
        <f>'[1]Sep 23'!M1223</f>
        <v>606736.16666666663</v>
      </c>
      <c r="L1200" s="48"/>
      <c r="M1200" s="48">
        <f t="shared" si="223"/>
        <v>1266232</v>
      </c>
      <c r="N1200" s="49">
        <f t="shared" si="222"/>
        <v>26379.833333333332</v>
      </c>
      <c r="O1200" s="48">
        <f t="shared" si="218"/>
        <v>633116</v>
      </c>
      <c r="P1200" s="48">
        <f t="shared" si="216"/>
        <v>633116</v>
      </c>
      <c r="Q1200" s="8">
        <f t="shared" si="224"/>
        <v>633116</v>
      </c>
      <c r="R1200" s="50">
        <f t="shared" si="217"/>
        <v>0</v>
      </c>
      <c r="S1200" s="50"/>
      <c r="T1200" s="9">
        <f t="shared" si="213"/>
        <v>48</v>
      </c>
      <c r="U1200" s="9">
        <f t="shared" si="219"/>
        <v>24</v>
      </c>
      <c r="V1200">
        <f t="shared" si="214"/>
        <v>24</v>
      </c>
      <c r="W1200" s="166">
        <f t="shared" si="220"/>
        <v>26379.833333333332</v>
      </c>
      <c r="Y1200" s="167">
        <f t="shared" si="221"/>
        <v>633116</v>
      </c>
    </row>
    <row r="1201" spans="1:25" ht="12" customHeight="1" x14ac:dyDescent="0.25">
      <c r="A1201" s="51">
        <v>587</v>
      </c>
      <c r="B1201" s="118" t="s">
        <v>1288</v>
      </c>
      <c r="C1201" s="142" t="s">
        <v>1111</v>
      </c>
      <c r="D1201" s="33" t="e">
        <f>VLOOKUP(B1201,[2]Item!$A$1:$B$2217,2,)</f>
        <v>#N/A</v>
      </c>
      <c r="E1201" s="52" t="s">
        <v>1112</v>
      </c>
      <c r="F1201" s="63" t="s">
        <v>164</v>
      </c>
      <c r="G1201" s="34">
        <v>3</v>
      </c>
      <c r="H1201" s="35">
        <v>0.25</v>
      </c>
      <c r="I1201" s="121">
        <v>44519</v>
      </c>
      <c r="J1201" s="46">
        <v>140302968.75</v>
      </c>
      <c r="K1201" s="47">
        <f>'[1]Sep 23'!M1224</f>
        <v>67228505.859375</v>
      </c>
      <c r="L1201" s="48"/>
      <c r="M1201" s="48">
        <f t="shared" si="223"/>
        <v>140302968.75</v>
      </c>
      <c r="N1201" s="49">
        <f t="shared" si="222"/>
        <v>2922978.515625</v>
      </c>
      <c r="O1201" s="48">
        <f t="shared" si="218"/>
        <v>70151484.375</v>
      </c>
      <c r="P1201" s="48">
        <f t="shared" si="216"/>
        <v>70151484.375</v>
      </c>
      <c r="Q1201" s="8">
        <f t="shared" si="224"/>
        <v>70151484.375</v>
      </c>
      <c r="R1201" s="50">
        <f t="shared" si="217"/>
        <v>0</v>
      </c>
      <c r="S1201" s="50"/>
      <c r="T1201" s="9">
        <f t="shared" si="213"/>
        <v>48</v>
      </c>
      <c r="U1201" s="9">
        <f t="shared" si="219"/>
        <v>24</v>
      </c>
      <c r="V1201">
        <f t="shared" si="214"/>
        <v>24</v>
      </c>
      <c r="W1201" s="166">
        <f t="shared" si="220"/>
        <v>2922978.515625</v>
      </c>
      <c r="Y1201" s="167">
        <f t="shared" si="221"/>
        <v>70151484.375</v>
      </c>
    </row>
    <row r="1202" spans="1:25" ht="12" customHeight="1" x14ac:dyDescent="0.25">
      <c r="A1202" s="51">
        <v>588</v>
      </c>
      <c r="B1202" s="118" t="s">
        <v>1289</v>
      </c>
      <c r="C1202" s="142" t="s">
        <v>1115</v>
      </c>
      <c r="D1202" s="33" t="e">
        <f>VLOOKUP(B1202,[2]Item!$A$1:$B$2217,2,)</f>
        <v>#N/A</v>
      </c>
      <c r="E1202" s="52" t="s">
        <v>1112</v>
      </c>
      <c r="F1202" s="63" t="s">
        <v>677</v>
      </c>
      <c r="G1202" s="34">
        <v>1</v>
      </c>
      <c r="H1202" s="137">
        <v>0.125</v>
      </c>
      <c r="I1202" s="121">
        <v>44551</v>
      </c>
      <c r="J1202" s="46">
        <v>142740000</v>
      </c>
      <c r="K1202" s="47">
        <f>'[1]Sep 23'!M1225</f>
        <v>32711250</v>
      </c>
      <c r="L1202" s="48"/>
      <c r="M1202" s="48">
        <f t="shared" si="223"/>
        <v>142740000</v>
      </c>
      <c r="N1202" s="49">
        <f t="shared" si="222"/>
        <v>1486875</v>
      </c>
      <c r="O1202" s="48">
        <f t="shared" si="218"/>
        <v>34198125</v>
      </c>
      <c r="P1202" s="48">
        <f t="shared" si="216"/>
        <v>108541875</v>
      </c>
      <c r="Q1202" s="8">
        <f t="shared" si="224"/>
        <v>108541875</v>
      </c>
      <c r="R1202" s="50">
        <f t="shared" si="217"/>
        <v>0</v>
      </c>
      <c r="S1202" s="50"/>
      <c r="T1202" s="9">
        <f t="shared" si="213"/>
        <v>96</v>
      </c>
      <c r="U1202" s="9">
        <f t="shared" si="219"/>
        <v>23</v>
      </c>
      <c r="V1202">
        <f t="shared" si="214"/>
        <v>73</v>
      </c>
      <c r="W1202" s="166">
        <f t="shared" si="220"/>
        <v>1486875</v>
      </c>
      <c r="Y1202" s="167">
        <f t="shared" si="221"/>
        <v>34198125</v>
      </c>
    </row>
    <row r="1203" spans="1:25" ht="12" customHeight="1" x14ac:dyDescent="0.25">
      <c r="A1203" s="51">
        <v>589</v>
      </c>
      <c r="B1203" s="118" t="s">
        <v>1290</v>
      </c>
      <c r="C1203" s="142" t="s">
        <v>1115</v>
      </c>
      <c r="D1203" s="33" t="e">
        <f>VLOOKUP(B1203,[2]Item!$A$1:$B$2217,2,)</f>
        <v>#N/A</v>
      </c>
      <c r="E1203" s="52" t="s">
        <v>1112</v>
      </c>
      <c r="F1203" s="63" t="s">
        <v>341</v>
      </c>
      <c r="G1203" s="34">
        <v>1</v>
      </c>
      <c r="H1203" s="137">
        <v>0.125</v>
      </c>
      <c r="I1203" s="121">
        <v>44551</v>
      </c>
      <c r="J1203" s="46">
        <v>13703040</v>
      </c>
      <c r="K1203" s="47">
        <f>'[1]Sep 23'!M1226</f>
        <v>3140280</v>
      </c>
      <c r="L1203" s="48"/>
      <c r="M1203" s="48">
        <f t="shared" si="223"/>
        <v>13703040</v>
      </c>
      <c r="N1203" s="49">
        <f t="shared" si="222"/>
        <v>142740</v>
      </c>
      <c r="O1203" s="48">
        <f t="shared" si="218"/>
        <v>3283020</v>
      </c>
      <c r="P1203" s="48">
        <f t="shared" si="216"/>
        <v>10420020</v>
      </c>
      <c r="Q1203" s="8">
        <f t="shared" si="224"/>
        <v>10420020</v>
      </c>
      <c r="R1203" s="50">
        <f t="shared" si="217"/>
        <v>0</v>
      </c>
      <c r="S1203" s="50"/>
      <c r="T1203" s="9">
        <f t="shared" ref="T1203:T1266" si="225">IF(H1203=0,"",IF(H1203="","",12*(100%/H1203)))</f>
        <v>96</v>
      </c>
      <c r="U1203" s="9">
        <f t="shared" si="219"/>
        <v>23</v>
      </c>
      <c r="V1203">
        <f t="shared" ref="V1203:V1266" si="226">IFERROR(IF(T1203-U1203&gt;0,T1203-U1203,0),"")</f>
        <v>73</v>
      </c>
      <c r="W1203" s="166">
        <f t="shared" si="220"/>
        <v>142740</v>
      </c>
      <c r="Y1203" s="167">
        <f t="shared" si="221"/>
        <v>3283020</v>
      </c>
    </row>
    <row r="1204" spans="1:25" ht="12" customHeight="1" x14ac:dyDescent="0.25">
      <c r="A1204" s="51">
        <v>590</v>
      </c>
      <c r="B1204" s="134" t="s">
        <v>1291</v>
      </c>
      <c r="C1204" s="142" t="s">
        <v>1115</v>
      </c>
      <c r="D1204" s="33" t="e">
        <f>VLOOKUP(B1204,[2]Item!$A$1:$B$2217,2,)</f>
        <v>#N/A</v>
      </c>
      <c r="E1204" s="52" t="s">
        <v>1112</v>
      </c>
      <c r="F1204" s="63" t="s">
        <v>925</v>
      </c>
      <c r="G1204" s="34">
        <v>1</v>
      </c>
      <c r="H1204" s="35">
        <v>0.25</v>
      </c>
      <c r="I1204" s="121">
        <v>44568</v>
      </c>
      <c r="J1204" s="154">
        <v>8925000</v>
      </c>
      <c r="K1204" s="47">
        <f>'[1]Sep 23'!M1227</f>
        <v>3904687.5</v>
      </c>
      <c r="L1204" s="48"/>
      <c r="M1204" s="48">
        <f t="shared" si="223"/>
        <v>8925000</v>
      </c>
      <c r="N1204" s="49">
        <f t="shared" si="222"/>
        <v>185937.5</v>
      </c>
      <c r="O1204" s="48">
        <f t="shared" si="218"/>
        <v>4090625</v>
      </c>
      <c r="P1204" s="48">
        <f t="shared" si="216"/>
        <v>4834375</v>
      </c>
      <c r="Q1204" s="8">
        <f t="shared" si="224"/>
        <v>4834375</v>
      </c>
      <c r="R1204" s="50">
        <f t="shared" si="217"/>
        <v>0</v>
      </c>
      <c r="S1204" s="50"/>
      <c r="T1204" s="9">
        <f t="shared" si="225"/>
        <v>48</v>
      </c>
      <c r="U1204" s="9">
        <f t="shared" si="219"/>
        <v>22</v>
      </c>
      <c r="V1204">
        <f t="shared" si="226"/>
        <v>26</v>
      </c>
      <c r="W1204" s="166">
        <f t="shared" si="220"/>
        <v>185937.5</v>
      </c>
      <c r="Y1204" s="167">
        <f t="shared" si="221"/>
        <v>4090625</v>
      </c>
    </row>
    <row r="1205" spans="1:25" ht="12" customHeight="1" x14ac:dyDescent="0.25">
      <c r="A1205" s="51">
        <v>591</v>
      </c>
      <c r="B1205" s="134" t="s">
        <v>1292</v>
      </c>
      <c r="C1205" s="142" t="s">
        <v>1111</v>
      </c>
      <c r="D1205" s="33" t="e">
        <f>VLOOKUP(B1205,[2]Item!$A$1:$B$2217,2,)</f>
        <v>#N/A</v>
      </c>
      <c r="E1205" s="52" t="s">
        <v>1112</v>
      </c>
      <c r="F1205" s="63" t="s">
        <v>1293</v>
      </c>
      <c r="G1205" s="34">
        <v>1</v>
      </c>
      <c r="H1205" s="35">
        <v>0.25</v>
      </c>
      <c r="I1205" s="121">
        <v>44569</v>
      </c>
      <c r="J1205" s="154">
        <v>1540000</v>
      </c>
      <c r="K1205" s="47">
        <f>'[1]Sep 23'!M1228</f>
        <v>673750</v>
      </c>
      <c r="L1205" s="48"/>
      <c r="M1205" s="48">
        <f t="shared" si="223"/>
        <v>1540000</v>
      </c>
      <c r="N1205" s="49">
        <f t="shared" si="222"/>
        <v>32083.333333333332</v>
      </c>
      <c r="O1205" s="48">
        <f t="shared" si="218"/>
        <v>705833.33333333337</v>
      </c>
      <c r="P1205" s="48">
        <f t="shared" si="216"/>
        <v>834166.66666666663</v>
      </c>
      <c r="Q1205" s="8">
        <f t="shared" si="224"/>
        <v>834166.66666666663</v>
      </c>
      <c r="R1205" s="50">
        <f t="shared" si="217"/>
        <v>0</v>
      </c>
      <c r="S1205" s="50"/>
      <c r="T1205" s="9">
        <f t="shared" si="225"/>
        <v>48</v>
      </c>
      <c r="U1205" s="9">
        <f t="shared" si="219"/>
        <v>22</v>
      </c>
      <c r="V1205">
        <f t="shared" si="226"/>
        <v>26</v>
      </c>
      <c r="W1205" s="166">
        <f t="shared" si="220"/>
        <v>32083.333333333332</v>
      </c>
      <c r="Y1205" s="167">
        <f t="shared" si="221"/>
        <v>705833.33333333326</v>
      </c>
    </row>
    <row r="1206" spans="1:25" ht="12" customHeight="1" x14ac:dyDescent="0.25">
      <c r="A1206" s="51">
        <v>592</v>
      </c>
      <c r="B1206" s="134" t="s">
        <v>1294</v>
      </c>
      <c r="C1206" s="142" t="s">
        <v>1111</v>
      </c>
      <c r="D1206" s="33" t="e">
        <f>VLOOKUP(B1206,[2]Item!$A$1:$B$2217,2,)</f>
        <v>#N/A</v>
      </c>
      <c r="E1206" s="52" t="s">
        <v>1112</v>
      </c>
      <c r="F1206" s="63" t="s">
        <v>679</v>
      </c>
      <c r="G1206" s="34">
        <v>1</v>
      </c>
      <c r="H1206" s="35">
        <v>0.25</v>
      </c>
      <c r="I1206" s="105">
        <v>44578</v>
      </c>
      <c r="J1206" s="154">
        <v>13027851.252</v>
      </c>
      <c r="K1206" s="47">
        <f>'[1]Sep 23'!M1229</f>
        <v>5699684.9227500018</v>
      </c>
      <c r="L1206" s="48"/>
      <c r="M1206" s="48">
        <f t="shared" si="223"/>
        <v>13027851.252</v>
      </c>
      <c r="N1206" s="49">
        <f t="shared" si="222"/>
        <v>271413.56774999999</v>
      </c>
      <c r="O1206" s="48">
        <f t="shared" si="218"/>
        <v>5971098.4905000022</v>
      </c>
      <c r="P1206" s="48">
        <f t="shared" si="216"/>
        <v>7056752.7614999982</v>
      </c>
      <c r="Q1206" s="8">
        <f t="shared" si="224"/>
        <v>7056752.7614999982</v>
      </c>
      <c r="R1206" s="50">
        <f t="shared" si="217"/>
        <v>0</v>
      </c>
      <c r="S1206" s="50"/>
      <c r="T1206" s="9">
        <f t="shared" si="225"/>
        <v>48</v>
      </c>
      <c r="U1206" s="9">
        <f t="shared" si="219"/>
        <v>22</v>
      </c>
      <c r="V1206">
        <f t="shared" si="226"/>
        <v>26</v>
      </c>
      <c r="W1206" s="166">
        <f t="shared" si="220"/>
        <v>271413.56774999999</v>
      </c>
      <c r="Y1206" s="167">
        <f t="shared" si="221"/>
        <v>5971098.4904999994</v>
      </c>
    </row>
    <row r="1207" spans="1:25" ht="12" customHeight="1" x14ac:dyDescent="0.25">
      <c r="A1207" s="51">
        <v>593</v>
      </c>
      <c r="B1207" s="134" t="s">
        <v>1295</v>
      </c>
      <c r="C1207" s="142" t="s">
        <v>1111</v>
      </c>
      <c r="D1207" s="33" t="e">
        <f>VLOOKUP(B1207,[2]Item!$A$1:$B$2217,2,)</f>
        <v>#N/A</v>
      </c>
      <c r="E1207" s="52" t="s">
        <v>1112</v>
      </c>
      <c r="F1207" s="63" t="s">
        <v>679</v>
      </c>
      <c r="G1207" s="34">
        <v>1</v>
      </c>
      <c r="H1207" s="35">
        <v>0.25</v>
      </c>
      <c r="I1207" s="105">
        <v>44578</v>
      </c>
      <c r="J1207" s="154">
        <v>24922860.767999999</v>
      </c>
      <c r="K1207" s="47">
        <f>'[1]Sep 23'!M1230</f>
        <v>10903751.586000001</v>
      </c>
      <c r="L1207" s="48"/>
      <c r="M1207" s="48">
        <f t="shared" si="223"/>
        <v>24922860.767999999</v>
      </c>
      <c r="N1207" s="49">
        <f t="shared" si="222"/>
        <v>519226.266</v>
      </c>
      <c r="O1207" s="48">
        <f t="shared" si="218"/>
        <v>11422977.852000002</v>
      </c>
      <c r="P1207" s="48">
        <f t="shared" si="216"/>
        <v>13499882.915999997</v>
      </c>
      <c r="Q1207" s="8">
        <f t="shared" si="224"/>
        <v>13499882.915999997</v>
      </c>
      <c r="R1207" s="50">
        <f t="shared" si="217"/>
        <v>0</v>
      </c>
      <c r="S1207" s="50"/>
      <c r="T1207" s="9">
        <f t="shared" si="225"/>
        <v>48</v>
      </c>
      <c r="U1207" s="9">
        <f t="shared" si="219"/>
        <v>22</v>
      </c>
      <c r="V1207">
        <f t="shared" si="226"/>
        <v>26</v>
      </c>
      <c r="W1207" s="166">
        <f t="shared" si="220"/>
        <v>519226.266</v>
      </c>
      <c r="Y1207" s="167">
        <f t="shared" si="221"/>
        <v>11422977.852</v>
      </c>
    </row>
    <row r="1208" spans="1:25" ht="12" customHeight="1" x14ac:dyDescent="0.25">
      <c r="A1208" s="51">
        <v>594</v>
      </c>
      <c r="B1208" s="134" t="s">
        <v>1296</v>
      </c>
      <c r="C1208" s="142" t="s">
        <v>1111</v>
      </c>
      <c r="D1208" s="33" t="e">
        <f>VLOOKUP(B1208,[2]Item!$A$1:$B$2217,2,)</f>
        <v>#N/A</v>
      </c>
      <c r="E1208" s="52" t="s">
        <v>1112</v>
      </c>
      <c r="F1208" s="63" t="s">
        <v>832</v>
      </c>
      <c r="G1208" s="34">
        <v>1</v>
      </c>
      <c r="H1208" s="35">
        <v>0.25</v>
      </c>
      <c r="I1208" s="105">
        <v>44579</v>
      </c>
      <c r="J1208" s="154">
        <v>28886625</v>
      </c>
      <c r="K1208" s="47">
        <f>'[1]Sep 23'!M1231</f>
        <v>12637898.4375</v>
      </c>
      <c r="L1208" s="48"/>
      <c r="M1208" s="48">
        <f t="shared" si="223"/>
        <v>28886625</v>
      </c>
      <c r="N1208" s="49">
        <f t="shared" si="222"/>
        <v>601804.6875</v>
      </c>
      <c r="O1208" s="48">
        <f t="shared" si="218"/>
        <v>13239703.125</v>
      </c>
      <c r="P1208" s="48">
        <f t="shared" si="216"/>
        <v>15646921.875</v>
      </c>
      <c r="Q1208" s="8">
        <f t="shared" si="224"/>
        <v>15646921.875</v>
      </c>
      <c r="R1208" s="50">
        <f t="shared" si="217"/>
        <v>0</v>
      </c>
      <c r="S1208" s="50"/>
      <c r="T1208" s="9">
        <f t="shared" si="225"/>
        <v>48</v>
      </c>
      <c r="U1208" s="9">
        <f t="shared" si="219"/>
        <v>22</v>
      </c>
      <c r="V1208">
        <f t="shared" si="226"/>
        <v>26</v>
      </c>
      <c r="W1208" s="166">
        <f t="shared" si="220"/>
        <v>601804.6875</v>
      </c>
      <c r="Y1208" s="167">
        <f t="shared" si="221"/>
        <v>13239703.125</v>
      </c>
    </row>
    <row r="1209" spans="1:25" ht="12" customHeight="1" x14ac:dyDescent="0.25">
      <c r="A1209" s="51">
        <v>595</v>
      </c>
      <c r="B1209" s="134" t="s">
        <v>1296</v>
      </c>
      <c r="C1209" s="142" t="s">
        <v>1111</v>
      </c>
      <c r="D1209" s="33" t="e">
        <f>VLOOKUP(B1209,[2]Item!$A$1:$B$2217,2,)</f>
        <v>#N/A</v>
      </c>
      <c r="E1209" s="52" t="s">
        <v>1112</v>
      </c>
      <c r="F1209" s="63" t="s">
        <v>832</v>
      </c>
      <c r="G1209" s="34">
        <v>1</v>
      </c>
      <c r="H1209" s="35">
        <v>0.25</v>
      </c>
      <c r="I1209" s="105">
        <v>44579</v>
      </c>
      <c r="J1209" s="154">
        <v>28886625</v>
      </c>
      <c r="K1209" s="47">
        <f>'[1]Sep 23'!M1232</f>
        <v>12637898.4375</v>
      </c>
      <c r="L1209" s="48"/>
      <c r="M1209" s="48">
        <f t="shared" si="223"/>
        <v>28886625</v>
      </c>
      <c r="N1209" s="49">
        <f t="shared" si="222"/>
        <v>601804.6875</v>
      </c>
      <c r="O1209" s="48">
        <f t="shared" si="218"/>
        <v>13239703.125</v>
      </c>
      <c r="P1209" s="48">
        <f t="shared" si="216"/>
        <v>15646921.875</v>
      </c>
      <c r="Q1209" s="8">
        <f t="shared" si="224"/>
        <v>15646921.875</v>
      </c>
      <c r="R1209" s="50">
        <f t="shared" si="217"/>
        <v>0</v>
      </c>
      <c r="S1209" s="50"/>
      <c r="T1209" s="9">
        <f t="shared" si="225"/>
        <v>48</v>
      </c>
      <c r="U1209" s="9">
        <f t="shared" si="219"/>
        <v>22</v>
      </c>
      <c r="V1209">
        <f t="shared" si="226"/>
        <v>26</v>
      </c>
      <c r="W1209" s="166">
        <f t="shared" si="220"/>
        <v>601804.6875</v>
      </c>
      <c r="Y1209" s="167">
        <f t="shared" si="221"/>
        <v>13239703.125</v>
      </c>
    </row>
    <row r="1210" spans="1:25" ht="12" customHeight="1" x14ac:dyDescent="0.25">
      <c r="A1210" s="51">
        <v>596</v>
      </c>
      <c r="B1210" s="155" t="s">
        <v>1297</v>
      </c>
      <c r="C1210" s="142" t="s">
        <v>1111</v>
      </c>
      <c r="D1210" s="33" t="e">
        <f>VLOOKUP(B1210,[2]Item!$A$1:$B$2217,2,)</f>
        <v>#N/A</v>
      </c>
      <c r="E1210" s="52" t="s">
        <v>1112</v>
      </c>
      <c r="F1210" s="63" t="s">
        <v>832</v>
      </c>
      <c r="G1210" s="34">
        <v>2</v>
      </c>
      <c r="H1210" s="35">
        <v>0.25</v>
      </c>
      <c r="I1210" s="150">
        <v>44579</v>
      </c>
      <c r="J1210" s="135">
        <v>10670220</v>
      </c>
      <c r="K1210" s="47">
        <f>'[1]Sep 23'!M1233</f>
        <v>4668221.25</v>
      </c>
      <c r="L1210" s="48"/>
      <c r="M1210" s="48">
        <f t="shared" si="223"/>
        <v>10670220</v>
      </c>
      <c r="N1210" s="49">
        <f t="shared" si="222"/>
        <v>222296.25</v>
      </c>
      <c r="O1210" s="48">
        <f t="shared" si="218"/>
        <v>4890517.5</v>
      </c>
      <c r="P1210" s="48">
        <f t="shared" si="216"/>
        <v>5779702.5</v>
      </c>
      <c r="Q1210" s="8">
        <f t="shared" si="224"/>
        <v>5779702.5</v>
      </c>
      <c r="R1210" s="50">
        <f t="shared" si="217"/>
        <v>0</v>
      </c>
      <c r="S1210" s="50"/>
      <c r="T1210" s="9">
        <f t="shared" si="225"/>
        <v>48</v>
      </c>
      <c r="U1210" s="9">
        <f t="shared" si="219"/>
        <v>22</v>
      </c>
      <c r="V1210">
        <f t="shared" si="226"/>
        <v>26</v>
      </c>
      <c r="W1210" s="166">
        <f t="shared" si="220"/>
        <v>222296.25</v>
      </c>
      <c r="Y1210" s="167">
        <f t="shared" si="221"/>
        <v>4890517.5</v>
      </c>
    </row>
    <row r="1211" spans="1:25" ht="12" customHeight="1" x14ac:dyDescent="0.25">
      <c r="A1211" s="51">
        <v>597</v>
      </c>
      <c r="B1211" s="134" t="s">
        <v>1298</v>
      </c>
      <c r="C1211" s="142" t="s">
        <v>1111</v>
      </c>
      <c r="D1211" s="33" t="e">
        <f>VLOOKUP(B1211,[2]Item!$A$1:$B$2217,2,)</f>
        <v>#N/A</v>
      </c>
      <c r="E1211" s="52" t="s">
        <v>1112</v>
      </c>
      <c r="F1211" s="63" t="s">
        <v>832</v>
      </c>
      <c r="G1211" s="34">
        <v>1</v>
      </c>
      <c r="H1211" s="35">
        <v>0.25</v>
      </c>
      <c r="I1211" s="105">
        <v>44579</v>
      </c>
      <c r="J1211" s="154">
        <v>33323040</v>
      </c>
      <c r="K1211" s="47">
        <f>'[1]Sep 23'!M1234</f>
        <v>14578830</v>
      </c>
      <c r="L1211" s="48"/>
      <c r="M1211" s="48">
        <f t="shared" si="223"/>
        <v>33323040</v>
      </c>
      <c r="N1211" s="49">
        <f t="shared" si="222"/>
        <v>694230</v>
      </c>
      <c r="O1211" s="48">
        <f t="shared" si="218"/>
        <v>15273060</v>
      </c>
      <c r="P1211" s="48">
        <f t="shared" si="216"/>
        <v>18049980</v>
      </c>
      <c r="Q1211" s="8">
        <f t="shared" si="224"/>
        <v>18049980</v>
      </c>
      <c r="R1211" s="50">
        <f t="shared" si="217"/>
        <v>0</v>
      </c>
      <c r="S1211" s="50"/>
      <c r="T1211" s="9">
        <f t="shared" si="225"/>
        <v>48</v>
      </c>
      <c r="U1211" s="9">
        <f t="shared" si="219"/>
        <v>22</v>
      </c>
      <c r="V1211">
        <f t="shared" si="226"/>
        <v>26</v>
      </c>
      <c r="W1211" s="166">
        <f t="shared" si="220"/>
        <v>694230</v>
      </c>
      <c r="Y1211" s="167">
        <f t="shared" si="221"/>
        <v>15273060</v>
      </c>
    </row>
    <row r="1212" spans="1:25" ht="12" customHeight="1" x14ac:dyDescent="0.25">
      <c r="A1212" s="51">
        <v>598</v>
      </c>
      <c r="B1212" s="134" t="s">
        <v>1299</v>
      </c>
      <c r="C1212" s="142" t="s">
        <v>1111</v>
      </c>
      <c r="D1212" s="33" t="e">
        <f>VLOOKUP(B1212,[2]Item!$A$1:$B$2217,2,)</f>
        <v>#N/A</v>
      </c>
      <c r="E1212" s="52" t="s">
        <v>1112</v>
      </c>
      <c r="F1212" s="63" t="s">
        <v>832</v>
      </c>
      <c r="G1212" s="34">
        <v>1</v>
      </c>
      <c r="H1212" s="35">
        <v>0.25</v>
      </c>
      <c r="I1212" s="105">
        <v>44579</v>
      </c>
      <c r="J1212" s="154">
        <v>33323040</v>
      </c>
      <c r="K1212" s="47">
        <f>'[1]Sep 23'!M1235</f>
        <v>14578830</v>
      </c>
      <c r="L1212" s="48"/>
      <c r="M1212" s="48">
        <f t="shared" si="223"/>
        <v>33323040</v>
      </c>
      <c r="N1212" s="49">
        <f t="shared" si="222"/>
        <v>694230</v>
      </c>
      <c r="O1212" s="48">
        <f t="shared" si="218"/>
        <v>15273060</v>
      </c>
      <c r="P1212" s="48">
        <f t="shared" si="216"/>
        <v>18049980</v>
      </c>
      <c r="Q1212" s="8">
        <f t="shared" si="224"/>
        <v>18049980</v>
      </c>
      <c r="R1212" s="50">
        <f t="shared" si="217"/>
        <v>0</v>
      </c>
      <c r="S1212" s="50"/>
      <c r="T1212" s="9">
        <f t="shared" si="225"/>
        <v>48</v>
      </c>
      <c r="U1212" s="9">
        <f t="shared" si="219"/>
        <v>22</v>
      </c>
      <c r="V1212">
        <f t="shared" si="226"/>
        <v>26</v>
      </c>
      <c r="W1212" s="166">
        <f t="shared" si="220"/>
        <v>694230</v>
      </c>
      <c r="Y1212" s="167">
        <f t="shared" si="221"/>
        <v>15273060</v>
      </c>
    </row>
    <row r="1213" spans="1:25" ht="12" customHeight="1" x14ac:dyDescent="0.25">
      <c r="A1213" s="51">
        <v>599</v>
      </c>
      <c r="B1213" s="134" t="s">
        <v>1300</v>
      </c>
      <c r="C1213" s="142" t="s">
        <v>1111</v>
      </c>
      <c r="D1213" s="33" t="e">
        <f>VLOOKUP(B1213,[2]Item!$A$1:$B$2217,2,)</f>
        <v>#N/A</v>
      </c>
      <c r="E1213" s="52" t="s">
        <v>1112</v>
      </c>
      <c r="F1213" s="63" t="s">
        <v>832</v>
      </c>
      <c r="G1213" s="34">
        <v>1</v>
      </c>
      <c r="H1213" s="35">
        <v>0.25</v>
      </c>
      <c r="I1213" s="105">
        <v>44579</v>
      </c>
      <c r="J1213" s="154">
        <v>6219540</v>
      </c>
      <c r="K1213" s="47">
        <f>'[1]Sep 23'!M1236</f>
        <v>2721048.75</v>
      </c>
      <c r="L1213" s="48"/>
      <c r="M1213" s="48">
        <f t="shared" si="223"/>
        <v>6219540</v>
      </c>
      <c r="N1213" s="49">
        <f t="shared" si="222"/>
        <v>129573.75</v>
      </c>
      <c r="O1213" s="48">
        <f t="shared" si="218"/>
        <v>2850622.5</v>
      </c>
      <c r="P1213" s="48">
        <f t="shared" ref="P1213:P1276" si="227">M1213-O1213</f>
        <v>3368917.5</v>
      </c>
      <c r="Q1213" s="8">
        <f t="shared" si="224"/>
        <v>3368917.5</v>
      </c>
      <c r="R1213" s="50">
        <f t="shared" si="217"/>
        <v>0</v>
      </c>
      <c r="S1213" s="50"/>
      <c r="T1213" s="9">
        <f t="shared" si="225"/>
        <v>48</v>
      </c>
      <c r="U1213" s="9">
        <f t="shared" si="219"/>
        <v>22</v>
      </c>
      <c r="V1213">
        <f t="shared" si="226"/>
        <v>26</v>
      </c>
      <c r="W1213" s="166">
        <f t="shared" si="220"/>
        <v>129573.75</v>
      </c>
      <c r="Y1213" s="167">
        <f t="shared" si="221"/>
        <v>2850622.5</v>
      </c>
    </row>
    <row r="1214" spans="1:25" ht="12" customHeight="1" x14ac:dyDescent="0.25">
      <c r="A1214" s="51">
        <v>600</v>
      </c>
      <c r="B1214" s="134" t="s">
        <v>1301</v>
      </c>
      <c r="C1214" s="142" t="s">
        <v>1111</v>
      </c>
      <c r="D1214" s="33" t="e">
        <f>VLOOKUP(B1214,[2]Item!$A$1:$B$2217,2,)</f>
        <v>#N/A</v>
      </c>
      <c r="E1214" s="52" t="s">
        <v>1112</v>
      </c>
      <c r="F1214" s="63" t="s">
        <v>761</v>
      </c>
      <c r="G1214" s="34">
        <v>1</v>
      </c>
      <c r="H1214" s="35">
        <v>0.25</v>
      </c>
      <c r="I1214" s="105">
        <v>44579</v>
      </c>
      <c r="J1214" s="154">
        <v>33323040</v>
      </c>
      <c r="K1214" s="47">
        <f>'[1]Sep 23'!M1237</f>
        <v>14578830</v>
      </c>
      <c r="L1214" s="48"/>
      <c r="M1214" s="48">
        <f t="shared" si="223"/>
        <v>33323040</v>
      </c>
      <c r="N1214" s="49">
        <f t="shared" si="222"/>
        <v>694230</v>
      </c>
      <c r="O1214" s="48">
        <f t="shared" si="218"/>
        <v>15273060</v>
      </c>
      <c r="P1214" s="48">
        <f t="shared" si="227"/>
        <v>18049980</v>
      </c>
      <c r="Q1214" s="8">
        <f t="shared" si="224"/>
        <v>18049980</v>
      </c>
      <c r="R1214" s="50">
        <f t="shared" si="217"/>
        <v>0</v>
      </c>
      <c r="S1214" s="50"/>
      <c r="T1214" s="9">
        <f t="shared" si="225"/>
        <v>48</v>
      </c>
      <c r="U1214" s="9">
        <f t="shared" si="219"/>
        <v>22</v>
      </c>
      <c r="V1214">
        <f t="shared" si="226"/>
        <v>26</v>
      </c>
      <c r="W1214" s="166">
        <f t="shared" si="220"/>
        <v>694230</v>
      </c>
      <c r="Y1214" s="167">
        <f t="shared" si="221"/>
        <v>15273060</v>
      </c>
    </row>
    <row r="1215" spans="1:25" ht="12" customHeight="1" x14ac:dyDescent="0.25">
      <c r="A1215" s="51">
        <v>601</v>
      </c>
      <c r="B1215" s="118" t="s">
        <v>1302</v>
      </c>
      <c r="C1215" s="142" t="s">
        <v>1115</v>
      </c>
      <c r="D1215" s="33" t="e">
        <f>VLOOKUP(B1215,[2]Item!$A$1:$B$2217,2,)</f>
        <v>#N/A</v>
      </c>
      <c r="E1215" s="52" t="s">
        <v>1112</v>
      </c>
      <c r="F1215" s="63" t="s">
        <v>939</v>
      </c>
      <c r="G1215" s="34">
        <v>1</v>
      </c>
      <c r="H1215" s="35">
        <v>0.25</v>
      </c>
      <c r="I1215" s="121">
        <v>44578</v>
      </c>
      <c r="J1215" s="48">
        <v>2089000</v>
      </c>
      <c r="K1215" s="47">
        <f>'[1]Sep 23'!M1238</f>
        <v>913937.50000000023</v>
      </c>
      <c r="L1215" s="48"/>
      <c r="M1215" s="48">
        <f t="shared" si="223"/>
        <v>2089000</v>
      </c>
      <c r="N1215" s="49">
        <f>IF(J1215=L1215,0,M1215*H1215/12)</f>
        <v>43520.833333333336</v>
      </c>
      <c r="O1215" s="48">
        <f t="shared" si="218"/>
        <v>957458.3333333336</v>
      </c>
      <c r="P1215" s="48">
        <f t="shared" si="227"/>
        <v>1131541.6666666665</v>
      </c>
      <c r="Q1215" s="8">
        <f t="shared" si="224"/>
        <v>1131541.6666666665</v>
      </c>
      <c r="R1215" s="50">
        <f t="shared" si="217"/>
        <v>0</v>
      </c>
      <c r="S1215" s="50"/>
      <c r="T1215" s="9">
        <f t="shared" si="225"/>
        <v>48</v>
      </c>
      <c r="U1215" s="9">
        <f t="shared" si="219"/>
        <v>22</v>
      </c>
      <c r="V1215">
        <f t="shared" si="226"/>
        <v>26</v>
      </c>
      <c r="W1215" s="166">
        <f t="shared" si="220"/>
        <v>43520.833333333336</v>
      </c>
      <c r="Y1215" s="167">
        <f t="shared" si="221"/>
        <v>957458.33333333337</v>
      </c>
    </row>
    <row r="1216" spans="1:25" ht="12" customHeight="1" x14ac:dyDescent="0.25">
      <c r="A1216" s="51">
        <v>602</v>
      </c>
      <c r="B1216" s="118" t="s">
        <v>1303</v>
      </c>
      <c r="C1216" s="142" t="s">
        <v>1115</v>
      </c>
      <c r="D1216" s="33" t="e">
        <f>VLOOKUP(B1216,[2]Item!$A$1:$B$2217,2,)</f>
        <v>#N/A</v>
      </c>
      <c r="E1216" s="52" t="s">
        <v>1112</v>
      </c>
      <c r="F1216" s="63" t="s">
        <v>934</v>
      </c>
      <c r="G1216" s="34">
        <v>1</v>
      </c>
      <c r="H1216" s="35">
        <v>0.25</v>
      </c>
      <c r="I1216" s="61">
        <v>44609</v>
      </c>
      <c r="J1216" s="48">
        <v>12650000</v>
      </c>
      <c r="K1216" s="47">
        <f>'[1]Sep 23'!M1239</f>
        <v>5270833.333333334</v>
      </c>
      <c r="L1216" s="48"/>
      <c r="M1216" s="48">
        <f t="shared" si="223"/>
        <v>12650000</v>
      </c>
      <c r="N1216" s="49">
        <f t="shared" ref="N1216:N1283" si="228">IF(M1216=K1216,0,M1216*H1216/12)</f>
        <v>263541.66666666669</v>
      </c>
      <c r="O1216" s="48">
        <f t="shared" si="218"/>
        <v>5534375.0000000009</v>
      </c>
      <c r="P1216" s="48">
        <f t="shared" si="227"/>
        <v>7115624.9999999991</v>
      </c>
      <c r="Q1216" s="8">
        <f t="shared" si="224"/>
        <v>7115624.9999999991</v>
      </c>
      <c r="R1216" s="50">
        <f t="shared" si="217"/>
        <v>0</v>
      </c>
      <c r="S1216" s="50"/>
      <c r="T1216" s="9">
        <f t="shared" si="225"/>
        <v>48</v>
      </c>
      <c r="U1216" s="9">
        <f t="shared" si="219"/>
        <v>21</v>
      </c>
      <c r="V1216">
        <f t="shared" si="226"/>
        <v>27</v>
      </c>
      <c r="W1216" s="166">
        <f t="shared" si="220"/>
        <v>263541.66666666669</v>
      </c>
      <c r="Y1216" s="167">
        <f t="shared" si="221"/>
        <v>5534375</v>
      </c>
    </row>
    <row r="1217" spans="1:25" ht="12" customHeight="1" x14ac:dyDescent="0.25">
      <c r="A1217" s="51">
        <v>603</v>
      </c>
      <c r="B1217" s="118" t="s">
        <v>1304</v>
      </c>
      <c r="C1217" s="142" t="s">
        <v>1111</v>
      </c>
      <c r="D1217" s="33" t="e">
        <f>VLOOKUP(B1217,[2]Item!$A$1:$B$2217,2,)</f>
        <v>#N/A</v>
      </c>
      <c r="E1217" s="52" t="s">
        <v>1112</v>
      </c>
      <c r="F1217" s="63" t="s">
        <v>925</v>
      </c>
      <c r="G1217" s="34">
        <v>1</v>
      </c>
      <c r="H1217" s="35">
        <v>0.25</v>
      </c>
      <c r="I1217" s="61">
        <v>44595</v>
      </c>
      <c r="J1217" s="48">
        <v>59509966.18</v>
      </c>
      <c r="K1217" s="47">
        <f>'[1]Sep 23'!M1240</f>
        <v>24795819.241666663</v>
      </c>
      <c r="L1217" s="48"/>
      <c r="M1217" s="48">
        <f t="shared" si="223"/>
        <v>59509966.18</v>
      </c>
      <c r="N1217" s="49">
        <f t="shared" si="228"/>
        <v>1239790.9620833334</v>
      </c>
      <c r="O1217" s="48">
        <f t="shared" si="218"/>
        <v>26035610.203749996</v>
      </c>
      <c r="P1217" s="48">
        <f t="shared" si="227"/>
        <v>33474355.976250004</v>
      </c>
      <c r="Q1217" s="8">
        <f t="shared" si="224"/>
        <v>33474355.976250004</v>
      </c>
      <c r="R1217" s="50">
        <f t="shared" ref="R1217:R1344" si="229">P1217-Q1217</f>
        <v>0</v>
      </c>
      <c r="S1217" s="50"/>
      <c r="T1217" s="9">
        <f t="shared" si="225"/>
        <v>48</v>
      </c>
      <c r="U1217" s="9">
        <f t="shared" si="219"/>
        <v>21</v>
      </c>
      <c r="V1217">
        <f t="shared" si="226"/>
        <v>27</v>
      </c>
      <c r="W1217" s="166">
        <f t="shared" si="220"/>
        <v>1239790.9620833334</v>
      </c>
      <c r="Y1217" s="167">
        <f t="shared" si="221"/>
        <v>26035610.203750003</v>
      </c>
    </row>
    <row r="1218" spans="1:25" ht="12" customHeight="1" x14ac:dyDescent="0.25">
      <c r="A1218" s="51">
        <v>604</v>
      </c>
      <c r="B1218" s="118" t="s">
        <v>1305</v>
      </c>
      <c r="C1218" s="142" t="s">
        <v>1111</v>
      </c>
      <c r="D1218" s="33" t="e">
        <f>VLOOKUP(B1218,[2]Item!$A$1:$B$2217,2,)</f>
        <v>#N/A</v>
      </c>
      <c r="E1218" s="52" t="s">
        <v>1112</v>
      </c>
      <c r="F1218" s="63" t="s">
        <v>679</v>
      </c>
      <c r="G1218" s="34">
        <v>1</v>
      </c>
      <c r="H1218" s="35">
        <v>0.25</v>
      </c>
      <c r="I1218" s="61">
        <v>44602</v>
      </c>
      <c r="J1218" s="48">
        <v>29000000</v>
      </c>
      <c r="K1218" s="47">
        <f>'[1]Sep 23'!M1241</f>
        <v>12083333.33333333</v>
      </c>
      <c r="L1218" s="48"/>
      <c r="M1218" s="48">
        <f t="shared" si="223"/>
        <v>29000000</v>
      </c>
      <c r="N1218" s="49">
        <f t="shared" si="228"/>
        <v>604166.66666666663</v>
      </c>
      <c r="O1218" s="48">
        <f t="shared" si="218"/>
        <v>12687499.999999996</v>
      </c>
      <c r="P1218" s="48">
        <f t="shared" si="227"/>
        <v>16312500.000000004</v>
      </c>
      <c r="Q1218" s="8">
        <f t="shared" si="224"/>
        <v>16312500.000000004</v>
      </c>
      <c r="R1218" s="50">
        <f t="shared" si="229"/>
        <v>0</v>
      </c>
      <c r="S1218" s="50"/>
      <c r="T1218" s="9">
        <f t="shared" si="225"/>
        <v>48</v>
      </c>
      <c r="U1218" s="9">
        <f t="shared" si="219"/>
        <v>21</v>
      </c>
      <c r="V1218">
        <f t="shared" si="226"/>
        <v>27</v>
      </c>
      <c r="W1218" s="166">
        <f t="shared" si="220"/>
        <v>604166.66666666663</v>
      </c>
      <c r="Y1218" s="167">
        <f t="shared" si="221"/>
        <v>12687500</v>
      </c>
    </row>
    <row r="1219" spans="1:25" ht="12" customHeight="1" x14ac:dyDescent="0.25">
      <c r="A1219" s="51">
        <v>605</v>
      </c>
      <c r="B1219" s="118" t="s">
        <v>1306</v>
      </c>
      <c r="C1219" s="142" t="s">
        <v>1111</v>
      </c>
      <c r="D1219" s="33" t="e">
        <f>VLOOKUP(B1219,[2]Item!$A$1:$B$2217,2,)</f>
        <v>#N/A</v>
      </c>
      <c r="E1219" s="52" t="s">
        <v>1112</v>
      </c>
      <c r="F1219" s="63" t="s">
        <v>175</v>
      </c>
      <c r="G1219" s="34">
        <v>1</v>
      </c>
      <c r="H1219" s="35">
        <v>0.125</v>
      </c>
      <c r="I1219" s="121">
        <v>44649</v>
      </c>
      <c r="J1219" s="46">
        <v>880000000</v>
      </c>
      <c r="K1219" s="47">
        <f>'[1]Sep 23'!M1242</f>
        <v>174166666.66666666</v>
      </c>
      <c r="L1219" s="48"/>
      <c r="M1219" s="48">
        <f t="shared" si="223"/>
        <v>880000000</v>
      </c>
      <c r="N1219" s="49">
        <f t="shared" si="228"/>
        <v>9166666.666666666</v>
      </c>
      <c r="O1219" s="48">
        <f t="shared" ref="O1219:O1283" si="230">K1219+N1219</f>
        <v>183333333.33333331</v>
      </c>
      <c r="P1219" s="48">
        <f t="shared" si="227"/>
        <v>696666666.66666675</v>
      </c>
      <c r="Q1219" s="8">
        <f t="shared" si="224"/>
        <v>696666666.66666675</v>
      </c>
      <c r="R1219" s="50">
        <f t="shared" si="229"/>
        <v>0</v>
      </c>
      <c r="S1219" s="50"/>
      <c r="T1219" s="9">
        <f t="shared" si="225"/>
        <v>96</v>
      </c>
      <c r="U1219" s="9">
        <f t="shared" ref="U1219:U1282" si="231">IF(I1219="","",IF(((YEAR($U$2)-YEAR(I1219))*12)+MONTH($U$2)-MONTH(I1219)+1&gt;T1219,T1219,((YEAR($U$2)-YEAR(I1219))*12)+MONTH($U$2)-MONTH(I1219)+1))</f>
        <v>20</v>
      </c>
      <c r="V1219">
        <f t="shared" si="226"/>
        <v>76</v>
      </c>
      <c r="W1219" s="166">
        <f t="shared" si="220"/>
        <v>9166666.666666666</v>
      </c>
      <c r="Y1219" s="167">
        <f t="shared" si="221"/>
        <v>183333333.33333331</v>
      </c>
    </row>
    <row r="1220" spans="1:25" ht="12" customHeight="1" x14ac:dyDescent="0.25">
      <c r="A1220" s="51">
        <v>606</v>
      </c>
      <c r="B1220" s="118" t="s">
        <v>1307</v>
      </c>
      <c r="C1220" s="142" t="s">
        <v>1111</v>
      </c>
      <c r="D1220" s="33" t="e">
        <f>VLOOKUP(B1220,[2]Item!$A$1:$B$2217,2,)</f>
        <v>#N/A</v>
      </c>
      <c r="E1220" s="52" t="s">
        <v>1112</v>
      </c>
      <c r="F1220" s="63" t="s">
        <v>659</v>
      </c>
      <c r="G1220" s="156">
        <v>1</v>
      </c>
      <c r="H1220" s="35">
        <v>0.25</v>
      </c>
      <c r="I1220" s="157">
        <v>44670</v>
      </c>
      <c r="J1220" s="46">
        <v>16000000</v>
      </c>
      <c r="K1220" s="47">
        <f>'[1]Sep 23'!M1243</f>
        <v>5999999.9999999991</v>
      </c>
      <c r="L1220" s="48"/>
      <c r="M1220" s="48">
        <f t="shared" si="223"/>
        <v>16000000</v>
      </c>
      <c r="N1220" s="49">
        <f t="shared" si="228"/>
        <v>333333.33333333331</v>
      </c>
      <c r="O1220" s="48">
        <f t="shared" si="230"/>
        <v>6333333.3333333321</v>
      </c>
      <c r="P1220" s="48">
        <f t="shared" si="227"/>
        <v>9666666.6666666679</v>
      </c>
      <c r="Q1220" s="8">
        <f t="shared" si="224"/>
        <v>9666666.6666666679</v>
      </c>
      <c r="R1220" s="50">
        <f t="shared" si="229"/>
        <v>0</v>
      </c>
      <c r="S1220" s="50"/>
      <c r="T1220" s="9">
        <f t="shared" si="225"/>
        <v>48</v>
      </c>
      <c r="U1220" s="9">
        <f t="shared" si="231"/>
        <v>19</v>
      </c>
      <c r="V1220">
        <f t="shared" si="226"/>
        <v>29</v>
      </c>
      <c r="W1220" s="166">
        <f t="shared" si="220"/>
        <v>333333.33333333331</v>
      </c>
      <c r="Y1220" s="167">
        <f t="shared" si="221"/>
        <v>6333333.333333333</v>
      </c>
    </row>
    <row r="1221" spans="1:25" ht="12" customHeight="1" x14ac:dyDescent="0.25">
      <c r="A1221" s="51">
        <v>607</v>
      </c>
      <c r="B1221" s="118" t="s">
        <v>1308</v>
      </c>
      <c r="C1221" s="142" t="s">
        <v>1111</v>
      </c>
      <c r="D1221" s="33" t="e">
        <f>VLOOKUP(B1221,[2]Item!$A$1:$B$2217,2,)</f>
        <v>#N/A</v>
      </c>
      <c r="E1221" s="52" t="s">
        <v>1112</v>
      </c>
      <c r="F1221" s="63" t="s">
        <v>832</v>
      </c>
      <c r="G1221" s="156">
        <v>1</v>
      </c>
      <c r="H1221" s="35">
        <v>0.25</v>
      </c>
      <c r="I1221" s="157">
        <v>44670</v>
      </c>
      <c r="J1221" s="46">
        <v>20861150</v>
      </c>
      <c r="K1221" s="47">
        <f>'[1]Sep 23'!M1244</f>
        <v>7822931.2500000019</v>
      </c>
      <c r="L1221" s="48"/>
      <c r="M1221" s="48">
        <f t="shared" si="223"/>
        <v>20861150</v>
      </c>
      <c r="N1221" s="49">
        <f t="shared" si="228"/>
        <v>434607.29166666669</v>
      </c>
      <c r="O1221" s="48">
        <f t="shared" si="230"/>
        <v>8257538.5416666688</v>
      </c>
      <c r="P1221" s="48">
        <f t="shared" si="227"/>
        <v>12603611.458333332</v>
      </c>
      <c r="Q1221" s="8">
        <f t="shared" si="224"/>
        <v>12603611.458333332</v>
      </c>
      <c r="R1221" s="50">
        <f t="shared" si="229"/>
        <v>0</v>
      </c>
      <c r="S1221" s="50"/>
      <c r="T1221" s="9">
        <f t="shared" si="225"/>
        <v>48</v>
      </c>
      <c r="U1221" s="9">
        <f t="shared" si="231"/>
        <v>19</v>
      </c>
      <c r="V1221">
        <f t="shared" si="226"/>
        <v>29</v>
      </c>
      <c r="W1221" s="166">
        <f t="shared" si="220"/>
        <v>434607.29166666669</v>
      </c>
      <c r="Y1221" s="167">
        <f t="shared" si="221"/>
        <v>8257538.541666667</v>
      </c>
    </row>
    <row r="1222" spans="1:25" ht="12" customHeight="1" x14ac:dyDescent="0.25">
      <c r="A1222" s="51">
        <v>608</v>
      </c>
      <c r="B1222" s="118" t="s">
        <v>1309</v>
      </c>
      <c r="C1222" s="142" t="s">
        <v>1111</v>
      </c>
      <c r="D1222" s="33" t="e">
        <f>VLOOKUP(B1222,[2]Item!$A$1:$B$2217,2,)</f>
        <v>#N/A</v>
      </c>
      <c r="E1222" s="52" t="s">
        <v>1112</v>
      </c>
      <c r="F1222" s="63" t="s">
        <v>770</v>
      </c>
      <c r="G1222" s="156">
        <v>1</v>
      </c>
      <c r="H1222" s="35">
        <v>0.25</v>
      </c>
      <c r="I1222" s="157">
        <v>44670</v>
      </c>
      <c r="J1222" s="46">
        <v>20861150</v>
      </c>
      <c r="K1222" s="47">
        <f>'[1]Sep 23'!M1245</f>
        <v>7822931.2500000019</v>
      </c>
      <c r="L1222" s="48"/>
      <c r="M1222" s="48">
        <f t="shared" si="223"/>
        <v>20861150</v>
      </c>
      <c r="N1222" s="49">
        <f t="shared" si="228"/>
        <v>434607.29166666669</v>
      </c>
      <c r="O1222" s="48">
        <f t="shared" si="230"/>
        <v>8257538.5416666688</v>
      </c>
      <c r="P1222" s="48">
        <f t="shared" si="227"/>
        <v>12603611.458333332</v>
      </c>
      <c r="Q1222" s="8">
        <f t="shared" si="224"/>
        <v>12603611.458333332</v>
      </c>
      <c r="R1222" s="50">
        <f t="shared" si="229"/>
        <v>0</v>
      </c>
      <c r="S1222" s="50"/>
      <c r="T1222" s="9">
        <f t="shared" si="225"/>
        <v>48</v>
      </c>
      <c r="U1222" s="9">
        <f t="shared" si="231"/>
        <v>19</v>
      </c>
      <c r="V1222">
        <f t="shared" si="226"/>
        <v>29</v>
      </c>
      <c r="W1222" s="166">
        <f t="shared" si="220"/>
        <v>434607.29166666669</v>
      </c>
      <c r="Y1222" s="167">
        <f t="shared" si="221"/>
        <v>8257538.541666667</v>
      </c>
    </row>
    <row r="1223" spans="1:25" ht="12" customHeight="1" x14ac:dyDescent="0.25">
      <c r="A1223" s="51">
        <v>609</v>
      </c>
      <c r="B1223" s="118" t="s">
        <v>1286</v>
      </c>
      <c r="C1223" s="142" t="s">
        <v>1111</v>
      </c>
      <c r="D1223" s="33" t="e">
        <f>VLOOKUP(B1223,[2]Item!$A$1:$B$2217,2,)</f>
        <v>#N/A</v>
      </c>
      <c r="E1223" s="52" t="s">
        <v>1112</v>
      </c>
      <c r="F1223" s="63" t="s">
        <v>164</v>
      </c>
      <c r="G1223" s="156">
        <v>2</v>
      </c>
      <c r="H1223" s="35">
        <v>0.25</v>
      </c>
      <c r="I1223" s="157">
        <v>44670</v>
      </c>
      <c r="J1223" s="46">
        <v>53289448</v>
      </c>
      <c r="K1223" s="47">
        <f>'[1]Sep 23'!M1246</f>
        <v>19983543</v>
      </c>
      <c r="L1223" s="48"/>
      <c r="M1223" s="48">
        <f t="shared" si="223"/>
        <v>53289448</v>
      </c>
      <c r="N1223" s="49">
        <f t="shared" si="228"/>
        <v>1110196.8333333333</v>
      </c>
      <c r="O1223" s="48">
        <f t="shared" si="230"/>
        <v>21093739.833333332</v>
      </c>
      <c r="P1223" s="48">
        <f t="shared" si="227"/>
        <v>32195708.166666668</v>
      </c>
      <c r="Q1223" s="8">
        <f t="shared" si="224"/>
        <v>32195708.166666668</v>
      </c>
      <c r="R1223" s="50">
        <f t="shared" si="229"/>
        <v>0</v>
      </c>
      <c r="S1223" s="50"/>
      <c r="T1223" s="9">
        <f t="shared" si="225"/>
        <v>48</v>
      </c>
      <c r="U1223" s="9">
        <f t="shared" si="231"/>
        <v>19</v>
      </c>
      <c r="V1223">
        <f t="shared" si="226"/>
        <v>29</v>
      </c>
      <c r="W1223" s="166">
        <f t="shared" ref="W1223:W1286" si="232">M1223/T1223</f>
        <v>1110196.8333333333</v>
      </c>
      <c r="Y1223" s="167">
        <f t="shared" ref="Y1223:Y1286" si="233">U1223*W1223</f>
        <v>21093739.833333332</v>
      </c>
    </row>
    <row r="1224" spans="1:25" ht="12" customHeight="1" x14ac:dyDescent="0.25">
      <c r="A1224" s="51">
        <v>610</v>
      </c>
      <c r="B1224" s="118" t="s">
        <v>1310</v>
      </c>
      <c r="C1224" s="142" t="s">
        <v>1111</v>
      </c>
      <c r="D1224" s="33" t="e">
        <f>VLOOKUP(B1224,[2]Item!$A$1:$B$2217,2,)</f>
        <v>#N/A</v>
      </c>
      <c r="E1224" s="52" t="s">
        <v>1112</v>
      </c>
      <c r="F1224" s="63" t="s">
        <v>341</v>
      </c>
      <c r="G1224" s="156">
        <v>1</v>
      </c>
      <c r="H1224" s="35">
        <v>0.25</v>
      </c>
      <c r="I1224" s="157">
        <v>44670</v>
      </c>
      <c r="J1224" s="46">
        <v>2158050</v>
      </c>
      <c r="K1224" s="47">
        <f>'[1]Sep 23'!M1247</f>
        <v>809268.75</v>
      </c>
      <c r="L1224" s="48"/>
      <c r="M1224" s="48">
        <f t="shared" si="223"/>
        <v>2158050</v>
      </c>
      <c r="N1224" s="49">
        <f t="shared" si="228"/>
        <v>44959.375</v>
      </c>
      <c r="O1224" s="48">
        <f t="shared" si="230"/>
        <v>854228.125</v>
      </c>
      <c r="P1224" s="48">
        <f t="shared" si="227"/>
        <v>1303821.875</v>
      </c>
      <c r="Q1224" s="8">
        <f t="shared" si="224"/>
        <v>1303821.875</v>
      </c>
      <c r="R1224" s="50">
        <f t="shared" si="229"/>
        <v>0</v>
      </c>
      <c r="S1224" s="50"/>
      <c r="T1224" s="9">
        <f t="shared" si="225"/>
        <v>48</v>
      </c>
      <c r="U1224" s="9">
        <f t="shared" si="231"/>
        <v>19</v>
      </c>
      <c r="V1224">
        <f t="shared" si="226"/>
        <v>29</v>
      </c>
      <c r="W1224" s="166">
        <f t="shared" si="232"/>
        <v>44959.375</v>
      </c>
      <c r="Y1224" s="167">
        <f t="shared" si="233"/>
        <v>854228.125</v>
      </c>
    </row>
    <row r="1225" spans="1:25" ht="12" customHeight="1" x14ac:dyDescent="0.25">
      <c r="A1225" s="51">
        <v>611</v>
      </c>
      <c r="B1225" s="118" t="s">
        <v>1311</v>
      </c>
      <c r="C1225" s="142" t="s">
        <v>1111</v>
      </c>
      <c r="D1225" s="33" t="e">
        <f>VLOOKUP(B1225,[2]Item!$A$1:$B$2217,2,)</f>
        <v>#N/A</v>
      </c>
      <c r="E1225" s="52" t="s">
        <v>1112</v>
      </c>
      <c r="F1225" s="63" t="s">
        <v>677</v>
      </c>
      <c r="G1225" s="156">
        <v>1</v>
      </c>
      <c r="H1225" s="35">
        <v>0.25</v>
      </c>
      <c r="I1225" s="157">
        <v>44670</v>
      </c>
      <c r="J1225" s="46">
        <v>2158050</v>
      </c>
      <c r="K1225" s="47">
        <f>'[1]Sep 23'!M1248</f>
        <v>809268.75</v>
      </c>
      <c r="L1225" s="48"/>
      <c r="M1225" s="48">
        <f t="shared" si="223"/>
        <v>2158050</v>
      </c>
      <c r="N1225" s="49">
        <f t="shared" si="228"/>
        <v>44959.375</v>
      </c>
      <c r="O1225" s="48">
        <f t="shared" si="230"/>
        <v>854228.125</v>
      </c>
      <c r="P1225" s="48">
        <f t="shared" si="227"/>
        <v>1303821.875</v>
      </c>
      <c r="Q1225" s="8">
        <f t="shared" si="224"/>
        <v>1303821.875</v>
      </c>
      <c r="R1225" s="50">
        <f t="shared" si="229"/>
        <v>0</v>
      </c>
      <c r="S1225" s="50"/>
      <c r="T1225" s="9">
        <f t="shared" si="225"/>
        <v>48</v>
      </c>
      <c r="U1225" s="9">
        <f t="shared" si="231"/>
        <v>19</v>
      </c>
      <c r="V1225">
        <f t="shared" si="226"/>
        <v>29</v>
      </c>
      <c r="W1225" s="166">
        <f t="shared" si="232"/>
        <v>44959.375</v>
      </c>
      <c r="Y1225" s="167">
        <f t="shared" si="233"/>
        <v>854228.125</v>
      </c>
    </row>
    <row r="1226" spans="1:25" ht="12" customHeight="1" x14ac:dyDescent="0.25">
      <c r="A1226" s="51">
        <v>612</v>
      </c>
      <c r="B1226" s="118" t="s">
        <v>1312</v>
      </c>
      <c r="C1226" s="142" t="s">
        <v>1111</v>
      </c>
      <c r="D1226" s="33" t="e">
        <f>VLOOKUP(B1226,[2]Item!$A$1:$B$2217,2,)</f>
        <v>#N/A</v>
      </c>
      <c r="E1226" s="52" t="s">
        <v>1112</v>
      </c>
      <c r="F1226" s="63" t="s">
        <v>925</v>
      </c>
      <c r="G1226" s="156">
        <v>1</v>
      </c>
      <c r="H1226" s="35">
        <v>0.125</v>
      </c>
      <c r="I1226" s="157">
        <v>44655</v>
      </c>
      <c r="J1226" s="46">
        <f>518444500+40500000+10901220</f>
        <v>569845720</v>
      </c>
      <c r="K1226" s="47">
        <f>'[1]Sep 23'!M1249+7593750+2043978.75</f>
        <v>106846072.50000001</v>
      </c>
      <c r="L1226" s="48"/>
      <c r="M1226" s="48">
        <f>J1226+L1226+40500000+10901220</f>
        <v>621246940</v>
      </c>
      <c r="N1226" s="49">
        <f>IF(M1226=K1226,0,M1226*H1226/12)+421875+113554.375</f>
        <v>7006751.666666667</v>
      </c>
      <c r="O1226" s="48">
        <f>K1226+N1226+8015625+2157533.13</f>
        <v>124025982.29666668</v>
      </c>
      <c r="P1226" s="48">
        <f>M1226-O1226+32484375+8743686.88</f>
        <v>538449019.58333337</v>
      </c>
      <c r="Q1226" s="8">
        <f t="shared" si="224"/>
        <v>497220957.70333332</v>
      </c>
      <c r="R1226" s="50">
        <f t="shared" si="229"/>
        <v>41228061.880000055</v>
      </c>
      <c r="S1226" s="50"/>
      <c r="T1226" s="9">
        <f t="shared" si="225"/>
        <v>96</v>
      </c>
      <c r="U1226" s="9">
        <f t="shared" si="231"/>
        <v>19</v>
      </c>
      <c r="V1226">
        <f t="shared" si="226"/>
        <v>77</v>
      </c>
      <c r="W1226" s="166">
        <f t="shared" si="232"/>
        <v>6471322.291666667</v>
      </c>
      <c r="Y1226" s="167">
        <f t="shared" si="233"/>
        <v>122955123.54166667</v>
      </c>
    </row>
    <row r="1227" spans="1:25" ht="12" customHeight="1" x14ac:dyDescent="0.25">
      <c r="A1227" s="51">
        <v>613</v>
      </c>
      <c r="B1227" s="118" t="s">
        <v>1313</v>
      </c>
      <c r="C1227" s="142" t="s">
        <v>1111</v>
      </c>
      <c r="D1227" s="33" t="e">
        <f>VLOOKUP(B1227,[2]Item!$A$1:$B$2217,2,)</f>
        <v>#N/A</v>
      </c>
      <c r="E1227" s="52" t="s">
        <v>1112</v>
      </c>
      <c r="F1227" s="63" t="s">
        <v>679</v>
      </c>
      <c r="G1227" s="34">
        <v>1</v>
      </c>
      <c r="H1227" s="35">
        <v>0.125</v>
      </c>
      <c r="I1227" s="157">
        <v>44698</v>
      </c>
      <c r="J1227" s="46">
        <v>44538750</v>
      </c>
      <c r="K1227" s="47">
        <f>'[1]Sep 23'!M1252</f>
        <v>7887070.3125</v>
      </c>
      <c r="L1227" s="48"/>
      <c r="M1227" s="48">
        <f t="shared" si="223"/>
        <v>44538750</v>
      </c>
      <c r="N1227" s="49">
        <f t="shared" si="228"/>
        <v>463945.3125</v>
      </c>
      <c r="O1227" s="48">
        <f t="shared" si="230"/>
        <v>8351015.625</v>
      </c>
      <c r="P1227" s="48">
        <f t="shared" si="227"/>
        <v>36187734.375</v>
      </c>
      <c r="Q1227" s="8">
        <f t="shared" si="224"/>
        <v>36187734.375</v>
      </c>
      <c r="R1227" s="50">
        <f t="shared" si="229"/>
        <v>0</v>
      </c>
      <c r="S1227" s="50"/>
      <c r="T1227" s="9">
        <f t="shared" si="225"/>
        <v>96</v>
      </c>
      <c r="U1227" s="9">
        <f t="shared" si="231"/>
        <v>18</v>
      </c>
      <c r="V1227">
        <f t="shared" si="226"/>
        <v>78</v>
      </c>
      <c r="W1227" s="166">
        <f t="shared" si="232"/>
        <v>463945.3125</v>
      </c>
      <c r="Y1227" s="167">
        <f t="shared" si="233"/>
        <v>8351015.625</v>
      </c>
    </row>
    <row r="1228" spans="1:25" ht="12" customHeight="1" x14ac:dyDescent="0.25">
      <c r="A1228" s="51">
        <v>614</v>
      </c>
      <c r="B1228" s="118" t="s">
        <v>1314</v>
      </c>
      <c r="C1228" s="142" t="s">
        <v>1111</v>
      </c>
      <c r="D1228" s="33" t="e">
        <f>VLOOKUP(B1228,[2]Item!$A$1:$B$2217,2,)</f>
        <v>#N/A</v>
      </c>
      <c r="E1228" s="52" t="s">
        <v>1112</v>
      </c>
      <c r="F1228" s="63" t="s">
        <v>679</v>
      </c>
      <c r="G1228" s="34">
        <v>1</v>
      </c>
      <c r="H1228" s="35">
        <v>0.25</v>
      </c>
      <c r="I1228" s="157">
        <v>44694</v>
      </c>
      <c r="J1228" s="46">
        <v>13166000</v>
      </c>
      <c r="K1228" s="47">
        <f>'[1]Sep 23'!M1253</f>
        <v>4662958.333333333</v>
      </c>
      <c r="L1228" s="48"/>
      <c r="M1228" s="48">
        <f t="shared" si="223"/>
        <v>13166000</v>
      </c>
      <c r="N1228" s="49">
        <f t="shared" si="228"/>
        <v>274291.66666666669</v>
      </c>
      <c r="O1228" s="48">
        <f t="shared" si="230"/>
        <v>4937250</v>
      </c>
      <c r="P1228" s="48">
        <f t="shared" si="227"/>
        <v>8228750</v>
      </c>
      <c r="Q1228" s="8">
        <f t="shared" si="224"/>
        <v>8228750</v>
      </c>
      <c r="R1228" s="50">
        <f t="shared" si="229"/>
        <v>0</v>
      </c>
      <c r="S1228" s="50"/>
      <c r="T1228" s="9">
        <f t="shared" si="225"/>
        <v>48</v>
      </c>
      <c r="U1228" s="9">
        <f t="shared" si="231"/>
        <v>18</v>
      </c>
      <c r="V1228">
        <f t="shared" si="226"/>
        <v>30</v>
      </c>
      <c r="W1228" s="166">
        <f t="shared" si="232"/>
        <v>274291.66666666669</v>
      </c>
      <c r="Y1228" s="167">
        <f t="shared" si="233"/>
        <v>4937250</v>
      </c>
    </row>
    <row r="1229" spans="1:25" ht="12" customHeight="1" x14ac:dyDescent="0.25">
      <c r="A1229" s="51">
        <v>615</v>
      </c>
      <c r="B1229" s="118" t="s">
        <v>1315</v>
      </c>
      <c r="C1229" s="142" t="s">
        <v>1111</v>
      </c>
      <c r="D1229" s="33" t="e">
        <f>VLOOKUP(B1229,[2]Item!$A$1:$B$2217,2,)</f>
        <v>#N/A</v>
      </c>
      <c r="E1229" s="52" t="s">
        <v>1112</v>
      </c>
      <c r="F1229" s="63" t="s">
        <v>679</v>
      </c>
      <c r="G1229" s="34">
        <v>1</v>
      </c>
      <c r="H1229" s="35">
        <v>0.25</v>
      </c>
      <c r="I1229" s="157">
        <v>44694</v>
      </c>
      <c r="J1229" s="46">
        <v>13166000</v>
      </c>
      <c r="K1229" s="47">
        <f>'[1]Sep 23'!M1254</f>
        <v>4662958.333333333</v>
      </c>
      <c r="L1229" s="48"/>
      <c r="M1229" s="48">
        <f t="shared" si="223"/>
        <v>13166000</v>
      </c>
      <c r="N1229" s="49">
        <f t="shared" si="228"/>
        <v>274291.66666666669</v>
      </c>
      <c r="O1229" s="48">
        <f t="shared" si="230"/>
        <v>4937250</v>
      </c>
      <c r="P1229" s="48">
        <f t="shared" si="227"/>
        <v>8228750</v>
      </c>
      <c r="Q1229" s="8">
        <f t="shared" si="224"/>
        <v>8228750</v>
      </c>
      <c r="R1229" s="50">
        <f t="shared" si="229"/>
        <v>0</v>
      </c>
      <c r="S1229" s="50"/>
      <c r="T1229" s="9">
        <f t="shared" si="225"/>
        <v>48</v>
      </c>
      <c r="U1229" s="9">
        <f t="shared" si="231"/>
        <v>18</v>
      </c>
      <c r="V1229">
        <f t="shared" si="226"/>
        <v>30</v>
      </c>
      <c r="W1229" s="166">
        <f t="shared" si="232"/>
        <v>274291.66666666669</v>
      </c>
      <c r="Y1229" s="167">
        <f t="shared" si="233"/>
        <v>4937250</v>
      </c>
    </row>
    <row r="1230" spans="1:25" ht="12" customHeight="1" x14ac:dyDescent="0.25">
      <c r="A1230" s="51">
        <v>616</v>
      </c>
      <c r="B1230" s="118" t="s">
        <v>1316</v>
      </c>
      <c r="C1230" s="142" t="s">
        <v>1115</v>
      </c>
      <c r="D1230" s="33" t="e">
        <f>VLOOKUP(B1230,[2]Item!$A$1:$B$2217,2,)</f>
        <v>#N/A</v>
      </c>
      <c r="E1230" s="52" t="s">
        <v>1112</v>
      </c>
      <c r="F1230" s="63" t="s">
        <v>679</v>
      </c>
      <c r="G1230" s="34">
        <v>1</v>
      </c>
      <c r="H1230" s="35">
        <v>0.25</v>
      </c>
      <c r="I1230" s="121">
        <v>44739</v>
      </c>
      <c r="J1230" s="48">
        <v>14000000</v>
      </c>
      <c r="K1230" s="47">
        <f>'[1]Sep 23'!M1255</f>
        <v>4666666.666666666</v>
      </c>
      <c r="L1230" s="48"/>
      <c r="M1230" s="48">
        <f t="shared" si="223"/>
        <v>14000000</v>
      </c>
      <c r="N1230" s="49">
        <f t="shared" si="228"/>
        <v>291666.66666666669</v>
      </c>
      <c r="O1230" s="48">
        <f t="shared" si="230"/>
        <v>4958333.333333333</v>
      </c>
      <c r="P1230" s="48">
        <f t="shared" si="227"/>
        <v>9041666.6666666679</v>
      </c>
      <c r="Q1230" s="8">
        <f t="shared" si="224"/>
        <v>9041666.6666666679</v>
      </c>
      <c r="R1230" s="50">
        <f t="shared" si="229"/>
        <v>0</v>
      </c>
      <c r="S1230" s="50"/>
      <c r="T1230" s="9">
        <f t="shared" si="225"/>
        <v>48</v>
      </c>
      <c r="U1230" s="9">
        <f t="shared" si="231"/>
        <v>17</v>
      </c>
      <c r="V1230">
        <f t="shared" si="226"/>
        <v>31</v>
      </c>
      <c r="W1230" s="166">
        <f t="shared" si="232"/>
        <v>291666.66666666669</v>
      </c>
      <c r="Y1230" s="167">
        <f t="shared" si="233"/>
        <v>4958333.333333334</v>
      </c>
    </row>
    <row r="1231" spans="1:25" ht="12" customHeight="1" x14ac:dyDescent="0.25">
      <c r="A1231" s="51">
        <v>617</v>
      </c>
      <c r="B1231" s="118" t="s">
        <v>1317</v>
      </c>
      <c r="C1231" s="142" t="s">
        <v>1111</v>
      </c>
      <c r="D1231" s="33" t="e">
        <f>VLOOKUP(B1231,[2]Item!$A$1:$B$2217,2,)</f>
        <v>#N/A</v>
      </c>
      <c r="E1231" s="52" t="s">
        <v>1112</v>
      </c>
      <c r="F1231" s="63" t="s">
        <v>164</v>
      </c>
      <c r="G1231" s="34">
        <v>1</v>
      </c>
      <c r="H1231" s="35">
        <v>0.125</v>
      </c>
      <c r="I1231" s="121">
        <v>44716</v>
      </c>
      <c r="J1231" s="48">
        <v>189813737.63999999</v>
      </c>
      <c r="K1231" s="47">
        <f>'[1]Sep 23'!M1256</f>
        <v>31635622.939999998</v>
      </c>
      <c r="L1231" s="48"/>
      <c r="M1231" s="48">
        <f t="shared" si="223"/>
        <v>189813737.63999999</v>
      </c>
      <c r="N1231" s="49">
        <f t="shared" si="228"/>
        <v>1977226.4337499999</v>
      </c>
      <c r="O1231" s="48">
        <f t="shared" si="230"/>
        <v>33612849.373750001</v>
      </c>
      <c r="P1231" s="48">
        <f t="shared" si="227"/>
        <v>156200888.26624998</v>
      </c>
      <c r="Q1231" s="8">
        <f t="shared" si="224"/>
        <v>156200888.26624998</v>
      </c>
      <c r="R1231" s="50">
        <f t="shared" si="229"/>
        <v>0</v>
      </c>
      <c r="S1231" s="50"/>
      <c r="T1231" s="9">
        <f t="shared" si="225"/>
        <v>96</v>
      </c>
      <c r="U1231" s="9">
        <f t="shared" si="231"/>
        <v>17</v>
      </c>
      <c r="V1231">
        <f t="shared" si="226"/>
        <v>79</v>
      </c>
      <c r="W1231" s="166">
        <f t="shared" si="232"/>
        <v>1977226.4337499999</v>
      </c>
      <c r="Y1231" s="167">
        <f t="shared" si="233"/>
        <v>33612849.373750001</v>
      </c>
    </row>
    <row r="1232" spans="1:25" ht="12" customHeight="1" x14ac:dyDescent="0.25">
      <c r="A1232" s="51">
        <v>618</v>
      </c>
      <c r="B1232" s="118" t="s">
        <v>1318</v>
      </c>
      <c r="C1232" s="142" t="s">
        <v>1115</v>
      </c>
      <c r="D1232" s="33" t="e">
        <f>VLOOKUP(B1232,[2]Item!$A$1:$B$2217,2,)</f>
        <v>#N/A</v>
      </c>
      <c r="E1232" s="52" t="s">
        <v>1112</v>
      </c>
      <c r="F1232" s="63" t="s">
        <v>175</v>
      </c>
      <c r="G1232" s="34">
        <v>1</v>
      </c>
      <c r="H1232" s="35">
        <v>0.25</v>
      </c>
      <c r="I1232" s="121">
        <v>44746</v>
      </c>
      <c r="J1232" s="46">
        <v>2950000</v>
      </c>
      <c r="K1232" s="47">
        <f>'[1]Sep 23'!M1257</f>
        <v>921875.00000000023</v>
      </c>
      <c r="L1232" s="48"/>
      <c r="M1232" s="48">
        <f t="shared" si="223"/>
        <v>2950000</v>
      </c>
      <c r="N1232" s="49">
        <f t="shared" si="228"/>
        <v>61458.333333333336</v>
      </c>
      <c r="O1232" s="48">
        <f t="shared" si="230"/>
        <v>983333.3333333336</v>
      </c>
      <c r="P1232" s="48">
        <f t="shared" si="227"/>
        <v>1966666.6666666665</v>
      </c>
      <c r="Q1232" s="8">
        <f t="shared" si="224"/>
        <v>1966666.6666666665</v>
      </c>
      <c r="R1232" s="50">
        <f t="shared" si="229"/>
        <v>0</v>
      </c>
      <c r="S1232" s="50"/>
      <c r="T1232" s="9">
        <f t="shared" si="225"/>
        <v>48</v>
      </c>
      <c r="U1232" s="9">
        <f t="shared" si="231"/>
        <v>16</v>
      </c>
      <c r="V1232">
        <f t="shared" si="226"/>
        <v>32</v>
      </c>
      <c r="W1232" s="166">
        <f t="shared" si="232"/>
        <v>61458.333333333336</v>
      </c>
      <c r="Y1232" s="167">
        <f t="shared" si="233"/>
        <v>983333.33333333337</v>
      </c>
    </row>
    <row r="1233" spans="1:25" ht="12" customHeight="1" x14ac:dyDescent="0.25">
      <c r="A1233" s="51">
        <v>619</v>
      </c>
      <c r="B1233" s="118" t="s">
        <v>1319</v>
      </c>
      <c r="C1233" s="142" t="s">
        <v>1115</v>
      </c>
      <c r="D1233" s="33" t="e">
        <f>VLOOKUP(B1233,[2]Item!$A$1:$B$2217,2,)</f>
        <v>#N/A</v>
      </c>
      <c r="E1233" s="52" t="s">
        <v>1112</v>
      </c>
      <c r="F1233" s="63" t="s">
        <v>761</v>
      </c>
      <c r="G1233" s="34">
        <v>1</v>
      </c>
      <c r="H1233" s="35">
        <v>0.25</v>
      </c>
      <c r="I1233" s="108">
        <v>44746</v>
      </c>
      <c r="J1233" s="46">
        <v>1150000</v>
      </c>
      <c r="K1233" s="47">
        <f>'[1]Sep 23'!M1258</f>
        <v>359374.99999999994</v>
      </c>
      <c r="L1233" s="48"/>
      <c r="M1233" s="48">
        <f t="shared" si="223"/>
        <v>1150000</v>
      </c>
      <c r="N1233" s="49">
        <f t="shared" si="228"/>
        <v>23958.333333333332</v>
      </c>
      <c r="O1233" s="48">
        <f t="shared" si="230"/>
        <v>383333.33333333326</v>
      </c>
      <c r="P1233" s="48">
        <f t="shared" si="227"/>
        <v>766666.66666666674</v>
      </c>
      <c r="Q1233" s="8">
        <f t="shared" si="224"/>
        <v>766666.66666666674</v>
      </c>
      <c r="R1233" s="50">
        <f t="shared" si="229"/>
        <v>0</v>
      </c>
      <c r="S1233" s="50"/>
      <c r="T1233" s="9">
        <f t="shared" si="225"/>
        <v>48</v>
      </c>
      <c r="U1233" s="9">
        <f t="shared" si="231"/>
        <v>16</v>
      </c>
      <c r="V1233">
        <f t="shared" si="226"/>
        <v>32</v>
      </c>
      <c r="W1233" s="166">
        <f t="shared" si="232"/>
        <v>23958.333333333332</v>
      </c>
      <c r="Y1233" s="167">
        <f t="shared" si="233"/>
        <v>383333.33333333331</v>
      </c>
    </row>
    <row r="1234" spans="1:25" ht="12" customHeight="1" x14ac:dyDescent="0.25">
      <c r="A1234" s="51">
        <v>620</v>
      </c>
      <c r="B1234" s="118" t="s">
        <v>1320</v>
      </c>
      <c r="C1234" s="142" t="s">
        <v>1115</v>
      </c>
      <c r="D1234" s="33" t="e">
        <f>VLOOKUP(B1234,[2]Item!$A$1:$B$2217,2,)</f>
        <v>#N/A</v>
      </c>
      <c r="E1234" s="52" t="s">
        <v>1112</v>
      </c>
      <c r="F1234" s="63" t="s">
        <v>162</v>
      </c>
      <c r="G1234" s="34">
        <v>1</v>
      </c>
      <c r="H1234" s="35">
        <v>0.25</v>
      </c>
      <c r="I1234" s="121">
        <v>44764</v>
      </c>
      <c r="J1234" s="46">
        <v>2250000</v>
      </c>
      <c r="K1234" s="47">
        <f>'[1]Sep 23'!M1259</f>
        <v>703125</v>
      </c>
      <c r="L1234" s="48"/>
      <c r="M1234" s="48">
        <f t="shared" si="223"/>
        <v>2250000</v>
      </c>
      <c r="N1234" s="49">
        <f t="shared" si="228"/>
        <v>46875</v>
      </c>
      <c r="O1234" s="48">
        <f t="shared" si="230"/>
        <v>750000</v>
      </c>
      <c r="P1234" s="48">
        <f t="shared" si="227"/>
        <v>1500000</v>
      </c>
      <c r="Q1234" s="8">
        <f t="shared" si="224"/>
        <v>1500000</v>
      </c>
      <c r="R1234" s="50">
        <f t="shared" si="229"/>
        <v>0</v>
      </c>
      <c r="S1234" s="50"/>
      <c r="T1234" s="9">
        <f t="shared" si="225"/>
        <v>48</v>
      </c>
      <c r="U1234" s="9">
        <f t="shared" si="231"/>
        <v>16</v>
      </c>
      <c r="V1234">
        <f t="shared" si="226"/>
        <v>32</v>
      </c>
      <c r="W1234" s="166">
        <f t="shared" si="232"/>
        <v>46875</v>
      </c>
      <c r="Y1234" s="167">
        <f t="shared" si="233"/>
        <v>750000</v>
      </c>
    </row>
    <row r="1235" spans="1:25" ht="12" customHeight="1" x14ac:dyDescent="0.25">
      <c r="A1235" s="51">
        <v>621</v>
      </c>
      <c r="B1235" s="118" t="s">
        <v>1321</v>
      </c>
      <c r="C1235" s="142" t="s">
        <v>1115</v>
      </c>
      <c r="D1235" s="33" t="e">
        <f>VLOOKUP(B1235,[2]Item!$A$1:$B$2217,2,)</f>
        <v>#N/A</v>
      </c>
      <c r="E1235" s="52" t="s">
        <v>1112</v>
      </c>
      <c r="F1235" s="63" t="s">
        <v>198</v>
      </c>
      <c r="G1235" s="34">
        <v>1</v>
      </c>
      <c r="H1235" s="35">
        <v>0.25</v>
      </c>
      <c r="I1235" s="121">
        <v>44764</v>
      </c>
      <c r="J1235" s="46">
        <v>2250000</v>
      </c>
      <c r="K1235" s="47">
        <f>'[1]Sep 23'!M1260</f>
        <v>703125</v>
      </c>
      <c r="L1235" s="48"/>
      <c r="M1235" s="48">
        <f t="shared" si="223"/>
        <v>2250000</v>
      </c>
      <c r="N1235" s="49">
        <f t="shared" si="228"/>
        <v>46875</v>
      </c>
      <c r="O1235" s="48">
        <f t="shared" si="230"/>
        <v>750000</v>
      </c>
      <c r="P1235" s="48">
        <f t="shared" si="227"/>
        <v>1500000</v>
      </c>
      <c r="Q1235" s="8">
        <f t="shared" si="224"/>
        <v>1500000</v>
      </c>
      <c r="R1235" s="50">
        <f t="shared" si="229"/>
        <v>0</v>
      </c>
      <c r="S1235" s="50"/>
      <c r="T1235" s="9">
        <f t="shared" si="225"/>
        <v>48</v>
      </c>
      <c r="U1235" s="9">
        <f t="shared" si="231"/>
        <v>16</v>
      </c>
      <c r="V1235">
        <f t="shared" si="226"/>
        <v>32</v>
      </c>
      <c r="W1235" s="166">
        <f t="shared" si="232"/>
        <v>46875</v>
      </c>
      <c r="Y1235" s="167">
        <f t="shared" si="233"/>
        <v>750000</v>
      </c>
    </row>
    <row r="1236" spans="1:25" ht="12" customHeight="1" x14ac:dyDescent="0.25">
      <c r="A1236" s="51">
        <v>622</v>
      </c>
      <c r="B1236" s="118" t="s">
        <v>1322</v>
      </c>
      <c r="C1236" s="142" t="s">
        <v>1115</v>
      </c>
      <c r="D1236" s="33" t="e">
        <f>VLOOKUP(B1236,[2]Item!$A$1:$B$2217,2,)</f>
        <v>#N/A</v>
      </c>
      <c r="E1236" s="52" t="s">
        <v>1112</v>
      </c>
      <c r="F1236" s="63" t="s">
        <v>258</v>
      </c>
      <c r="G1236" s="34">
        <v>1</v>
      </c>
      <c r="H1236" s="35">
        <v>0.25</v>
      </c>
      <c r="I1236" s="121">
        <v>44765</v>
      </c>
      <c r="J1236" s="46">
        <v>1750000</v>
      </c>
      <c r="K1236" s="47">
        <f>'[1]Sep 23'!M1261</f>
        <v>546874.99999999988</v>
      </c>
      <c r="L1236" s="48"/>
      <c r="M1236" s="48">
        <f t="shared" si="223"/>
        <v>1750000</v>
      </c>
      <c r="N1236" s="49">
        <f t="shared" si="228"/>
        <v>36458.333333333336</v>
      </c>
      <c r="O1236" s="48">
        <f t="shared" si="230"/>
        <v>583333.33333333326</v>
      </c>
      <c r="P1236" s="48">
        <f t="shared" si="227"/>
        <v>1166666.6666666667</v>
      </c>
      <c r="Q1236" s="8">
        <f t="shared" si="224"/>
        <v>1166666.6666666667</v>
      </c>
      <c r="R1236" s="50">
        <f t="shared" si="229"/>
        <v>0</v>
      </c>
      <c r="S1236" s="50"/>
      <c r="T1236" s="9">
        <f t="shared" si="225"/>
        <v>48</v>
      </c>
      <c r="U1236" s="9">
        <f t="shared" si="231"/>
        <v>16</v>
      </c>
      <c r="V1236">
        <f t="shared" si="226"/>
        <v>32</v>
      </c>
      <c r="W1236" s="166">
        <f t="shared" si="232"/>
        <v>36458.333333333336</v>
      </c>
      <c r="Y1236" s="167">
        <f t="shared" si="233"/>
        <v>583333.33333333337</v>
      </c>
    </row>
    <row r="1237" spans="1:25" ht="12" customHeight="1" x14ac:dyDescent="0.25">
      <c r="A1237" s="51">
        <v>623</v>
      </c>
      <c r="B1237" s="118" t="s">
        <v>1323</v>
      </c>
      <c r="C1237" s="142" t="s">
        <v>1115</v>
      </c>
      <c r="D1237" s="33" t="e">
        <f>VLOOKUP(B1237,[2]Item!$A$1:$B$2217,2,)</f>
        <v>#N/A</v>
      </c>
      <c r="E1237" s="52" t="s">
        <v>1112</v>
      </c>
      <c r="F1237" s="63" t="s">
        <v>679</v>
      </c>
      <c r="G1237" s="34">
        <v>1</v>
      </c>
      <c r="H1237" s="35">
        <v>0.25</v>
      </c>
      <c r="I1237" s="121">
        <v>44765</v>
      </c>
      <c r="J1237" s="46">
        <v>1585000</v>
      </c>
      <c r="K1237" s="47">
        <f>'[1]Sep 23'!M1262</f>
        <v>495312.49999999988</v>
      </c>
      <c r="L1237" s="48"/>
      <c r="M1237" s="48">
        <f t="shared" si="223"/>
        <v>1585000</v>
      </c>
      <c r="N1237" s="49">
        <f t="shared" si="228"/>
        <v>33020.833333333336</v>
      </c>
      <c r="O1237" s="48">
        <f t="shared" si="230"/>
        <v>528333.33333333326</v>
      </c>
      <c r="P1237" s="48">
        <f t="shared" si="227"/>
        <v>1056666.6666666667</v>
      </c>
      <c r="Q1237" s="8">
        <f t="shared" si="224"/>
        <v>1056666.6666666667</v>
      </c>
      <c r="R1237" s="50">
        <f t="shared" si="229"/>
        <v>0</v>
      </c>
      <c r="S1237" s="50"/>
      <c r="T1237" s="9">
        <f t="shared" si="225"/>
        <v>48</v>
      </c>
      <c r="U1237" s="9">
        <f t="shared" si="231"/>
        <v>16</v>
      </c>
      <c r="V1237">
        <f t="shared" si="226"/>
        <v>32</v>
      </c>
      <c r="W1237" s="166">
        <f t="shared" si="232"/>
        <v>33020.833333333336</v>
      </c>
      <c r="Y1237" s="167">
        <f t="shared" si="233"/>
        <v>528333.33333333337</v>
      </c>
    </row>
    <row r="1238" spans="1:25" ht="12" customHeight="1" x14ac:dyDescent="0.25">
      <c r="A1238" s="51">
        <v>624</v>
      </c>
      <c r="B1238" s="118" t="s">
        <v>1324</v>
      </c>
      <c r="C1238" s="142" t="s">
        <v>1115</v>
      </c>
      <c r="D1238" s="33" t="e">
        <f>VLOOKUP(B1238,[2]Item!$A$1:$B$2217,2,)</f>
        <v>#N/A</v>
      </c>
      <c r="E1238" s="52" t="s">
        <v>1112</v>
      </c>
      <c r="F1238" s="63" t="s">
        <v>679</v>
      </c>
      <c r="G1238" s="34">
        <v>2</v>
      </c>
      <c r="H1238" s="35">
        <v>0.25</v>
      </c>
      <c r="I1238" s="121">
        <v>44785</v>
      </c>
      <c r="J1238" s="46">
        <v>50440616.394000001</v>
      </c>
      <c r="K1238" s="47">
        <f>'[1]Sep 23'!M1263</f>
        <v>14711846.448250005</v>
      </c>
      <c r="L1238" s="48"/>
      <c r="M1238" s="48">
        <f t="shared" si="223"/>
        <v>50440616.394000001</v>
      </c>
      <c r="N1238" s="49">
        <f t="shared" si="228"/>
        <v>1050846.174875</v>
      </c>
      <c r="O1238" s="48">
        <f t="shared" si="230"/>
        <v>15762692.623125006</v>
      </c>
      <c r="P1238" s="48">
        <f t="shared" si="227"/>
        <v>34677923.770874992</v>
      </c>
      <c r="Q1238" s="8">
        <f t="shared" si="224"/>
        <v>34677923.770874992</v>
      </c>
      <c r="R1238" s="50">
        <f t="shared" si="229"/>
        <v>0</v>
      </c>
      <c r="S1238" s="50"/>
      <c r="T1238" s="9">
        <f t="shared" si="225"/>
        <v>48</v>
      </c>
      <c r="U1238" s="9">
        <f t="shared" si="231"/>
        <v>15</v>
      </c>
      <c r="V1238">
        <f t="shared" si="226"/>
        <v>33</v>
      </c>
      <c r="W1238" s="166">
        <f t="shared" si="232"/>
        <v>1050846.174875</v>
      </c>
      <c r="Y1238" s="167">
        <f t="shared" si="233"/>
        <v>15762692.623125</v>
      </c>
    </row>
    <row r="1239" spans="1:25" ht="12" customHeight="1" x14ac:dyDescent="0.25">
      <c r="A1239" s="51">
        <v>625</v>
      </c>
      <c r="B1239" s="118" t="s">
        <v>1325</v>
      </c>
      <c r="C1239" s="142" t="s">
        <v>1115</v>
      </c>
      <c r="D1239" s="33" t="e">
        <f>VLOOKUP(B1239,[2]Item!$A$1:$B$2217,2,)</f>
        <v>#N/A</v>
      </c>
      <c r="E1239" s="52" t="s">
        <v>1112</v>
      </c>
      <c r="F1239" s="63" t="s">
        <v>944</v>
      </c>
      <c r="G1239" s="34">
        <v>1</v>
      </c>
      <c r="H1239" s="35">
        <v>0.25</v>
      </c>
      <c r="I1239" s="121">
        <v>44788</v>
      </c>
      <c r="J1239" s="46">
        <v>29304000</v>
      </c>
      <c r="K1239" s="47">
        <f>'[1]Sep 23'!M1264</f>
        <v>8547000</v>
      </c>
      <c r="L1239" s="48"/>
      <c r="M1239" s="48">
        <f t="shared" si="223"/>
        <v>29304000</v>
      </c>
      <c r="N1239" s="49">
        <f t="shared" si="228"/>
        <v>610500</v>
      </c>
      <c r="O1239" s="48">
        <f t="shared" si="230"/>
        <v>9157500</v>
      </c>
      <c r="P1239" s="48">
        <f t="shared" si="227"/>
        <v>20146500</v>
      </c>
      <c r="Q1239" s="8">
        <f t="shared" si="224"/>
        <v>20146500</v>
      </c>
      <c r="R1239" s="50">
        <f t="shared" si="229"/>
        <v>0</v>
      </c>
      <c r="S1239" s="50"/>
      <c r="T1239" s="9">
        <f t="shared" si="225"/>
        <v>48</v>
      </c>
      <c r="U1239" s="9">
        <f t="shared" si="231"/>
        <v>15</v>
      </c>
      <c r="V1239">
        <f t="shared" si="226"/>
        <v>33</v>
      </c>
      <c r="W1239" s="166">
        <f t="shared" si="232"/>
        <v>610500</v>
      </c>
      <c r="Y1239" s="167">
        <f t="shared" si="233"/>
        <v>9157500</v>
      </c>
    </row>
    <row r="1240" spans="1:25" ht="12" customHeight="1" x14ac:dyDescent="0.25">
      <c r="A1240" s="51">
        <v>626</v>
      </c>
      <c r="B1240" s="118" t="s">
        <v>1326</v>
      </c>
      <c r="C1240" s="142" t="s">
        <v>1111</v>
      </c>
      <c r="D1240" s="33" t="e">
        <f>VLOOKUP(B1240,[2]Item!$A$1:$B$2217,2,)</f>
        <v>#N/A</v>
      </c>
      <c r="E1240" s="52" t="s">
        <v>1112</v>
      </c>
      <c r="F1240" s="63" t="s">
        <v>158</v>
      </c>
      <c r="G1240" s="34">
        <v>1</v>
      </c>
      <c r="H1240" s="35">
        <v>0.125</v>
      </c>
      <c r="I1240" s="121">
        <v>44841</v>
      </c>
      <c r="J1240" s="48">
        <v>1003204000</v>
      </c>
      <c r="K1240" s="47">
        <f>'[1]Sep 23'!M1265</f>
        <v>125400500.00000001</v>
      </c>
      <c r="L1240" s="48"/>
      <c r="M1240" s="48">
        <f t="shared" si="223"/>
        <v>1003204000</v>
      </c>
      <c r="N1240" s="49">
        <f t="shared" si="228"/>
        <v>10450041.666666666</v>
      </c>
      <c r="O1240" s="48">
        <f t="shared" si="230"/>
        <v>135850541.66666669</v>
      </c>
      <c r="P1240" s="48">
        <f t="shared" si="227"/>
        <v>867353458.33333325</v>
      </c>
      <c r="Q1240" s="8">
        <f t="shared" si="224"/>
        <v>867353458.33333325</v>
      </c>
      <c r="R1240" s="50">
        <f t="shared" si="229"/>
        <v>0</v>
      </c>
      <c r="S1240" s="50"/>
      <c r="T1240" s="9">
        <f t="shared" si="225"/>
        <v>96</v>
      </c>
      <c r="U1240" s="9">
        <f t="shared" si="231"/>
        <v>13</v>
      </c>
      <c r="V1240">
        <f t="shared" si="226"/>
        <v>83</v>
      </c>
      <c r="W1240" s="166">
        <f t="shared" si="232"/>
        <v>10450041.666666666</v>
      </c>
      <c r="Y1240" s="167">
        <f t="shared" si="233"/>
        <v>135850541.66666666</v>
      </c>
    </row>
    <row r="1241" spans="1:25" ht="12" customHeight="1" x14ac:dyDescent="0.25">
      <c r="A1241" s="51">
        <v>627</v>
      </c>
      <c r="B1241" s="118" t="s">
        <v>1327</v>
      </c>
      <c r="C1241" s="142" t="s">
        <v>1115</v>
      </c>
      <c r="D1241" s="33" t="e">
        <f>VLOOKUP(B1241,[2]Item!$A$1:$B$2217,2,)</f>
        <v>#N/A</v>
      </c>
      <c r="E1241" s="52" t="s">
        <v>1112</v>
      </c>
      <c r="F1241" s="63" t="s">
        <v>158</v>
      </c>
      <c r="G1241" s="34">
        <v>2</v>
      </c>
      <c r="H1241" s="35">
        <v>0.25</v>
      </c>
      <c r="I1241" s="121">
        <v>44841</v>
      </c>
      <c r="J1241" s="48">
        <v>35273537.82</v>
      </c>
      <c r="K1241" s="47">
        <f>'[1]Sep 23'!M1266</f>
        <v>8818384.4550000001</v>
      </c>
      <c r="L1241" s="48"/>
      <c r="M1241" s="48">
        <f t="shared" si="223"/>
        <v>35273537.82</v>
      </c>
      <c r="N1241" s="49">
        <f t="shared" si="228"/>
        <v>734865.37124999997</v>
      </c>
      <c r="O1241" s="48">
        <f t="shared" si="230"/>
        <v>9553249.8262499999</v>
      </c>
      <c r="P1241" s="48">
        <f t="shared" si="227"/>
        <v>25720287.993749999</v>
      </c>
      <c r="Q1241" s="8">
        <f t="shared" si="224"/>
        <v>25720287.993749999</v>
      </c>
      <c r="R1241" s="50">
        <f t="shared" si="229"/>
        <v>0</v>
      </c>
      <c r="S1241" s="50"/>
      <c r="T1241" s="9">
        <f t="shared" si="225"/>
        <v>48</v>
      </c>
      <c r="U1241" s="9">
        <f t="shared" si="231"/>
        <v>13</v>
      </c>
      <c r="V1241">
        <f t="shared" si="226"/>
        <v>35</v>
      </c>
      <c r="W1241" s="166">
        <f t="shared" si="232"/>
        <v>734865.37124999997</v>
      </c>
      <c r="Y1241" s="167">
        <f t="shared" si="233"/>
        <v>9553249.8262499999</v>
      </c>
    </row>
    <row r="1242" spans="1:25" ht="12" customHeight="1" x14ac:dyDescent="0.25">
      <c r="A1242" s="51">
        <v>628</v>
      </c>
      <c r="B1242" s="118" t="s">
        <v>1328</v>
      </c>
      <c r="C1242" s="142" t="s">
        <v>1115</v>
      </c>
      <c r="D1242" s="33" t="e">
        <f>VLOOKUP(B1242,[2]Item!$A$1:$B$2217,2,)</f>
        <v>#N/A</v>
      </c>
      <c r="E1242" s="52" t="s">
        <v>1112</v>
      </c>
      <c r="F1242" s="63" t="s">
        <v>158</v>
      </c>
      <c r="G1242" s="34">
        <v>1</v>
      </c>
      <c r="H1242" s="35">
        <v>0.25</v>
      </c>
      <c r="I1242" s="121">
        <v>44841</v>
      </c>
      <c r="J1242" s="48">
        <v>7191497.3799999999</v>
      </c>
      <c r="K1242" s="47">
        <f>'[1]Sep 23'!M1267</f>
        <v>1797874.345</v>
      </c>
      <c r="L1242" s="48"/>
      <c r="M1242" s="48">
        <f t="shared" si="223"/>
        <v>7191497.3799999999</v>
      </c>
      <c r="N1242" s="49">
        <f t="shared" si="228"/>
        <v>149822.86208333334</v>
      </c>
      <c r="O1242" s="48">
        <f t="shared" si="230"/>
        <v>1947697.2070833333</v>
      </c>
      <c r="P1242" s="48">
        <f t="shared" si="227"/>
        <v>5243800.1729166666</v>
      </c>
      <c r="Q1242" s="8">
        <f t="shared" si="224"/>
        <v>5243800.1729166666</v>
      </c>
      <c r="R1242" s="50">
        <f t="shared" si="229"/>
        <v>0</v>
      </c>
      <c r="S1242" s="50"/>
      <c r="T1242" s="9">
        <f t="shared" si="225"/>
        <v>48</v>
      </c>
      <c r="U1242" s="9">
        <f t="shared" si="231"/>
        <v>13</v>
      </c>
      <c r="V1242">
        <f t="shared" si="226"/>
        <v>35</v>
      </c>
      <c r="W1242" s="166">
        <f t="shared" si="232"/>
        <v>149822.86208333334</v>
      </c>
      <c r="Y1242" s="167">
        <f t="shared" si="233"/>
        <v>1947697.2070833335</v>
      </c>
    </row>
    <row r="1243" spans="1:25" ht="12" customHeight="1" x14ac:dyDescent="0.25">
      <c r="A1243" s="51">
        <v>629</v>
      </c>
      <c r="B1243" s="118" t="s">
        <v>1329</v>
      </c>
      <c r="C1243" s="142" t="s">
        <v>1115</v>
      </c>
      <c r="D1243" s="33" t="e">
        <f>VLOOKUP(B1243,[2]Item!$A$1:$B$2217,2,)</f>
        <v>#N/A</v>
      </c>
      <c r="E1243" s="52" t="s">
        <v>1112</v>
      </c>
      <c r="F1243" s="63" t="s">
        <v>761</v>
      </c>
      <c r="G1243" s="34">
        <v>1</v>
      </c>
      <c r="H1243" s="35">
        <v>0.25</v>
      </c>
      <c r="I1243" s="121">
        <v>44846</v>
      </c>
      <c r="J1243" s="48">
        <v>1776500</v>
      </c>
      <c r="K1243" s="47">
        <f>'[1]Sep 23'!M1268</f>
        <v>444125.00000000006</v>
      </c>
      <c r="L1243" s="48"/>
      <c r="M1243" s="48">
        <f t="shared" si="223"/>
        <v>1776500</v>
      </c>
      <c r="N1243" s="49">
        <f t="shared" si="228"/>
        <v>37010.416666666664</v>
      </c>
      <c r="O1243" s="48">
        <f t="shared" si="230"/>
        <v>481135.41666666674</v>
      </c>
      <c r="P1243" s="48">
        <f t="shared" si="227"/>
        <v>1295364.5833333333</v>
      </c>
      <c r="Q1243" s="8">
        <f t="shared" si="224"/>
        <v>1295364.5833333333</v>
      </c>
      <c r="R1243" s="50">
        <f t="shared" si="229"/>
        <v>0</v>
      </c>
      <c r="S1243" s="50"/>
      <c r="T1243" s="9">
        <f t="shared" si="225"/>
        <v>48</v>
      </c>
      <c r="U1243" s="9">
        <f t="shared" si="231"/>
        <v>13</v>
      </c>
      <c r="V1243">
        <f t="shared" si="226"/>
        <v>35</v>
      </c>
      <c r="W1243" s="166">
        <f t="shared" si="232"/>
        <v>37010.416666666664</v>
      </c>
      <c r="Y1243" s="167">
        <f t="shared" si="233"/>
        <v>481135.41666666663</v>
      </c>
    </row>
    <row r="1244" spans="1:25" ht="12" customHeight="1" x14ac:dyDescent="0.25">
      <c r="A1244" s="51">
        <v>630</v>
      </c>
      <c r="B1244" s="118" t="s">
        <v>1330</v>
      </c>
      <c r="C1244" s="142" t="s">
        <v>1111</v>
      </c>
      <c r="D1244" s="33" t="e">
        <f>VLOOKUP(B1244,[2]Item!$A$1:$B$2217,2,)</f>
        <v>#N/A</v>
      </c>
      <c r="E1244" s="52" t="s">
        <v>1112</v>
      </c>
      <c r="F1244" s="63" t="s">
        <v>679</v>
      </c>
      <c r="G1244" s="148">
        <v>1</v>
      </c>
      <c r="H1244" s="35">
        <v>0.25</v>
      </c>
      <c r="I1244" s="121">
        <v>44841</v>
      </c>
      <c r="J1244" s="48">
        <v>15000000</v>
      </c>
      <c r="K1244" s="47">
        <f>'[1]Sep 23'!M1269</f>
        <v>3750000</v>
      </c>
      <c r="L1244" s="48"/>
      <c r="M1244" s="48">
        <f t="shared" si="223"/>
        <v>15000000</v>
      </c>
      <c r="N1244" s="49">
        <f t="shared" si="228"/>
        <v>312500</v>
      </c>
      <c r="O1244" s="48">
        <f t="shared" si="230"/>
        <v>4062500</v>
      </c>
      <c r="P1244" s="48">
        <f t="shared" si="227"/>
        <v>10937500</v>
      </c>
      <c r="Q1244" s="8">
        <f t="shared" si="224"/>
        <v>10937500</v>
      </c>
      <c r="R1244" s="50">
        <f t="shared" si="229"/>
        <v>0</v>
      </c>
      <c r="S1244" s="50"/>
      <c r="T1244" s="9">
        <f t="shared" si="225"/>
        <v>48</v>
      </c>
      <c r="U1244" s="9">
        <f t="shared" si="231"/>
        <v>13</v>
      </c>
      <c r="V1244">
        <f t="shared" si="226"/>
        <v>35</v>
      </c>
      <c r="W1244" s="166">
        <f t="shared" si="232"/>
        <v>312500</v>
      </c>
      <c r="Y1244" s="167">
        <f t="shared" si="233"/>
        <v>4062500</v>
      </c>
    </row>
    <row r="1245" spans="1:25" ht="12" customHeight="1" x14ac:dyDescent="0.25">
      <c r="A1245" s="51">
        <v>631</v>
      </c>
      <c r="B1245" s="118" t="s">
        <v>1331</v>
      </c>
      <c r="C1245" s="142" t="s">
        <v>1111</v>
      </c>
      <c r="D1245" s="33" t="e">
        <f>VLOOKUP(B1245,[2]Item!$A$1:$B$2217,2,)</f>
        <v>#N/A</v>
      </c>
      <c r="E1245" s="52" t="s">
        <v>1112</v>
      </c>
      <c r="F1245" s="63" t="s">
        <v>832</v>
      </c>
      <c r="G1245" s="34">
        <v>1</v>
      </c>
      <c r="H1245" s="35">
        <v>0.125</v>
      </c>
      <c r="I1245" s="105">
        <v>44879</v>
      </c>
      <c r="J1245" s="158">
        <v>218700000</v>
      </c>
      <c r="K1245" s="47">
        <f>'[1]Sep 23'!M1270</f>
        <v>25059375</v>
      </c>
      <c r="L1245" s="48"/>
      <c r="M1245" s="48">
        <f t="shared" si="223"/>
        <v>218700000</v>
      </c>
      <c r="N1245" s="49">
        <f t="shared" si="228"/>
        <v>2278125</v>
      </c>
      <c r="O1245" s="48">
        <f t="shared" si="230"/>
        <v>27337500</v>
      </c>
      <c r="P1245" s="48">
        <f t="shared" si="227"/>
        <v>191362500</v>
      </c>
      <c r="Q1245" s="8">
        <f t="shared" si="224"/>
        <v>191362500</v>
      </c>
      <c r="R1245" s="50">
        <f t="shared" si="229"/>
        <v>0</v>
      </c>
      <c r="S1245" s="50"/>
      <c r="T1245" s="9">
        <f t="shared" si="225"/>
        <v>96</v>
      </c>
      <c r="U1245" s="9">
        <f t="shared" si="231"/>
        <v>12</v>
      </c>
      <c r="V1245">
        <f t="shared" si="226"/>
        <v>84</v>
      </c>
      <c r="W1245" s="166">
        <f t="shared" si="232"/>
        <v>2278125</v>
      </c>
      <c r="Y1245" s="167">
        <f t="shared" si="233"/>
        <v>27337500</v>
      </c>
    </row>
    <row r="1246" spans="1:25" ht="12" customHeight="1" x14ac:dyDescent="0.25">
      <c r="A1246" s="51">
        <v>632</v>
      </c>
      <c r="B1246" s="118" t="s">
        <v>1332</v>
      </c>
      <c r="C1246" s="142" t="s">
        <v>1115</v>
      </c>
      <c r="D1246" s="33" t="e">
        <f>VLOOKUP(B1246,[2]Item!$A$1:$B$2217,2,)</f>
        <v>#N/A</v>
      </c>
      <c r="E1246" s="52" t="s">
        <v>1112</v>
      </c>
      <c r="F1246" s="63" t="s">
        <v>761</v>
      </c>
      <c r="G1246" s="34">
        <v>1</v>
      </c>
      <c r="H1246" s="35">
        <v>0.25</v>
      </c>
      <c r="I1246" s="121">
        <v>44918</v>
      </c>
      <c r="J1246" s="46">
        <v>25179200</v>
      </c>
      <c r="K1246" s="47">
        <f>'[1]Sep 23'!M1271</f>
        <v>5245666.666666667</v>
      </c>
      <c r="L1246" s="48"/>
      <c r="M1246" s="48">
        <f t="shared" si="223"/>
        <v>25179200</v>
      </c>
      <c r="N1246" s="49">
        <f t="shared" si="228"/>
        <v>524566.66666666663</v>
      </c>
      <c r="O1246" s="48">
        <f t="shared" si="230"/>
        <v>5770233.333333334</v>
      </c>
      <c r="P1246" s="48">
        <f t="shared" si="227"/>
        <v>19408966.666666664</v>
      </c>
      <c r="Q1246" s="8">
        <f t="shared" si="224"/>
        <v>19408966.666666664</v>
      </c>
      <c r="R1246" s="50">
        <f t="shared" si="229"/>
        <v>0</v>
      </c>
      <c r="S1246" s="50"/>
      <c r="T1246" s="9">
        <f t="shared" si="225"/>
        <v>48</v>
      </c>
      <c r="U1246" s="9">
        <f t="shared" si="231"/>
        <v>11</v>
      </c>
      <c r="V1246">
        <f t="shared" si="226"/>
        <v>37</v>
      </c>
      <c r="W1246" s="166">
        <f t="shared" si="232"/>
        <v>524566.66666666663</v>
      </c>
      <c r="Y1246" s="167">
        <f t="shared" si="233"/>
        <v>5770233.333333333</v>
      </c>
    </row>
    <row r="1247" spans="1:25" ht="12" customHeight="1" x14ac:dyDescent="0.25">
      <c r="A1247" s="51">
        <v>633</v>
      </c>
      <c r="B1247" s="118" t="s">
        <v>1029</v>
      </c>
      <c r="C1247" s="142" t="s">
        <v>1115</v>
      </c>
      <c r="D1247" s="33" t="e">
        <f>VLOOKUP(B1247,[2]Item!$A$1:$B$2217,2,)</f>
        <v>#N/A</v>
      </c>
      <c r="E1247" s="52" t="s">
        <v>1112</v>
      </c>
      <c r="F1247" s="63" t="s">
        <v>934</v>
      </c>
      <c r="G1247" s="34">
        <v>1</v>
      </c>
      <c r="H1247" s="35">
        <v>0.25</v>
      </c>
      <c r="I1247" s="121">
        <v>44974</v>
      </c>
      <c r="J1247" s="48">
        <v>13542000</v>
      </c>
      <c r="K1247" s="47">
        <f>'[1]Sep 23'!M1272</f>
        <v>2257000</v>
      </c>
      <c r="L1247" s="48"/>
      <c r="M1247" s="48">
        <f t="shared" si="223"/>
        <v>13542000</v>
      </c>
      <c r="N1247" s="49">
        <f t="shared" si="228"/>
        <v>282125</v>
      </c>
      <c r="O1247" s="48">
        <f t="shared" si="230"/>
        <v>2539125</v>
      </c>
      <c r="P1247" s="48">
        <f t="shared" si="227"/>
        <v>11002875</v>
      </c>
      <c r="Q1247" s="8">
        <f t="shared" si="224"/>
        <v>11002875</v>
      </c>
      <c r="R1247" s="50">
        <f t="shared" si="229"/>
        <v>0</v>
      </c>
      <c r="S1247" s="50"/>
      <c r="T1247" s="9">
        <f t="shared" si="225"/>
        <v>48</v>
      </c>
      <c r="U1247" s="9">
        <f t="shared" si="231"/>
        <v>9</v>
      </c>
      <c r="V1247">
        <f t="shared" si="226"/>
        <v>39</v>
      </c>
      <c r="W1247" s="166">
        <f t="shared" si="232"/>
        <v>282125</v>
      </c>
      <c r="Y1247" s="167">
        <f t="shared" si="233"/>
        <v>2539125</v>
      </c>
    </row>
    <row r="1248" spans="1:25" ht="12" customHeight="1" x14ac:dyDescent="0.25">
      <c r="A1248" s="51">
        <v>634</v>
      </c>
      <c r="B1248" s="118" t="s">
        <v>1333</v>
      </c>
      <c r="C1248" s="142" t="s">
        <v>1111</v>
      </c>
      <c r="D1248" s="33" t="e">
        <f>VLOOKUP(B1248,[2]Item!$A$1:$B$2217,2,)</f>
        <v>#N/A</v>
      </c>
      <c r="E1248" s="52" t="s">
        <v>1112</v>
      </c>
      <c r="F1248" s="63" t="s">
        <v>175</v>
      </c>
      <c r="G1248" s="34">
        <v>1</v>
      </c>
      <c r="H1248" s="35">
        <v>0.25</v>
      </c>
      <c r="I1248" s="121">
        <v>44975</v>
      </c>
      <c r="J1248" s="48">
        <v>670000000</v>
      </c>
      <c r="K1248" s="47">
        <f>'[1]Sep 23'!M1273</f>
        <v>111666666.66666666</v>
      </c>
      <c r="L1248" s="48"/>
      <c r="M1248" s="48">
        <f t="shared" si="223"/>
        <v>670000000</v>
      </c>
      <c r="N1248" s="49">
        <f t="shared" si="228"/>
        <v>13958333.333333334</v>
      </c>
      <c r="O1248" s="48">
        <f t="shared" si="230"/>
        <v>125624999.99999999</v>
      </c>
      <c r="P1248" s="48">
        <f t="shared" si="227"/>
        <v>544375000</v>
      </c>
      <c r="Q1248" s="8">
        <f t="shared" si="224"/>
        <v>544375000</v>
      </c>
      <c r="R1248" s="50">
        <f t="shared" si="229"/>
        <v>0</v>
      </c>
      <c r="S1248" s="50"/>
      <c r="T1248" s="9">
        <f t="shared" si="225"/>
        <v>48</v>
      </c>
      <c r="U1248" s="9">
        <f t="shared" si="231"/>
        <v>9</v>
      </c>
      <c r="V1248">
        <f t="shared" si="226"/>
        <v>39</v>
      </c>
      <c r="W1248" s="166">
        <f t="shared" si="232"/>
        <v>13958333.333333334</v>
      </c>
      <c r="Y1248" s="167">
        <f t="shared" si="233"/>
        <v>125625000</v>
      </c>
    </row>
    <row r="1249" spans="1:25" ht="12" customHeight="1" x14ac:dyDescent="0.25">
      <c r="A1249" s="51">
        <v>635</v>
      </c>
      <c r="B1249" s="118" t="s">
        <v>1334</v>
      </c>
      <c r="C1249" s="142" t="s">
        <v>1115</v>
      </c>
      <c r="D1249" s="33" t="e">
        <f>VLOOKUP(B1249,[2]Item!$A$1:$B$2217,2,)</f>
        <v>#N/A</v>
      </c>
      <c r="E1249" s="52" t="s">
        <v>1112</v>
      </c>
      <c r="F1249" s="63" t="s">
        <v>934</v>
      </c>
      <c r="G1249" s="34">
        <v>1</v>
      </c>
      <c r="H1249" s="35">
        <v>0.25</v>
      </c>
      <c r="I1249" s="121">
        <v>44981</v>
      </c>
      <c r="J1249" s="48">
        <v>13542000</v>
      </c>
      <c r="K1249" s="47">
        <f>'[1]Sep 23'!M1274</f>
        <v>2257000</v>
      </c>
      <c r="L1249" s="48"/>
      <c r="M1249" s="48">
        <f t="shared" si="223"/>
        <v>13542000</v>
      </c>
      <c r="N1249" s="49">
        <f t="shared" si="228"/>
        <v>282125</v>
      </c>
      <c r="O1249" s="48">
        <f t="shared" si="230"/>
        <v>2539125</v>
      </c>
      <c r="P1249" s="48">
        <f t="shared" si="227"/>
        <v>11002875</v>
      </c>
      <c r="Q1249" s="8">
        <f t="shared" si="224"/>
        <v>11002875</v>
      </c>
      <c r="R1249" s="50">
        <f t="shared" si="229"/>
        <v>0</v>
      </c>
      <c r="S1249" s="50"/>
      <c r="T1249" s="9">
        <f t="shared" si="225"/>
        <v>48</v>
      </c>
      <c r="U1249" s="9">
        <f t="shared" si="231"/>
        <v>9</v>
      </c>
      <c r="V1249">
        <f t="shared" si="226"/>
        <v>39</v>
      </c>
      <c r="W1249" s="166">
        <f t="shared" si="232"/>
        <v>282125</v>
      </c>
      <c r="Y1249" s="167">
        <f t="shared" si="233"/>
        <v>2539125</v>
      </c>
    </row>
    <row r="1250" spans="1:25" ht="12" customHeight="1" x14ac:dyDescent="0.25">
      <c r="A1250" s="51">
        <v>636</v>
      </c>
      <c r="B1250" s="118" t="s">
        <v>1335</v>
      </c>
      <c r="C1250" s="142" t="s">
        <v>1111</v>
      </c>
      <c r="D1250" s="33" t="e">
        <f>VLOOKUP(B1250,[2]Item!$A$1:$B$2217,2,)</f>
        <v>#N/A</v>
      </c>
      <c r="E1250" s="52" t="s">
        <v>1112</v>
      </c>
      <c r="F1250" s="63" t="s">
        <v>832</v>
      </c>
      <c r="G1250" s="34">
        <v>1</v>
      </c>
      <c r="H1250" s="35">
        <v>0.25</v>
      </c>
      <c r="I1250" s="121">
        <v>44980</v>
      </c>
      <c r="J1250" s="46">
        <v>233771857.19999999</v>
      </c>
      <c r="K1250" s="47">
        <f>'[1]Sep 23'!M1275</f>
        <v>38961976.199999996</v>
      </c>
      <c r="L1250" s="48"/>
      <c r="M1250" s="48">
        <f t="shared" si="223"/>
        <v>233771857.19999999</v>
      </c>
      <c r="N1250" s="49">
        <f t="shared" si="228"/>
        <v>4870247.0249999994</v>
      </c>
      <c r="O1250" s="48">
        <f t="shared" si="230"/>
        <v>43832223.224999994</v>
      </c>
      <c r="P1250" s="48">
        <f t="shared" si="227"/>
        <v>189939633.97499999</v>
      </c>
      <c r="Q1250" s="8">
        <f t="shared" si="224"/>
        <v>189939633.97499999</v>
      </c>
      <c r="R1250" s="50">
        <f t="shared" si="229"/>
        <v>0</v>
      </c>
      <c r="S1250" s="50"/>
      <c r="T1250" s="9">
        <f t="shared" si="225"/>
        <v>48</v>
      </c>
      <c r="U1250" s="9">
        <f t="shared" si="231"/>
        <v>9</v>
      </c>
      <c r="V1250">
        <f t="shared" si="226"/>
        <v>39</v>
      </c>
      <c r="W1250" s="166">
        <f t="shared" si="232"/>
        <v>4870247.0249999994</v>
      </c>
      <c r="Y1250" s="167">
        <f t="shared" si="233"/>
        <v>43832223.224999994</v>
      </c>
    </row>
    <row r="1251" spans="1:25" ht="12" customHeight="1" x14ac:dyDescent="0.25">
      <c r="A1251" s="51">
        <v>637</v>
      </c>
      <c r="B1251" s="66" t="s">
        <v>1336</v>
      </c>
      <c r="C1251" s="142" t="s">
        <v>1115</v>
      </c>
      <c r="D1251" s="33" t="e">
        <f>VLOOKUP(B1251,[2]Item!$A$1:$B$2217,2,)</f>
        <v>#N/A</v>
      </c>
      <c r="E1251" s="52" t="s">
        <v>1112</v>
      </c>
      <c r="F1251" s="63" t="s">
        <v>175</v>
      </c>
      <c r="G1251" s="60">
        <v>1</v>
      </c>
      <c r="H1251" s="35">
        <v>0.25</v>
      </c>
      <c r="I1251" s="105">
        <v>45016</v>
      </c>
      <c r="J1251" s="46">
        <v>1545000</v>
      </c>
      <c r="K1251" s="47">
        <f>'[1]Sep 23'!M1276</f>
        <v>225312.5</v>
      </c>
      <c r="L1251" s="48"/>
      <c r="M1251" s="48">
        <f t="shared" si="223"/>
        <v>1545000</v>
      </c>
      <c r="N1251" s="49">
        <f t="shared" si="228"/>
        <v>32187.5</v>
      </c>
      <c r="O1251" s="48">
        <f t="shared" si="230"/>
        <v>257500</v>
      </c>
      <c r="P1251" s="48">
        <f t="shared" si="227"/>
        <v>1287500</v>
      </c>
      <c r="R1251" s="50"/>
      <c r="S1251" s="50"/>
      <c r="T1251" s="9">
        <f t="shared" si="225"/>
        <v>48</v>
      </c>
      <c r="U1251" s="9">
        <f t="shared" si="231"/>
        <v>8</v>
      </c>
      <c r="V1251">
        <f t="shared" si="226"/>
        <v>40</v>
      </c>
      <c r="W1251" s="166">
        <f t="shared" si="232"/>
        <v>32187.5</v>
      </c>
      <c r="Y1251" s="167">
        <f t="shared" si="233"/>
        <v>257500</v>
      </c>
    </row>
    <row r="1252" spans="1:25" ht="12" customHeight="1" x14ac:dyDescent="0.25">
      <c r="A1252" s="51">
        <v>638</v>
      </c>
      <c r="B1252" s="66" t="s">
        <v>1337</v>
      </c>
      <c r="C1252" s="142" t="s">
        <v>1115</v>
      </c>
      <c r="D1252" s="33" t="e">
        <f>VLOOKUP(B1252,[2]Item!$A$1:$B$2217,2,)</f>
        <v>#N/A</v>
      </c>
      <c r="E1252" s="52" t="s">
        <v>1112</v>
      </c>
      <c r="F1252" s="63" t="s">
        <v>175</v>
      </c>
      <c r="G1252" s="60">
        <v>1</v>
      </c>
      <c r="H1252" s="35">
        <v>0.25</v>
      </c>
      <c r="I1252" s="105">
        <v>45016</v>
      </c>
      <c r="J1252" s="46">
        <v>1920000</v>
      </c>
      <c r="K1252" s="47">
        <f>'[1]Sep 23'!M1277</f>
        <v>280000</v>
      </c>
      <c r="L1252" s="48"/>
      <c r="M1252" s="48">
        <f t="shared" si="223"/>
        <v>1920000</v>
      </c>
      <c r="N1252" s="49">
        <f t="shared" si="228"/>
        <v>40000</v>
      </c>
      <c r="O1252" s="48">
        <f t="shared" si="230"/>
        <v>320000</v>
      </c>
      <c r="P1252" s="48">
        <f t="shared" si="227"/>
        <v>1600000</v>
      </c>
      <c r="R1252" s="50"/>
      <c r="S1252" s="50"/>
      <c r="T1252" s="9">
        <f t="shared" si="225"/>
        <v>48</v>
      </c>
      <c r="U1252" s="9">
        <f t="shared" si="231"/>
        <v>8</v>
      </c>
      <c r="V1252">
        <f t="shared" si="226"/>
        <v>40</v>
      </c>
      <c r="W1252" s="166">
        <f t="shared" si="232"/>
        <v>40000</v>
      </c>
      <c r="Y1252" s="167">
        <f t="shared" si="233"/>
        <v>320000</v>
      </c>
    </row>
    <row r="1253" spans="1:25" ht="12" customHeight="1" x14ac:dyDescent="0.25">
      <c r="A1253" s="51">
        <v>639</v>
      </c>
      <c r="B1253" s="66" t="s">
        <v>1338</v>
      </c>
      <c r="C1253" s="142" t="s">
        <v>1115</v>
      </c>
      <c r="D1253" s="33" t="e">
        <f>VLOOKUP(B1253,[2]Item!$A$1:$B$2217,2,)</f>
        <v>#N/A</v>
      </c>
      <c r="E1253" s="52" t="s">
        <v>1112</v>
      </c>
      <c r="F1253" s="63" t="s">
        <v>175</v>
      </c>
      <c r="G1253" s="60">
        <v>2</v>
      </c>
      <c r="H1253" s="35">
        <v>0.25</v>
      </c>
      <c r="I1253" s="105">
        <v>45016</v>
      </c>
      <c r="J1253" s="46">
        <v>3000000</v>
      </c>
      <c r="K1253" s="47">
        <f>'[1]Sep 23'!M1278</f>
        <v>437500</v>
      </c>
      <c r="L1253" s="48"/>
      <c r="M1253" s="48">
        <f t="shared" si="223"/>
        <v>3000000</v>
      </c>
      <c r="N1253" s="49">
        <f t="shared" si="228"/>
        <v>62500</v>
      </c>
      <c r="O1253" s="48">
        <f t="shared" si="230"/>
        <v>500000</v>
      </c>
      <c r="P1253" s="48">
        <f t="shared" si="227"/>
        <v>2500000</v>
      </c>
      <c r="R1253" s="50"/>
      <c r="S1253" s="50"/>
      <c r="T1253" s="9">
        <f t="shared" si="225"/>
        <v>48</v>
      </c>
      <c r="U1253" s="9">
        <f t="shared" si="231"/>
        <v>8</v>
      </c>
      <c r="V1253">
        <f t="shared" si="226"/>
        <v>40</v>
      </c>
      <c r="W1253" s="166">
        <f t="shared" si="232"/>
        <v>62500</v>
      </c>
      <c r="Y1253" s="167">
        <f t="shared" si="233"/>
        <v>500000</v>
      </c>
    </row>
    <row r="1254" spans="1:25" ht="12" customHeight="1" x14ac:dyDescent="0.25">
      <c r="A1254" s="51">
        <v>640</v>
      </c>
      <c r="B1254" s="66" t="s">
        <v>1339</v>
      </c>
      <c r="C1254" s="142" t="s">
        <v>1115</v>
      </c>
      <c r="D1254" s="33" t="e">
        <f>VLOOKUP(B1254,[2]Item!$A$1:$B$2217,2,)</f>
        <v>#N/A</v>
      </c>
      <c r="E1254" s="52" t="s">
        <v>1112</v>
      </c>
      <c r="F1254" s="63" t="s">
        <v>175</v>
      </c>
      <c r="G1254" s="60">
        <v>1</v>
      </c>
      <c r="H1254" s="35">
        <v>0.25</v>
      </c>
      <c r="I1254" s="105">
        <v>45016</v>
      </c>
      <c r="J1254" s="46">
        <v>4000000</v>
      </c>
      <c r="K1254" s="47">
        <f>'[1]Sep 23'!M1279</f>
        <v>583333.33333333326</v>
      </c>
      <c r="L1254" s="48"/>
      <c r="M1254" s="48">
        <f t="shared" si="223"/>
        <v>4000000</v>
      </c>
      <c r="N1254" s="49">
        <f t="shared" si="228"/>
        <v>83333.333333333328</v>
      </c>
      <c r="O1254" s="48">
        <f t="shared" si="230"/>
        <v>666666.66666666663</v>
      </c>
      <c r="P1254" s="48">
        <f t="shared" si="227"/>
        <v>3333333.3333333335</v>
      </c>
      <c r="R1254" s="50"/>
      <c r="S1254" s="50"/>
      <c r="T1254" s="9">
        <f t="shared" si="225"/>
        <v>48</v>
      </c>
      <c r="U1254" s="9">
        <f t="shared" si="231"/>
        <v>8</v>
      </c>
      <c r="V1254">
        <f t="shared" si="226"/>
        <v>40</v>
      </c>
      <c r="W1254" s="166">
        <f t="shared" si="232"/>
        <v>83333.333333333328</v>
      </c>
      <c r="Y1254" s="167">
        <f t="shared" si="233"/>
        <v>666666.66666666663</v>
      </c>
    </row>
    <row r="1255" spans="1:25" ht="12" customHeight="1" x14ac:dyDescent="0.25">
      <c r="A1255" s="51">
        <v>641</v>
      </c>
      <c r="B1255" s="66" t="s">
        <v>1340</v>
      </c>
      <c r="C1255" s="142" t="s">
        <v>1115</v>
      </c>
      <c r="D1255" s="33" t="e">
        <f>VLOOKUP(B1255,[2]Item!$A$1:$B$2217,2,)</f>
        <v>#N/A</v>
      </c>
      <c r="E1255" s="52" t="s">
        <v>1112</v>
      </c>
      <c r="F1255" s="63" t="s">
        <v>175</v>
      </c>
      <c r="G1255" s="60">
        <v>1</v>
      </c>
      <c r="H1255" s="35">
        <v>0.25</v>
      </c>
      <c r="I1255" s="105">
        <v>45016</v>
      </c>
      <c r="J1255" s="46">
        <v>1920000</v>
      </c>
      <c r="K1255" s="47">
        <f>'[1]Sep 23'!M1280</f>
        <v>280000</v>
      </c>
      <c r="L1255" s="48"/>
      <c r="M1255" s="48">
        <f t="shared" si="223"/>
        <v>1920000</v>
      </c>
      <c r="N1255" s="49">
        <f t="shared" si="228"/>
        <v>40000</v>
      </c>
      <c r="O1255" s="48">
        <f t="shared" si="230"/>
        <v>320000</v>
      </c>
      <c r="P1255" s="48">
        <f t="shared" si="227"/>
        <v>1600000</v>
      </c>
      <c r="R1255" s="50"/>
      <c r="S1255" s="50"/>
      <c r="T1255" s="9">
        <f t="shared" si="225"/>
        <v>48</v>
      </c>
      <c r="U1255" s="9">
        <f t="shared" si="231"/>
        <v>8</v>
      </c>
      <c r="V1255">
        <f t="shared" si="226"/>
        <v>40</v>
      </c>
      <c r="W1255" s="166">
        <f t="shared" si="232"/>
        <v>40000</v>
      </c>
      <c r="Y1255" s="167">
        <f t="shared" si="233"/>
        <v>320000</v>
      </c>
    </row>
    <row r="1256" spans="1:25" ht="12" customHeight="1" x14ac:dyDescent="0.25">
      <c r="A1256" s="51">
        <v>642</v>
      </c>
      <c r="B1256" s="66" t="s">
        <v>1341</v>
      </c>
      <c r="C1256" s="142" t="s">
        <v>1115</v>
      </c>
      <c r="D1256" s="33" t="e">
        <f>VLOOKUP(B1256,[2]Item!$A$1:$B$2217,2,)</f>
        <v>#N/A</v>
      </c>
      <c r="E1256" s="52" t="s">
        <v>1112</v>
      </c>
      <c r="F1256" s="63" t="s">
        <v>175</v>
      </c>
      <c r="G1256" s="60">
        <v>1</v>
      </c>
      <c r="H1256" s="35">
        <v>0.25</v>
      </c>
      <c r="I1256" s="105">
        <v>45016</v>
      </c>
      <c r="J1256" s="46">
        <v>1920000</v>
      </c>
      <c r="K1256" s="47">
        <f>'[1]Sep 23'!M1281</f>
        <v>280000</v>
      </c>
      <c r="L1256" s="48"/>
      <c r="M1256" s="48">
        <f t="shared" si="223"/>
        <v>1920000</v>
      </c>
      <c r="N1256" s="49">
        <f t="shared" si="228"/>
        <v>40000</v>
      </c>
      <c r="O1256" s="48">
        <f t="shared" si="230"/>
        <v>320000</v>
      </c>
      <c r="P1256" s="48">
        <f t="shared" si="227"/>
        <v>1600000</v>
      </c>
      <c r="R1256" s="50"/>
      <c r="S1256" s="50"/>
      <c r="T1256" s="9">
        <f t="shared" si="225"/>
        <v>48</v>
      </c>
      <c r="U1256" s="9">
        <f t="shared" si="231"/>
        <v>8</v>
      </c>
      <c r="V1256">
        <f t="shared" si="226"/>
        <v>40</v>
      </c>
      <c r="W1256" s="166">
        <f t="shared" si="232"/>
        <v>40000</v>
      </c>
      <c r="Y1256" s="167">
        <f t="shared" si="233"/>
        <v>320000</v>
      </c>
    </row>
    <row r="1257" spans="1:25" ht="12" customHeight="1" x14ac:dyDescent="0.25">
      <c r="A1257" s="51">
        <v>643</v>
      </c>
      <c r="B1257" s="159" t="s">
        <v>1342</v>
      </c>
      <c r="C1257" s="142" t="s">
        <v>1115</v>
      </c>
      <c r="D1257" s="33" t="e">
        <f>VLOOKUP(B1257,[2]Item!$A$1:$B$2217,2,)</f>
        <v>#N/A</v>
      </c>
      <c r="E1257" s="52" t="s">
        <v>1112</v>
      </c>
      <c r="F1257" s="63" t="s">
        <v>175</v>
      </c>
      <c r="G1257" s="60">
        <v>1</v>
      </c>
      <c r="H1257" s="35">
        <v>0.25</v>
      </c>
      <c r="I1257" s="105">
        <v>45016</v>
      </c>
      <c r="J1257" s="46">
        <v>1920000</v>
      </c>
      <c r="K1257" s="47">
        <f>'[1]Sep 23'!M1282</f>
        <v>280000</v>
      </c>
      <c r="L1257" s="48"/>
      <c r="M1257" s="48">
        <f t="shared" ref="M1257:M1265" si="234">J1257+L1257</f>
        <v>1920000</v>
      </c>
      <c r="N1257" s="49">
        <f t="shared" si="228"/>
        <v>40000</v>
      </c>
      <c r="O1257" s="48">
        <f t="shared" si="230"/>
        <v>320000</v>
      </c>
      <c r="P1257" s="48">
        <f t="shared" si="227"/>
        <v>1600000</v>
      </c>
      <c r="R1257" s="50"/>
      <c r="S1257" s="50"/>
      <c r="T1257" s="9">
        <f t="shared" si="225"/>
        <v>48</v>
      </c>
      <c r="U1257" s="9">
        <f t="shared" si="231"/>
        <v>8</v>
      </c>
      <c r="V1257">
        <f t="shared" si="226"/>
        <v>40</v>
      </c>
      <c r="W1257" s="166">
        <f t="shared" si="232"/>
        <v>40000</v>
      </c>
      <c r="Y1257" s="167">
        <f t="shared" si="233"/>
        <v>320000</v>
      </c>
    </row>
    <row r="1258" spans="1:25" ht="12" customHeight="1" x14ac:dyDescent="0.25">
      <c r="A1258" s="51">
        <v>644</v>
      </c>
      <c r="B1258" s="66" t="s">
        <v>1343</v>
      </c>
      <c r="C1258" s="142" t="s">
        <v>1115</v>
      </c>
      <c r="D1258" s="33" t="e">
        <f>VLOOKUP(B1258,[2]Item!$A$1:$B$2217,2,)</f>
        <v>#N/A</v>
      </c>
      <c r="E1258" s="52" t="s">
        <v>1112</v>
      </c>
      <c r="F1258" s="63" t="s">
        <v>175</v>
      </c>
      <c r="G1258" s="60">
        <v>1</v>
      </c>
      <c r="H1258" s="35">
        <v>0.25</v>
      </c>
      <c r="I1258" s="105">
        <v>45016</v>
      </c>
      <c r="J1258" s="46">
        <v>1490000</v>
      </c>
      <c r="K1258" s="47">
        <f>'[1]Sep 23'!M1283</f>
        <v>217291.66666666666</v>
      </c>
      <c r="L1258" s="48"/>
      <c r="M1258" s="48">
        <f t="shared" si="234"/>
        <v>1490000</v>
      </c>
      <c r="N1258" s="49">
        <f t="shared" si="228"/>
        <v>31041.666666666668</v>
      </c>
      <c r="O1258" s="48">
        <f t="shared" si="230"/>
        <v>248333.33333333331</v>
      </c>
      <c r="P1258" s="48">
        <f t="shared" si="227"/>
        <v>1241666.6666666667</v>
      </c>
      <c r="R1258" s="50"/>
      <c r="S1258" s="50"/>
      <c r="T1258" s="9">
        <f t="shared" si="225"/>
        <v>48</v>
      </c>
      <c r="U1258" s="9">
        <f t="shared" si="231"/>
        <v>8</v>
      </c>
      <c r="V1258">
        <f t="shared" si="226"/>
        <v>40</v>
      </c>
      <c r="W1258" s="166">
        <f t="shared" si="232"/>
        <v>31041.666666666668</v>
      </c>
      <c r="Y1258" s="167">
        <f t="shared" si="233"/>
        <v>248333.33333333334</v>
      </c>
    </row>
    <row r="1259" spans="1:25" ht="12" customHeight="1" x14ac:dyDescent="0.25">
      <c r="A1259" s="51">
        <v>645</v>
      </c>
      <c r="B1259" s="66" t="s">
        <v>1344</v>
      </c>
      <c r="C1259" s="142" t="s">
        <v>1115</v>
      </c>
      <c r="D1259" s="33" t="e">
        <f>VLOOKUP(B1259,[2]Item!$A$1:$B$2217,2,)</f>
        <v>#N/A</v>
      </c>
      <c r="E1259" s="52" t="s">
        <v>1112</v>
      </c>
      <c r="F1259" s="63" t="s">
        <v>175</v>
      </c>
      <c r="G1259" s="60">
        <v>1</v>
      </c>
      <c r="H1259" s="35">
        <v>0.25</v>
      </c>
      <c r="I1259" s="105">
        <v>45016</v>
      </c>
      <c r="J1259" s="46">
        <v>520000</v>
      </c>
      <c r="K1259" s="47">
        <f>'[1]Sep 23'!M1284</f>
        <v>75833.333333333343</v>
      </c>
      <c r="L1259" s="48"/>
      <c r="M1259" s="48">
        <f t="shared" si="234"/>
        <v>520000</v>
      </c>
      <c r="N1259" s="49">
        <f t="shared" si="228"/>
        <v>10833.333333333334</v>
      </c>
      <c r="O1259" s="48">
        <f t="shared" si="230"/>
        <v>86666.666666666672</v>
      </c>
      <c r="P1259" s="48">
        <f t="shared" si="227"/>
        <v>433333.33333333331</v>
      </c>
      <c r="R1259" s="50"/>
      <c r="S1259" s="50"/>
      <c r="T1259" s="9">
        <f t="shared" si="225"/>
        <v>48</v>
      </c>
      <c r="U1259" s="9">
        <f t="shared" si="231"/>
        <v>8</v>
      </c>
      <c r="V1259">
        <f t="shared" si="226"/>
        <v>40</v>
      </c>
      <c r="W1259" s="166">
        <f t="shared" si="232"/>
        <v>10833.333333333334</v>
      </c>
      <c r="Y1259" s="167">
        <f t="shared" si="233"/>
        <v>86666.666666666672</v>
      </c>
    </row>
    <row r="1260" spans="1:25" ht="12" customHeight="1" x14ac:dyDescent="0.25">
      <c r="A1260" s="51">
        <v>646</v>
      </c>
      <c r="B1260" s="66" t="s">
        <v>1345</v>
      </c>
      <c r="C1260" s="142" t="s">
        <v>1115</v>
      </c>
      <c r="D1260" s="33" t="e">
        <f>VLOOKUP(B1260,[2]Item!$A$1:$B$2217,2,)</f>
        <v>#N/A</v>
      </c>
      <c r="E1260" s="52" t="s">
        <v>1112</v>
      </c>
      <c r="F1260" s="63" t="s">
        <v>175</v>
      </c>
      <c r="G1260" s="60">
        <v>1</v>
      </c>
      <c r="H1260" s="35">
        <v>0.25</v>
      </c>
      <c r="I1260" s="105">
        <v>45016</v>
      </c>
      <c r="J1260" s="46">
        <v>520000</v>
      </c>
      <c r="K1260" s="47">
        <f>'[1]Sep 23'!M1285</f>
        <v>75833.333333333343</v>
      </c>
      <c r="L1260" s="48"/>
      <c r="M1260" s="48">
        <f t="shared" si="234"/>
        <v>520000</v>
      </c>
      <c r="N1260" s="49">
        <f t="shared" si="228"/>
        <v>10833.333333333334</v>
      </c>
      <c r="O1260" s="48">
        <f t="shared" si="230"/>
        <v>86666.666666666672</v>
      </c>
      <c r="P1260" s="48">
        <f t="shared" si="227"/>
        <v>433333.33333333331</v>
      </c>
      <c r="R1260" s="50"/>
      <c r="S1260" s="50"/>
      <c r="T1260" s="9">
        <f t="shared" si="225"/>
        <v>48</v>
      </c>
      <c r="U1260" s="9">
        <f t="shared" si="231"/>
        <v>8</v>
      </c>
      <c r="V1260">
        <f t="shared" si="226"/>
        <v>40</v>
      </c>
      <c r="W1260" s="166">
        <f t="shared" si="232"/>
        <v>10833.333333333334</v>
      </c>
      <c r="Y1260" s="167">
        <f t="shared" si="233"/>
        <v>86666.666666666672</v>
      </c>
    </row>
    <row r="1261" spans="1:25" ht="12" customHeight="1" x14ac:dyDescent="0.25">
      <c r="A1261" s="51">
        <v>647</v>
      </c>
      <c r="B1261" s="66" t="s">
        <v>1346</v>
      </c>
      <c r="C1261" s="142" t="s">
        <v>1115</v>
      </c>
      <c r="D1261" s="33" t="e">
        <f>VLOOKUP(B1261,[2]Item!$A$1:$B$2217,2,)</f>
        <v>#N/A</v>
      </c>
      <c r="E1261" s="52" t="s">
        <v>1112</v>
      </c>
      <c r="F1261" s="63" t="s">
        <v>175</v>
      </c>
      <c r="G1261" s="60">
        <v>1</v>
      </c>
      <c r="H1261" s="35">
        <v>0.25</v>
      </c>
      <c r="I1261" s="105">
        <v>45016</v>
      </c>
      <c r="J1261" s="46">
        <v>520000</v>
      </c>
      <c r="K1261" s="47">
        <f>'[1]Sep 23'!M1286</f>
        <v>75833.333333333343</v>
      </c>
      <c r="L1261" s="48"/>
      <c r="M1261" s="48">
        <f t="shared" si="234"/>
        <v>520000</v>
      </c>
      <c r="N1261" s="49">
        <f t="shared" si="228"/>
        <v>10833.333333333334</v>
      </c>
      <c r="O1261" s="48">
        <f t="shared" si="230"/>
        <v>86666.666666666672</v>
      </c>
      <c r="P1261" s="48">
        <f t="shared" si="227"/>
        <v>433333.33333333331</v>
      </c>
      <c r="R1261" s="50"/>
      <c r="S1261" s="50"/>
      <c r="T1261" s="9">
        <f t="shared" si="225"/>
        <v>48</v>
      </c>
      <c r="U1261" s="9">
        <f t="shared" si="231"/>
        <v>8</v>
      </c>
      <c r="V1261">
        <f t="shared" si="226"/>
        <v>40</v>
      </c>
      <c r="W1261" s="166">
        <f t="shared" si="232"/>
        <v>10833.333333333334</v>
      </c>
      <c r="Y1261" s="167">
        <f t="shared" si="233"/>
        <v>86666.666666666672</v>
      </c>
    </row>
    <row r="1262" spans="1:25" ht="12" customHeight="1" x14ac:dyDescent="0.25">
      <c r="A1262" s="51">
        <v>648</v>
      </c>
      <c r="B1262" s="66" t="s">
        <v>1347</v>
      </c>
      <c r="C1262" s="142" t="s">
        <v>1115</v>
      </c>
      <c r="D1262" s="33" t="e">
        <f>VLOOKUP(B1262,[2]Item!$A$1:$B$2217,2,)</f>
        <v>#N/A</v>
      </c>
      <c r="E1262" s="52" t="s">
        <v>1112</v>
      </c>
      <c r="F1262" s="63" t="s">
        <v>175</v>
      </c>
      <c r="G1262" s="60">
        <v>16</v>
      </c>
      <c r="H1262" s="35">
        <v>0.25</v>
      </c>
      <c r="I1262" s="105">
        <v>45016</v>
      </c>
      <c r="J1262" s="46">
        <v>512000</v>
      </c>
      <c r="K1262" s="47">
        <f>'[1]Sep 23'!M1287</f>
        <v>74666.666666666657</v>
      </c>
      <c r="L1262" s="48"/>
      <c r="M1262" s="48">
        <f t="shared" si="234"/>
        <v>512000</v>
      </c>
      <c r="N1262" s="49">
        <f t="shared" si="228"/>
        <v>10666.666666666666</v>
      </c>
      <c r="O1262" s="48">
        <f t="shared" si="230"/>
        <v>85333.333333333328</v>
      </c>
      <c r="P1262" s="48">
        <f t="shared" si="227"/>
        <v>426666.66666666669</v>
      </c>
      <c r="R1262" s="50"/>
      <c r="S1262" s="50"/>
      <c r="T1262" s="9">
        <f t="shared" si="225"/>
        <v>48</v>
      </c>
      <c r="U1262" s="9">
        <f t="shared" si="231"/>
        <v>8</v>
      </c>
      <c r="V1262">
        <f t="shared" si="226"/>
        <v>40</v>
      </c>
      <c r="W1262" s="166">
        <f t="shared" si="232"/>
        <v>10666.666666666666</v>
      </c>
      <c r="Y1262" s="167">
        <f t="shared" si="233"/>
        <v>85333.333333333328</v>
      </c>
    </row>
    <row r="1263" spans="1:25" ht="12" customHeight="1" x14ac:dyDescent="0.25">
      <c r="A1263" s="51">
        <v>649</v>
      </c>
      <c r="B1263" s="66" t="s">
        <v>1348</v>
      </c>
      <c r="C1263" s="142" t="s">
        <v>1115</v>
      </c>
      <c r="D1263" s="33" t="e">
        <f>VLOOKUP(B1263,[2]Item!$A$1:$B$2217,2,)</f>
        <v>#N/A</v>
      </c>
      <c r="E1263" s="52" t="s">
        <v>1112</v>
      </c>
      <c r="F1263" s="63" t="s">
        <v>175</v>
      </c>
      <c r="G1263" s="60">
        <v>1</v>
      </c>
      <c r="H1263" s="35">
        <v>0.25</v>
      </c>
      <c r="I1263" s="105">
        <v>45016</v>
      </c>
      <c r="J1263" s="46">
        <v>8000000</v>
      </c>
      <c r="K1263" s="47">
        <f>'[1]Sep 23'!M1288</f>
        <v>1166666.6666666665</v>
      </c>
      <c r="L1263" s="48"/>
      <c r="M1263" s="48">
        <f t="shared" si="234"/>
        <v>8000000</v>
      </c>
      <c r="N1263" s="49">
        <f t="shared" si="228"/>
        <v>166666.66666666666</v>
      </c>
      <c r="O1263" s="48">
        <f t="shared" si="230"/>
        <v>1333333.3333333333</v>
      </c>
      <c r="P1263" s="48">
        <f t="shared" si="227"/>
        <v>6666666.666666667</v>
      </c>
      <c r="R1263" s="50"/>
      <c r="S1263" s="50"/>
      <c r="T1263" s="9">
        <f t="shared" si="225"/>
        <v>48</v>
      </c>
      <c r="U1263" s="9">
        <f t="shared" si="231"/>
        <v>8</v>
      </c>
      <c r="V1263">
        <f t="shared" si="226"/>
        <v>40</v>
      </c>
      <c r="W1263" s="166">
        <f t="shared" si="232"/>
        <v>166666.66666666666</v>
      </c>
      <c r="Y1263" s="167">
        <f t="shared" si="233"/>
        <v>1333333.3333333333</v>
      </c>
    </row>
    <row r="1264" spans="1:25" ht="12" customHeight="1" x14ac:dyDescent="0.25">
      <c r="A1264" s="51">
        <v>650</v>
      </c>
      <c r="B1264" s="118" t="s">
        <v>1349</v>
      </c>
      <c r="C1264" s="142" t="s">
        <v>1115</v>
      </c>
      <c r="D1264" s="33" t="e">
        <f>VLOOKUP(B1264,[2]Item!$A$1:$B$2217,2,)</f>
        <v>#N/A</v>
      </c>
      <c r="E1264" s="52" t="s">
        <v>1112</v>
      </c>
      <c r="F1264" s="63" t="s">
        <v>175</v>
      </c>
      <c r="G1264" s="60">
        <v>2</v>
      </c>
      <c r="H1264" s="35">
        <v>0.25</v>
      </c>
      <c r="I1264" s="121">
        <v>45056</v>
      </c>
      <c r="J1264" s="46">
        <v>6750000</v>
      </c>
      <c r="K1264" s="47">
        <f>'[1]Sep 23'!M1289</f>
        <v>703125</v>
      </c>
      <c r="L1264" s="48"/>
      <c r="M1264" s="48">
        <f t="shared" si="234"/>
        <v>6750000</v>
      </c>
      <c r="N1264" s="49">
        <f t="shared" si="228"/>
        <v>140625</v>
      </c>
      <c r="O1264" s="48">
        <f t="shared" si="230"/>
        <v>843750</v>
      </c>
      <c r="P1264" s="48">
        <f t="shared" si="227"/>
        <v>5906250</v>
      </c>
      <c r="R1264" s="50"/>
      <c r="S1264" s="50"/>
      <c r="T1264" s="9">
        <f t="shared" si="225"/>
        <v>48</v>
      </c>
      <c r="U1264" s="9">
        <f t="shared" si="231"/>
        <v>6</v>
      </c>
      <c r="V1264">
        <f t="shared" si="226"/>
        <v>42</v>
      </c>
      <c r="W1264" s="166">
        <f t="shared" si="232"/>
        <v>140625</v>
      </c>
      <c r="Y1264" s="167">
        <f t="shared" si="233"/>
        <v>843750</v>
      </c>
    </row>
    <row r="1265" spans="1:25" ht="12" customHeight="1" x14ac:dyDescent="0.25">
      <c r="A1265" s="51">
        <v>651</v>
      </c>
      <c r="B1265" s="118" t="s">
        <v>1350</v>
      </c>
      <c r="C1265" s="142" t="s">
        <v>1115</v>
      </c>
      <c r="D1265" s="33" t="e">
        <f>VLOOKUP(B1265,[2]Item!$A$1:$B$2217,2,)</f>
        <v>#N/A</v>
      </c>
      <c r="E1265" s="52" t="s">
        <v>1112</v>
      </c>
      <c r="F1265" s="63" t="s">
        <v>175</v>
      </c>
      <c r="G1265" s="60">
        <v>2</v>
      </c>
      <c r="H1265" s="35">
        <v>0.25</v>
      </c>
      <c r="I1265" s="121">
        <v>45056</v>
      </c>
      <c r="J1265" s="46">
        <v>11050000</v>
      </c>
      <c r="K1265" s="47">
        <f>'[1]Sep 23'!M1290</f>
        <v>1151041.6666666667</v>
      </c>
      <c r="L1265" s="48"/>
      <c r="M1265" s="48">
        <f t="shared" si="234"/>
        <v>11050000</v>
      </c>
      <c r="N1265" s="49">
        <f t="shared" si="228"/>
        <v>230208.33333333334</v>
      </c>
      <c r="O1265" s="48">
        <f t="shared" si="230"/>
        <v>1381250</v>
      </c>
      <c r="P1265" s="48">
        <f t="shared" si="227"/>
        <v>9668750</v>
      </c>
      <c r="R1265" s="50"/>
      <c r="S1265" s="50"/>
      <c r="T1265" s="9">
        <f t="shared" si="225"/>
        <v>48</v>
      </c>
      <c r="U1265" s="9">
        <f t="shared" si="231"/>
        <v>6</v>
      </c>
      <c r="V1265">
        <f t="shared" si="226"/>
        <v>42</v>
      </c>
      <c r="W1265" s="166">
        <f t="shared" si="232"/>
        <v>230208.33333333334</v>
      </c>
      <c r="Y1265" s="167">
        <f t="shared" si="233"/>
        <v>1381250</v>
      </c>
    </row>
    <row r="1266" spans="1:25" ht="12" customHeight="1" x14ac:dyDescent="0.25">
      <c r="A1266" s="51">
        <v>652</v>
      </c>
      <c r="B1266" s="118" t="s">
        <v>1351</v>
      </c>
      <c r="C1266" s="142" t="s">
        <v>1115</v>
      </c>
      <c r="D1266" s="33" t="e">
        <f>VLOOKUP(B1266,[2]Item!$A$1:$B$2217,2,)</f>
        <v>#N/A</v>
      </c>
      <c r="E1266" s="52" t="s">
        <v>1112</v>
      </c>
      <c r="F1266" s="63" t="s">
        <v>175</v>
      </c>
      <c r="G1266" s="60">
        <v>1</v>
      </c>
      <c r="H1266" s="35">
        <v>0.25</v>
      </c>
      <c r="I1266" s="121">
        <v>45056</v>
      </c>
      <c r="J1266" s="46">
        <v>7450000</v>
      </c>
      <c r="K1266" s="47">
        <f>'[1]Sep 23'!M1291</f>
        <v>776041.66666666674</v>
      </c>
      <c r="L1266" s="48"/>
      <c r="M1266" s="48">
        <f>J1266+L1266</f>
        <v>7450000</v>
      </c>
      <c r="N1266" s="49">
        <f t="shared" si="228"/>
        <v>155208.33333333334</v>
      </c>
      <c r="O1266" s="48">
        <f t="shared" si="230"/>
        <v>931250.00000000012</v>
      </c>
      <c r="P1266" s="48">
        <f t="shared" si="227"/>
        <v>6518750</v>
      </c>
      <c r="R1266" s="50"/>
      <c r="S1266" s="50"/>
      <c r="T1266" s="9">
        <f t="shared" si="225"/>
        <v>48</v>
      </c>
      <c r="U1266" s="9">
        <f t="shared" si="231"/>
        <v>6</v>
      </c>
      <c r="V1266">
        <f t="shared" si="226"/>
        <v>42</v>
      </c>
      <c r="W1266" s="166">
        <f t="shared" si="232"/>
        <v>155208.33333333334</v>
      </c>
      <c r="Y1266" s="167">
        <f t="shared" si="233"/>
        <v>931250</v>
      </c>
    </row>
    <row r="1267" spans="1:25" ht="12" customHeight="1" x14ac:dyDescent="0.25">
      <c r="A1267" s="51">
        <v>653</v>
      </c>
      <c r="B1267" s="118" t="s">
        <v>1352</v>
      </c>
      <c r="C1267" s="142" t="s">
        <v>1111</v>
      </c>
      <c r="D1267" s="33" t="e">
        <f>VLOOKUP(B1267,[2]Item!$A$1:$B$2217,2,)</f>
        <v>#N/A</v>
      </c>
      <c r="E1267" s="52" t="s">
        <v>1112</v>
      </c>
      <c r="F1267" s="63" t="s">
        <v>679</v>
      </c>
      <c r="G1267" s="34">
        <v>2</v>
      </c>
      <c r="H1267" s="35">
        <v>0.25</v>
      </c>
      <c r="I1267" s="68">
        <v>45083</v>
      </c>
      <c r="J1267" s="46">
        <v>69873930.200000003</v>
      </c>
      <c r="K1267" s="47">
        <f>'[1]Sep 23'!M1292</f>
        <v>5822827.5166666666</v>
      </c>
      <c r="L1267" s="48"/>
      <c r="M1267" s="48">
        <f>J1267+L1267</f>
        <v>69873930.200000003</v>
      </c>
      <c r="N1267" s="49">
        <f t="shared" si="228"/>
        <v>1455706.8791666667</v>
      </c>
      <c r="O1267" s="48">
        <f t="shared" si="230"/>
        <v>7278534.395833333</v>
      </c>
      <c r="P1267" s="48">
        <f t="shared" si="227"/>
        <v>62595395.804166667</v>
      </c>
      <c r="R1267" s="50"/>
      <c r="S1267" s="50"/>
      <c r="T1267" s="9">
        <f t="shared" ref="T1267:T1300" si="235">IF(H1267=0,"",IF(H1267="","",12*(100%/H1267)))</f>
        <v>48</v>
      </c>
      <c r="U1267" s="9">
        <f t="shared" si="231"/>
        <v>5</v>
      </c>
      <c r="V1267">
        <f t="shared" ref="V1267:V1300" si="236">IFERROR(IF(T1267-U1267&gt;0,T1267-U1267,0),"")</f>
        <v>43</v>
      </c>
      <c r="W1267" s="166">
        <f t="shared" si="232"/>
        <v>1455706.8791666667</v>
      </c>
      <c r="Y1267" s="167">
        <f t="shared" si="233"/>
        <v>7278534.395833333</v>
      </c>
    </row>
    <row r="1268" spans="1:25" ht="12" customHeight="1" x14ac:dyDescent="0.25">
      <c r="A1268" s="51">
        <v>654</v>
      </c>
      <c r="B1268" s="118" t="s">
        <v>1353</v>
      </c>
      <c r="C1268" s="142" t="s">
        <v>1111</v>
      </c>
      <c r="D1268" s="33" t="e">
        <f>VLOOKUP(B1268,[2]Item!$A$1:$B$2217,2,)</f>
        <v>#N/A</v>
      </c>
      <c r="E1268" s="52" t="s">
        <v>1112</v>
      </c>
      <c r="F1268" s="63" t="s">
        <v>679</v>
      </c>
      <c r="G1268" s="34">
        <v>1</v>
      </c>
      <c r="H1268" s="35">
        <v>0.25</v>
      </c>
      <c r="I1268" s="68">
        <v>45083</v>
      </c>
      <c r="J1268" s="46">
        <v>20771234.27</v>
      </c>
      <c r="K1268" s="47">
        <f>'[1]Sep 23'!M1293</f>
        <v>1730936.1891666667</v>
      </c>
      <c r="L1268" s="48"/>
      <c r="M1268" s="48">
        <f>J1268+L1268</f>
        <v>20771234.27</v>
      </c>
      <c r="N1268" s="49">
        <f t="shared" si="228"/>
        <v>432734.04729166668</v>
      </c>
      <c r="O1268" s="48">
        <f t="shared" si="230"/>
        <v>2163670.2364583332</v>
      </c>
      <c r="P1268" s="48">
        <f t="shared" si="227"/>
        <v>18607564.033541664</v>
      </c>
      <c r="R1268" s="50"/>
      <c r="S1268" s="50"/>
      <c r="T1268" s="9">
        <f t="shared" si="235"/>
        <v>48</v>
      </c>
      <c r="U1268" s="9">
        <f t="shared" si="231"/>
        <v>5</v>
      </c>
      <c r="V1268">
        <f t="shared" si="236"/>
        <v>43</v>
      </c>
      <c r="W1268" s="166">
        <f t="shared" si="232"/>
        <v>432734.04729166668</v>
      </c>
      <c r="Y1268" s="167">
        <f t="shared" si="233"/>
        <v>2163670.2364583332</v>
      </c>
    </row>
    <row r="1269" spans="1:25" ht="12" customHeight="1" x14ac:dyDescent="0.25">
      <c r="A1269" s="51">
        <v>655</v>
      </c>
      <c r="B1269" s="118" t="s">
        <v>1354</v>
      </c>
      <c r="C1269" s="142" t="s">
        <v>1111</v>
      </c>
      <c r="D1269" s="33" t="e">
        <f>VLOOKUP(B1269,[2]Item!$A$1:$B$2217,2,)</f>
        <v>#N/A</v>
      </c>
      <c r="E1269" s="52" t="s">
        <v>1112</v>
      </c>
      <c r="F1269" s="63" t="s">
        <v>805</v>
      </c>
      <c r="G1269" s="34">
        <v>1</v>
      </c>
      <c r="H1269" s="35">
        <v>0.25</v>
      </c>
      <c r="I1269" s="68">
        <v>45100</v>
      </c>
      <c r="J1269" s="46">
        <v>59960000</v>
      </c>
      <c r="K1269" s="47">
        <f>'[1]Sep 23'!M1294</f>
        <v>4996666.666666667</v>
      </c>
      <c r="L1269" s="48"/>
      <c r="M1269" s="48">
        <f>J1269+L1269</f>
        <v>59960000</v>
      </c>
      <c r="N1269" s="49">
        <f t="shared" si="228"/>
        <v>1249166.6666666667</v>
      </c>
      <c r="O1269" s="48">
        <f t="shared" si="230"/>
        <v>6245833.333333334</v>
      </c>
      <c r="P1269" s="48">
        <f t="shared" si="227"/>
        <v>53714166.666666664</v>
      </c>
      <c r="R1269" s="50"/>
      <c r="S1269" s="50"/>
      <c r="T1269" s="9">
        <f t="shared" si="235"/>
        <v>48</v>
      </c>
      <c r="U1269" s="9">
        <f t="shared" si="231"/>
        <v>5</v>
      </c>
      <c r="V1269">
        <f t="shared" si="236"/>
        <v>43</v>
      </c>
      <c r="W1269" s="166">
        <f t="shared" si="232"/>
        <v>1249166.6666666667</v>
      </c>
      <c r="Y1269" s="167">
        <f t="shared" si="233"/>
        <v>6245833.333333334</v>
      </c>
    </row>
    <row r="1270" spans="1:25" ht="12" customHeight="1" x14ac:dyDescent="0.25">
      <c r="A1270" s="51">
        <v>656</v>
      </c>
      <c r="B1270" s="118" t="s">
        <v>1355</v>
      </c>
      <c r="C1270" s="142" t="s">
        <v>1111</v>
      </c>
      <c r="D1270" s="33" t="e">
        <f>VLOOKUP(B1270,[2]Item!$A$1:$B$2217,2,)</f>
        <v>#N/A</v>
      </c>
      <c r="E1270" s="52" t="s">
        <v>1112</v>
      </c>
      <c r="F1270" s="63" t="s">
        <v>158</v>
      </c>
      <c r="G1270" s="34">
        <v>1</v>
      </c>
      <c r="H1270" s="35">
        <v>0.125</v>
      </c>
      <c r="I1270" s="68">
        <v>45104</v>
      </c>
      <c r="J1270" s="46">
        <v>1135039990</v>
      </c>
      <c r="K1270" s="47">
        <f>'[1]Sep 23'!M1295</f>
        <v>47293332.916666664</v>
      </c>
      <c r="L1270" s="48"/>
      <c r="M1270" s="48">
        <f>J1270+L1270</f>
        <v>1135039990</v>
      </c>
      <c r="N1270" s="49">
        <f t="shared" si="228"/>
        <v>11823333.229166666</v>
      </c>
      <c r="O1270" s="48">
        <f t="shared" si="230"/>
        <v>59116666.145833328</v>
      </c>
      <c r="P1270" s="48">
        <f t="shared" si="227"/>
        <v>1075923323.8541667</v>
      </c>
      <c r="Q1270" s="8">
        <f>M1270-O1270</f>
        <v>1075923323.8541667</v>
      </c>
      <c r="R1270" s="50">
        <f t="shared" si="229"/>
        <v>0</v>
      </c>
      <c r="S1270" s="50"/>
      <c r="T1270" s="9">
        <f t="shared" si="235"/>
        <v>96</v>
      </c>
      <c r="U1270" s="9">
        <f t="shared" si="231"/>
        <v>5</v>
      </c>
      <c r="V1270">
        <f t="shared" si="236"/>
        <v>91</v>
      </c>
      <c r="W1270" s="166">
        <f t="shared" si="232"/>
        <v>11823333.229166666</v>
      </c>
      <c r="Y1270" s="167">
        <f t="shared" si="233"/>
        <v>59116666.145833328</v>
      </c>
    </row>
    <row r="1271" spans="1:25" ht="12" customHeight="1" x14ac:dyDescent="0.25">
      <c r="A1271" s="51">
        <v>657</v>
      </c>
      <c r="B1271" s="118" t="s">
        <v>1356</v>
      </c>
      <c r="C1271" s="142" t="s">
        <v>1115</v>
      </c>
      <c r="D1271" s="33" t="e">
        <f>VLOOKUP(B1271,[2]Item!$A$1:$B$2217,2,)</f>
        <v>#N/A</v>
      </c>
      <c r="E1271" s="52" t="s">
        <v>1112</v>
      </c>
      <c r="F1271" s="63" t="s">
        <v>1357</v>
      </c>
      <c r="G1271" s="34">
        <v>1</v>
      </c>
      <c r="H1271" s="35">
        <v>0.25</v>
      </c>
      <c r="I1271" s="121">
        <v>45134</v>
      </c>
      <c r="J1271" s="46">
        <v>4500000</v>
      </c>
      <c r="K1271" s="47">
        <f>'[1]Sep 23'!M1296</f>
        <v>281250</v>
      </c>
      <c r="L1271" s="48"/>
      <c r="M1271" s="48">
        <f t="shared" ref="M1271:M1283" si="237">J1271+L1271</f>
        <v>4500000</v>
      </c>
      <c r="N1271" s="49">
        <f t="shared" si="228"/>
        <v>93750</v>
      </c>
      <c r="O1271" s="48">
        <f t="shared" si="230"/>
        <v>375000</v>
      </c>
      <c r="P1271" s="48">
        <f t="shared" si="227"/>
        <v>4125000</v>
      </c>
      <c r="R1271" s="50"/>
      <c r="S1271" s="50"/>
      <c r="T1271" s="9">
        <f t="shared" si="235"/>
        <v>48</v>
      </c>
      <c r="U1271" s="9">
        <f t="shared" si="231"/>
        <v>4</v>
      </c>
      <c r="V1271">
        <f t="shared" si="236"/>
        <v>44</v>
      </c>
      <c r="W1271" s="166">
        <f t="shared" si="232"/>
        <v>93750</v>
      </c>
      <c r="Y1271" s="167">
        <f t="shared" si="233"/>
        <v>375000</v>
      </c>
    </row>
    <row r="1272" spans="1:25" ht="12" customHeight="1" x14ac:dyDescent="0.25">
      <c r="A1272" s="51">
        <v>658</v>
      </c>
      <c r="B1272" s="118" t="s">
        <v>1358</v>
      </c>
      <c r="C1272" s="142" t="s">
        <v>1111</v>
      </c>
      <c r="D1272" s="33" t="e">
        <f>VLOOKUP(B1272,[2]Item!$A$1:$B$2217,2,)</f>
        <v>#N/A</v>
      </c>
      <c r="E1272" s="52" t="s">
        <v>1112</v>
      </c>
      <c r="F1272" s="63" t="s">
        <v>1218</v>
      </c>
      <c r="G1272" s="34">
        <v>2</v>
      </c>
      <c r="H1272" s="35">
        <v>0.25</v>
      </c>
      <c r="I1272" s="121">
        <v>45110</v>
      </c>
      <c r="J1272" s="46">
        <v>12367240</v>
      </c>
      <c r="K1272" s="47">
        <f>'[1]Sep 23'!M1297</f>
        <v>772952.5</v>
      </c>
      <c r="L1272" s="48"/>
      <c r="M1272" s="48">
        <f t="shared" si="237"/>
        <v>12367240</v>
      </c>
      <c r="N1272" s="49">
        <f t="shared" si="228"/>
        <v>257650.83333333334</v>
      </c>
      <c r="O1272" s="48">
        <f t="shared" si="230"/>
        <v>1030603.3333333334</v>
      </c>
      <c r="P1272" s="48">
        <f t="shared" si="227"/>
        <v>11336636.666666666</v>
      </c>
      <c r="R1272" s="50"/>
      <c r="S1272" s="50"/>
      <c r="T1272" s="9">
        <f t="shared" si="235"/>
        <v>48</v>
      </c>
      <c r="U1272" s="9">
        <f t="shared" si="231"/>
        <v>4</v>
      </c>
      <c r="V1272">
        <f t="shared" si="236"/>
        <v>44</v>
      </c>
      <c r="W1272" s="166">
        <f t="shared" si="232"/>
        <v>257650.83333333334</v>
      </c>
      <c r="Y1272" s="167">
        <f t="shared" si="233"/>
        <v>1030603.3333333334</v>
      </c>
    </row>
    <row r="1273" spans="1:25" ht="12" customHeight="1" x14ac:dyDescent="0.25">
      <c r="A1273" s="51">
        <v>659</v>
      </c>
      <c r="B1273" s="118" t="s">
        <v>1359</v>
      </c>
      <c r="C1273" s="142" t="s">
        <v>1111</v>
      </c>
      <c r="D1273" s="33" t="e">
        <f>VLOOKUP(B1273,[2]Item!$A$1:$B$2217,2,)</f>
        <v>#N/A</v>
      </c>
      <c r="E1273" s="52" t="s">
        <v>1112</v>
      </c>
      <c r="F1273" s="63" t="s">
        <v>1218</v>
      </c>
      <c r="G1273" s="34">
        <v>1</v>
      </c>
      <c r="H1273" s="35">
        <v>0.25</v>
      </c>
      <c r="I1273" s="121">
        <v>45110</v>
      </c>
      <c r="J1273" s="46">
        <v>3091810</v>
      </c>
      <c r="K1273" s="47">
        <f>'[1]Sep 23'!M1298</f>
        <v>193238.125</v>
      </c>
      <c r="L1273" s="48"/>
      <c r="M1273" s="48">
        <f t="shared" si="237"/>
        <v>3091810</v>
      </c>
      <c r="N1273" s="49">
        <f t="shared" si="228"/>
        <v>64412.708333333336</v>
      </c>
      <c r="O1273" s="48">
        <f t="shared" si="230"/>
        <v>257650.83333333334</v>
      </c>
      <c r="P1273" s="48">
        <f t="shared" si="227"/>
        <v>2834159.1666666665</v>
      </c>
      <c r="R1273" s="50"/>
      <c r="S1273" s="50"/>
      <c r="T1273" s="9">
        <f t="shared" si="235"/>
        <v>48</v>
      </c>
      <c r="U1273" s="9">
        <f t="shared" si="231"/>
        <v>4</v>
      </c>
      <c r="V1273">
        <f t="shared" si="236"/>
        <v>44</v>
      </c>
      <c r="W1273" s="166">
        <f t="shared" si="232"/>
        <v>64412.708333333336</v>
      </c>
      <c r="Y1273" s="167">
        <f t="shared" si="233"/>
        <v>257650.83333333334</v>
      </c>
    </row>
    <row r="1274" spans="1:25" ht="12" customHeight="1" x14ac:dyDescent="0.25">
      <c r="A1274" s="51">
        <v>660</v>
      </c>
      <c r="B1274" s="118" t="s">
        <v>1360</v>
      </c>
      <c r="C1274" s="142" t="s">
        <v>1111</v>
      </c>
      <c r="D1274" s="33" t="e">
        <f>VLOOKUP(B1274,[2]Item!$A$1:$B$2217,2,)</f>
        <v>#N/A</v>
      </c>
      <c r="E1274" s="52" t="s">
        <v>1112</v>
      </c>
      <c r="F1274" s="63" t="s">
        <v>679</v>
      </c>
      <c r="G1274" s="34">
        <v>1</v>
      </c>
      <c r="H1274" s="35">
        <v>0.125</v>
      </c>
      <c r="I1274" s="121">
        <v>45135</v>
      </c>
      <c r="J1274" s="46">
        <v>58402500</v>
      </c>
      <c r="K1274" s="47">
        <f>'[1]Sep 23'!M1299</f>
        <v>1825078.125</v>
      </c>
      <c r="L1274" s="48"/>
      <c r="M1274" s="48">
        <f t="shared" si="237"/>
        <v>58402500</v>
      </c>
      <c r="N1274" s="49">
        <f t="shared" si="228"/>
        <v>608359.375</v>
      </c>
      <c r="O1274" s="48">
        <f t="shared" si="230"/>
        <v>2433437.5</v>
      </c>
      <c r="P1274" s="48">
        <f t="shared" si="227"/>
        <v>55969062.5</v>
      </c>
      <c r="R1274" s="50"/>
      <c r="S1274" s="50"/>
      <c r="T1274" s="9">
        <f t="shared" si="235"/>
        <v>96</v>
      </c>
      <c r="U1274" s="9">
        <f t="shared" si="231"/>
        <v>4</v>
      </c>
      <c r="V1274">
        <f t="shared" si="236"/>
        <v>92</v>
      </c>
      <c r="W1274" s="166">
        <f t="shared" si="232"/>
        <v>608359.375</v>
      </c>
      <c r="Y1274" s="167">
        <f t="shared" si="233"/>
        <v>2433437.5</v>
      </c>
    </row>
    <row r="1275" spans="1:25" ht="12" customHeight="1" x14ac:dyDescent="0.25">
      <c r="A1275" s="51">
        <v>661</v>
      </c>
      <c r="B1275" s="118" t="s">
        <v>1361</v>
      </c>
      <c r="C1275" s="142" t="s">
        <v>1111</v>
      </c>
      <c r="D1275" s="33" t="e">
        <f>VLOOKUP(B1275,[2]Item!$A$1:$B$2217,2,)</f>
        <v>#N/A</v>
      </c>
      <c r="E1275" s="52" t="s">
        <v>1112</v>
      </c>
      <c r="F1275" s="63" t="s">
        <v>761</v>
      </c>
      <c r="G1275" s="34">
        <v>1</v>
      </c>
      <c r="H1275" s="35">
        <v>0.25</v>
      </c>
      <c r="I1275" s="121">
        <v>45159</v>
      </c>
      <c r="J1275" s="46">
        <v>25641000</v>
      </c>
      <c r="K1275" s="47">
        <f>'[1]Sep 23'!M1300</f>
        <v>1068375</v>
      </c>
      <c r="L1275" s="48"/>
      <c r="M1275" s="48">
        <f t="shared" si="237"/>
        <v>25641000</v>
      </c>
      <c r="N1275" s="49">
        <f t="shared" si="228"/>
        <v>534187.5</v>
      </c>
      <c r="O1275" s="48">
        <f t="shared" si="230"/>
        <v>1602562.5</v>
      </c>
      <c r="P1275" s="48">
        <f t="shared" si="227"/>
        <v>24038437.5</v>
      </c>
      <c r="R1275" s="50"/>
      <c r="S1275" s="50"/>
      <c r="T1275" s="9">
        <f t="shared" si="235"/>
        <v>48</v>
      </c>
      <c r="U1275" s="9">
        <f t="shared" si="231"/>
        <v>3</v>
      </c>
      <c r="V1275">
        <f t="shared" si="236"/>
        <v>45</v>
      </c>
      <c r="W1275" s="166">
        <f t="shared" si="232"/>
        <v>534187.5</v>
      </c>
      <c r="Y1275" s="167">
        <f t="shared" si="233"/>
        <v>1602562.5</v>
      </c>
    </row>
    <row r="1276" spans="1:25" ht="12" customHeight="1" x14ac:dyDescent="0.25">
      <c r="A1276" s="51">
        <v>662</v>
      </c>
      <c r="B1276" s="118" t="s">
        <v>1362</v>
      </c>
      <c r="C1276" s="142" t="s">
        <v>1111</v>
      </c>
      <c r="D1276" s="33" t="e">
        <f>VLOOKUP(B1276,[2]Item!$A$1:$B$2217,2,)</f>
        <v>#N/A</v>
      </c>
      <c r="E1276" s="52" t="s">
        <v>1112</v>
      </c>
      <c r="F1276" s="63" t="s">
        <v>175</v>
      </c>
      <c r="G1276" s="34">
        <v>1</v>
      </c>
      <c r="H1276" s="35">
        <v>0.25</v>
      </c>
      <c r="I1276" s="121">
        <v>45202</v>
      </c>
      <c r="J1276" s="46">
        <v>11060040</v>
      </c>
      <c r="K1276" s="47"/>
      <c r="L1276" s="48"/>
      <c r="M1276" s="48">
        <f t="shared" si="237"/>
        <v>11060040</v>
      </c>
      <c r="N1276" s="49">
        <f t="shared" si="228"/>
        <v>230417.5</v>
      </c>
      <c r="O1276" s="48">
        <f t="shared" si="230"/>
        <v>230417.5</v>
      </c>
      <c r="P1276" s="48">
        <f t="shared" si="227"/>
        <v>10829622.5</v>
      </c>
      <c r="R1276" s="50"/>
      <c r="S1276" s="50"/>
      <c r="T1276" s="9">
        <f t="shared" si="235"/>
        <v>48</v>
      </c>
      <c r="U1276" s="9">
        <f t="shared" si="231"/>
        <v>1</v>
      </c>
      <c r="V1276">
        <f t="shared" si="236"/>
        <v>47</v>
      </c>
      <c r="W1276" s="166">
        <f t="shared" si="232"/>
        <v>230417.5</v>
      </c>
      <c r="Y1276" s="167">
        <f t="shared" si="233"/>
        <v>230417.5</v>
      </c>
    </row>
    <row r="1277" spans="1:25" ht="12" customHeight="1" x14ac:dyDescent="0.25">
      <c r="A1277" s="51">
        <v>663</v>
      </c>
      <c r="B1277" s="118" t="s">
        <v>1363</v>
      </c>
      <c r="C1277" s="142" t="s">
        <v>1111</v>
      </c>
      <c r="D1277" s="33" t="e">
        <f>VLOOKUP(B1277,[2]Item!$A$1:$B$2217,2,)</f>
        <v>#N/A</v>
      </c>
      <c r="E1277" s="52" t="s">
        <v>1112</v>
      </c>
      <c r="F1277" s="63" t="s">
        <v>164</v>
      </c>
      <c r="G1277" s="34">
        <v>1</v>
      </c>
      <c r="H1277" s="35">
        <v>0.125</v>
      </c>
      <c r="I1277" s="121">
        <v>45209</v>
      </c>
      <c r="J1277" s="46">
        <v>489139500</v>
      </c>
      <c r="K1277" s="47"/>
      <c r="L1277" s="48"/>
      <c r="M1277" s="48">
        <f t="shared" si="237"/>
        <v>489139500</v>
      </c>
      <c r="N1277" s="49">
        <f t="shared" si="228"/>
        <v>5095203.125</v>
      </c>
      <c r="O1277" s="48">
        <f t="shared" si="230"/>
        <v>5095203.125</v>
      </c>
      <c r="P1277" s="48">
        <f t="shared" ref="P1277:P1283" si="238">M1277-O1277</f>
        <v>484044296.875</v>
      </c>
      <c r="R1277" s="50"/>
      <c r="S1277" s="50"/>
      <c r="T1277" s="9">
        <f t="shared" si="235"/>
        <v>96</v>
      </c>
      <c r="U1277" s="9">
        <f t="shared" si="231"/>
        <v>1</v>
      </c>
      <c r="V1277">
        <f t="shared" si="236"/>
        <v>95</v>
      </c>
      <c r="W1277" s="166">
        <f t="shared" si="232"/>
        <v>5095203.125</v>
      </c>
      <c r="Y1277" s="167">
        <f t="shared" si="233"/>
        <v>5095203.125</v>
      </c>
    </row>
    <row r="1278" spans="1:25" ht="12" customHeight="1" x14ac:dyDescent="0.25">
      <c r="A1278" s="51">
        <v>664</v>
      </c>
      <c r="B1278" s="118" t="s">
        <v>1364</v>
      </c>
      <c r="C1278" s="142" t="s">
        <v>1111</v>
      </c>
      <c r="D1278" s="33" t="e">
        <f>VLOOKUP(B1278,[2]Item!$A$1:$B$2217,2,)</f>
        <v>#N/A</v>
      </c>
      <c r="E1278" s="52" t="s">
        <v>1112</v>
      </c>
      <c r="F1278" s="63" t="s">
        <v>175</v>
      </c>
      <c r="G1278" s="34">
        <v>1</v>
      </c>
      <c r="H1278" s="35">
        <v>0.125</v>
      </c>
      <c r="I1278" s="121">
        <v>45222</v>
      </c>
      <c r="J1278" s="46">
        <v>392385000</v>
      </c>
      <c r="K1278" s="47"/>
      <c r="L1278" s="48"/>
      <c r="M1278" s="48">
        <f t="shared" si="237"/>
        <v>392385000</v>
      </c>
      <c r="N1278" s="49">
        <f t="shared" si="228"/>
        <v>4087343.75</v>
      </c>
      <c r="O1278" s="48">
        <f t="shared" si="230"/>
        <v>4087343.75</v>
      </c>
      <c r="P1278" s="48">
        <f t="shared" si="238"/>
        <v>388297656.25</v>
      </c>
      <c r="R1278" s="50"/>
      <c r="S1278" s="50"/>
      <c r="T1278" s="9">
        <f t="shared" si="235"/>
        <v>96</v>
      </c>
      <c r="U1278" s="9">
        <f t="shared" si="231"/>
        <v>1</v>
      </c>
      <c r="V1278">
        <f t="shared" si="236"/>
        <v>95</v>
      </c>
      <c r="W1278" s="166">
        <f t="shared" si="232"/>
        <v>4087343.75</v>
      </c>
      <c r="Y1278" s="167">
        <f t="shared" si="233"/>
        <v>4087343.75</v>
      </c>
    </row>
    <row r="1279" spans="1:25" ht="12" customHeight="1" x14ac:dyDescent="0.25">
      <c r="A1279" s="51">
        <v>665</v>
      </c>
      <c r="B1279" s="118" t="s">
        <v>1365</v>
      </c>
      <c r="C1279" s="142" t="s">
        <v>1111</v>
      </c>
      <c r="D1279" s="33" t="e">
        <f>VLOOKUP(B1279,[2]Item!$A$1:$B$2217,2,)</f>
        <v>#N/A</v>
      </c>
      <c r="E1279" s="52" t="s">
        <v>1112</v>
      </c>
      <c r="F1279" s="63" t="s">
        <v>679</v>
      </c>
      <c r="G1279" s="34">
        <v>1</v>
      </c>
      <c r="H1279" s="35">
        <v>0.125</v>
      </c>
      <c r="I1279" s="121">
        <v>45210</v>
      </c>
      <c r="J1279" s="46">
        <v>606751724</v>
      </c>
      <c r="K1279" s="47"/>
      <c r="L1279" s="48"/>
      <c r="M1279" s="48">
        <f t="shared" si="237"/>
        <v>606751724</v>
      </c>
      <c r="N1279" s="49">
        <f t="shared" si="228"/>
        <v>6320330.458333333</v>
      </c>
      <c r="O1279" s="48">
        <f t="shared" si="230"/>
        <v>6320330.458333333</v>
      </c>
      <c r="P1279" s="48">
        <f t="shared" si="238"/>
        <v>600431393.54166663</v>
      </c>
      <c r="R1279" s="50"/>
      <c r="S1279" s="50"/>
      <c r="T1279" s="9">
        <f t="shared" si="235"/>
        <v>96</v>
      </c>
      <c r="U1279" s="9">
        <f t="shared" si="231"/>
        <v>1</v>
      </c>
      <c r="V1279">
        <f t="shared" si="236"/>
        <v>95</v>
      </c>
      <c r="W1279" s="166">
        <f t="shared" si="232"/>
        <v>6320330.458333333</v>
      </c>
      <c r="Y1279" s="167">
        <f t="shared" si="233"/>
        <v>6320330.458333333</v>
      </c>
    </row>
    <row r="1280" spans="1:25" ht="12" customHeight="1" x14ac:dyDescent="0.25">
      <c r="A1280" s="51">
        <v>666</v>
      </c>
      <c r="B1280" s="118" t="s">
        <v>1366</v>
      </c>
      <c r="C1280" s="142" t="s">
        <v>1111</v>
      </c>
      <c r="D1280" s="33" t="e">
        <f>VLOOKUP(B1280,[2]Item!$A$1:$B$2217,2,)</f>
        <v>#N/A</v>
      </c>
      <c r="E1280" s="52" t="s">
        <v>1112</v>
      </c>
      <c r="F1280" s="63" t="s">
        <v>679</v>
      </c>
      <c r="G1280" s="34">
        <v>1</v>
      </c>
      <c r="H1280" s="35">
        <v>0.25</v>
      </c>
      <c r="I1280" s="121">
        <v>45210</v>
      </c>
      <c r="J1280" s="46">
        <v>68137177</v>
      </c>
      <c r="K1280" s="47"/>
      <c r="L1280" s="48"/>
      <c r="M1280" s="48">
        <f t="shared" si="237"/>
        <v>68137177</v>
      </c>
      <c r="N1280" s="49">
        <f t="shared" si="228"/>
        <v>1419524.5208333333</v>
      </c>
      <c r="O1280" s="48">
        <f t="shared" si="230"/>
        <v>1419524.5208333333</v>
      </c>
      <c r="P1280" s="48">
        <f t="shared" si="238"/>
        <v>66717652.479166664</v>
      </c>
      <c r="R1280" s="50"/>
      <c r="S1280" s="50"/>
      <c r="T1280" s="9">
        <f t="shared" si="235"/>
        <v>48</v>
      </c>
      <c r="U1280" s="9">
        <f t="shared" si="231"/>
        <v>1</v>
      </c>
      <c r="V1280">
        <f t="shared" si="236"/>
        <v>47</v>
      </c>
      <c r="W1280" s="166">
        <f t="shared" si="232"/>
        <v>1419524.5208333333</v>
      </c>
      <c r="Y1280" s="167">
        <f t="shared" si="233"/>
        <v>1419524.5208333333</v>
      </c>
    </row>
    <row r="1281" spans="1:25" ht="12" customHeight="1" x14ac:dyDescent="0.25">
      <c r="A1281" s="51">
        <v>667</v>
      </c>
      <c r="B1281" s="118" t="s">
        <v>1367</v>
      </c>
      <c r="C1281" s="142" t="s">
        <v>1111</v>
      </c>
      <c r="D1281" s="33" t="e">
        <f>VLOOKUP(B1281,[2]Item!$A$1:$B$2217,2,)</f>
        <v>#N/A</v>
      </c>
      <c r="E1281" s="52" t="s">
        <v>1112</v>
      </c>
      <c r="F1281" s="63" t="s">
        <v>679</v>
      </c>
      <c r="G1281" s="34">
        <v>1</v>
      </c>
      <c r="H1281" s="35">
        <v>0.25</v>
      </c>
      <c r="I1281" s="121">
        <v>45210</v>
      </c>
      <c r="J1281" s="46">
        <v>9583164</v>
      </c>
      <c r="K1281" s="47"/>
      <c r="L1281" s="48"/>
      <c r="M1281" s="48">
        <f t="shared" si="237"/>
        <v>9583164</v>
      </c>
      <c r="N1281" s="49">
        <f t="shared" si="228"/>
        <v>199649.25</v>
      </c>
      <c r="O1281" s="48">
        <f t="shared" si="230"/>
        <v>199649.25</v>
      </c>
      <c r="P1281" s="48">
        <f t="shared" si="238"/>
        <v>9383514.75</v>
      </c>
      <c r="R1281" s="50"/>
      <c r="S1281" s="50"/>
      <c r="T1281" s="9">
        <f t="shared" si="235"/>
        <v>48</v>
      </c>
      <c r="U1281" s="9">
        <f t="shared" si="231"/>
        <v>1</v>
      </c>
      <c r="V1281">
        <f t="shared" si="236"/>
        <v>47</v>
      </c>
      <c r="W1281" s="166">
        <f t="shared" si="232"/>
        <v>199649.25</v>
      </c>
      <c r="Y1281" s="167">
        <f t="shared" si="233"/>
        <v>199649.25</v>
      </c>
    </row>
    <row r="1282" spans="1:25" ht="12" customHeight="1" x14ac:dyDescent="0.25">
      <c r="A1282" s="51">
        <v>668</v>
      </c>
      <c r="B1282" s="118" t="s">
        <v>1368</v>
      </c>
      <c r="C1282" s="142" t="s">
        <v>1111</v>
      </c>
      <c r="D1282" s="33" t="e">
        <f>VLOOKUP(B1282,[2]Item!$A$1:$B$2217,2,)</f>
        <v>#N/A</v>
      </c>
      <c r="E1282" s="52" t="s">
        <v>1112</v>
      </c>
      <c r="F1282" s="63" t="s">
        <v>679</v>
      </c>
      <c r="G1282" s="34">
        <v>1</v>
      </c>
      <c r="H1282" s="35">
        <v>0.25</v>
      </c>
      <c r="I1282" s="121">
        <v>45210</v>
      </c>
      <c r="J1282" s="46">
        <v>68137177</v>
      </c>
      <c r="K1282" s="47"/>
      <c r="L1282" s="48"/>
      <c r="M1282" s="48">
        <f t="shared" si="237"/>
        <v>68137177</v>
      </c>
      <c r="N1282" s="49">
        <f t="shared" si="228"/>
        <v>1419524.5208333333</v>
      </c>
      <c r="O1282" s="48">
        <f t="shared" si="230"/>
        <v>1419524.5208333333</v>
      </c>
      <c r="P1282" s="48">
        <f t="shared" si="238"/>
        <v>66717652.479166664</v>
      </c>
      <c r="R1282" s="50"/>
      <c r="S1282" s="50"/>
      <c r="T1282" s="9">
        <f t="shared" si="235"/>
        <v>48</v>
      </c>
      <c r="U1282" s="9">
        <f t="shared" si="231"/>
        <v>1</v>
      </c>
      <c r="V1282">
        <f t="shared" si="236"/>
        <v>47</v>
      </c>
      <c r="W1282" s="166">
        <f t="shared" si="232"/>
        <v>1419524.5208333333</v>
      </c>
      <c r="Y1282" s="167">
        <f t="shared" si="233"/>
        <v>1419524.5208333333</v>
      </c>
    </row>
    <row r="1283" spans="1:25" ht="12" customHeight="1" x14ac:dyDescent="0.25">
      <c r="A1283" s="51">
        <v>669</v>
      </c>
      <c r="B1283" s="118" t="s">
        <v>1369</v>
      </c>
      <c r="C1283" s="142" t="s">
        <v>1111</v>
      </c>
      <c r="D1283" s="33" t="e">
        <f>VLOOKUP(B1283,[2]Item!$A$1:$B$2217,2,)</f>
        <v>#N/A</v>
      </c>
      <c r="E1283" s="52" t="s">
        <v>1112</v>
      </c>
      <c r="F1283" s="63" t="s">
        <v>679</v>
      </c>
      <c r="G1283" s="34">
        <v>1</v>
      </c>
      <c r="H1283" s="35">
        <v>0.25</v>
      </c>
      <c r="I1283" s="121">
        <v>45210</v>
      </c>
      <c r="J1283" s="46">
        <v>29277006</v>
      </c>
      <c r="K1283" s="47"/>
      <c r="L1283" s="48"/>
      <c r="M1283" s="48">
        <f t="shared" si="237"/>
        <v>29277006</v>
      </c>
      <c r="N1283" s="49">
        <f t="shared" si="228"/>
        <v>609937.625</v>
      </c>
      <c r="O1283" s="48">
        <f t="shared" si="230"/>
        <v>609937.625</v>
      </c>
      <c r="P1283" s="48">
        <f t="shared" si="238"/>
        <v>28667068.375</v>
      </c>
      <c r="R1283" s="50"/>
      <c r="S1283" s="50"/>
      <c r="T1283" s="9">
        <f t="shared" si="235"/>
        <v>48</v>
      </c>
      <c r="U1283" s="9">
        <f t="shared" ref="U1283:U1303" si="239">IF(I1283="","",IF(((YEAR($U$2)-YEAR(I1283))*12)+MONTH($U$2)-MONTH(I1283)+1&gt;T1283,T1283,((YEAR($U$2)-YEAR(I1283))*12)+MONTH($U$2)-MONTH(I1283)+1))</f>
        <v>1</v>
      </c>
      <c r="V1283">
        <f t="shared" si="236"/>
        <v>47</v>
      </c>
      <c r="W1283" s="166">
        <f t="shared" si="232"/>
        <v>609937.625</v>
      </c>
      <c r="Y1283" s="167">
        <f t="shared" si="233"/>
        <v>609937.625</v>
      </c>
    </row>
    <row r="1284" spans="1:25" s="7" customFormat="1" ht="12" customHeight="1" x14ac:dyDescent="0.25">
      <c r="A1284" s="144"/>
      <c r="B1284" s="180"/>
      <c r="C1284" s="180"/>
      <c r="D1284" s="169" t="e">
        <f>VLOOKUP(B1284,[2]Item!$A$1:$B$2217,2,)</f>
        <v>#N/A</v>
      </c>
      <c r="E1284" s="180"/>
      <c r="F1284" s="180"/>
      <c r="G1284" s="148"/>
      <c r="H1284" s="149"/>
      <c r="I1284" s="170"/>
      <c r="J1284" s="171">
        <f t="shared" ref="J1284:P1284" si="240">SUM(J1026:J1283)</f>
        <v>20556791112.146107</v>
      </c>
      <c r="K1284" s="171">
        <f t="shared" si="240"/>
        <v>12323608663.912643</v>
      </c>
      <c r="L1284" s="67">
        <f t="shared" si="240"/>
        <v>0</v>
      </c>
      <c r="M1284" s="67">
        <f t="shared" si="240"/>
        <v>20608192332.146107</v>
      </c>
      <c r="N1284" s="173">
        <f t="shared" si="240"/>
        <v>137339836.354875</v>
      </c>
      <c r="O1284" s="67">
        <f t="shared" si="240"/>
        <v>12471121658.397533</v>
      </c>
      <c r="P1284" s="67">
        <f t="shared" si="240"/>
        <v>8178298735.6285858</v>
      </c>
      <c r="Q1284" s="153">
        <f t="shared" ref="Q1284:Q1307" si="241">M1284-O1284</f>
        <v>8137070673.7485733</v>
      </c>
      <c r="R1284" s="91">
        <f t="shared" si="229"/>
        <v>41228061.880012512</v>
      </c>
      <c r="S1284" s="91"/>
      <c r="T1284" s="92" t="str">
        <f t="shared" si="235"/>
        <v/>
      </c>
      <c r="U1284" s="92" t="str">
        <f t="shared" si="239"/>
        <v/>
      </c>
      <c r="V1284" s="7" t="str">
        <f t="shared" si="236"/>
        <v/>
      </c>
      <c r="W1284" s="176" t="e">
        <f t="shared" si="232"/>
        <v>#VALUE!</v>
      </c>
      <c r="Y1284" s="174" t="e">
        <f t="shared" si="233"/>
        <v>#VALUE!</v>
      </c>
    </row>
    <row r="1285" spans="1:25" s="7" customFormat="1" ht="12" customHeight="1" x14ac:dyDescent="0.25">
      <c r="A1285" s="144"/>
      <c r="B1285" s="145"/>
      <c r="C1285" s="145"/>
      <c r="D1285" s="169" t="e">
        <f>VLOOKUP(B1285,[2]Item!$A$1:$B$2217,2,)</f>
        <v>#N/A</v>
      </c>
      <c r="E1285" s="145"/>
      <c r="F1285" s="145"/>
      <c r="G1285" s="148"/>
      <c r="H1285" s="149"/>
      <c r="I1285" s="170"/>
      <c r="J1285" s="158"/>
      <c r="K1285" s="175"/>
      <c r="L1285" s="151"/>
      <c r="M1285" s="151"/>
      <c r="N1285" s="152"/>
      <c r="O1285" s="151"/>
      <c r="P1285" s="151"/>
      <c r="Q1285" s="153">
        <f t="shared" si="241"/>
        <v>0</v>
      </c>
      <c r="R1285" s="91">
        <f t="shared" si="229"/>
        <v>0</v>
      </c>
      <c r="S1285" s="91"/>
      <c r="T1285" s="92" t="str">
        <f t="shared" si="235"/>
        <v/>
      </c>
      <c r="U1285" s="92" t="str">
        <f t="shared" si="239"/>
        <v/>
      </c>
      <c r="V1285" s="7" t="str">
        <f t="shared" si="236"/>
        <v/>
      </c>
      <c r="W1285" s="176" t="e">
        <f t="shared" si="232"/>
        <v>#VALUE!</v>
      </c>
      <c r="Y1285" s="174" t="e">
        <f t="shared" si="233"/>
        <v>#VALUE!</v>
      </c>
    </row>
    <row r="1286" spans="1:25" s="7" customFormat="1" ht="12" customHeight="1" x14ac:dyDescent="0.25">
      <c r="A1286" s="168" t="s">
        <v>1370</v>
      </c>
      <c r="B1286" s="169" t="s">
        <v>1371</v>
      </c>
      <c r="C1286" s="169"/>
      <c r="D1286" s="169" t="e">
        <f>VLOOKUP(B1286,[2]Item!$A$1:$B$2217,2,)</f>
        <v>#N/A</v>
      </c>
      <c r="E1286" s="169"/>
      <c r="F1286" s="169"/>
      <c r="G1286" s="148"/>
      <c r="H1286" s="149"/>
      <c r="I1286" s="170"/>
      <c r="J1286" s="158"/>
      <c r="K1286" s="175"/>
      <c r="L1286" s="151"/>
      <c r="M1286" s="151"/>
      <c r="N1286" s="152"/>
      <c r="O1286" s="151"/>
      <c r="P1286" s="151"/>
      <c r="Q1286" s="153">
        <f t="shared" si="241"/>
        <v>0</v>
      </c>
      <c r="R1286" s="91">
        <f t="shared" si="229"/>
        <v>0</v>
      </c>
      <c r="S1286" s="91"/>
      <c r="T1286" s="92" t="str">
        <f t="shared" si="235"/>
        <v/>
      </c>
      <c r="U1286" s="92" t="str">
        <f t="shared" si="239"/>
        <v/>
      </c>
      <c r="V1286" s="7" t="str">
        <f t="shared" si="236"/>
        <v/>
      </c>
      <c r="W1286" s="176" t="e">
        <f t="shared" si="232"/>
        <v>#VALUE!</v>
      </c>
      <c r="Y1286" s="174" t="e">
        <f t="shared" si="233"/>
        <v>#VALUE!</v>
      </c>
    </row>
    <row r="1287" spans="1:25" ht="12" customHeight="1" x14ac:dyDescent="0.25">
      <c r="A1287" s="51">
        <v>1</v>
      </c>
      <c r="B1287" s="111" t="s">
        <v>1372</v>
      </c>
      <c r="C1287" s="111"/>
      <c r="D1287" s="33" t="e">
        <f>VLOOKUP(B1287,[2]Item!$A$1:$B$2217,2,)</f>
        <v>#N/A</v>
      </c>
      <c r="E1287" s="111" t="s">
        <v>157</v>
      </c>
      <c r="F1287" s="111" t="s">
        <v>170</v>
      </c>
      <c r="G1287" s="34">
        <v>4</v>
      </c>
      <c r="H1287" s="35">
        <v>0.25</v>
      </c>
      <c r="I1287" s="36">
        <v>43286</v>
      </c>
      <c r="J1287" s="46">
        <v>4260000</v>
      </c>
      <c r="K1287" s="47">
        <f>'[1]Sep 23'!M1315</f>
        <v>4260000</v>
      </c>
      <c r="L1287" s="48"/>
      <c r="M1287" s="48">
        <f t="shared" ref="M1287:M1306" si="242">J1287+L1287</f>
        <v>4260000</v>
      </c>
      <c r="N1287" s="49">
        <f t="shared" ref="N1287:N1303" si="243">IF(J1287=K1287,0,J1287*H1287/12)</f>
        <v>0</v>
      </c>
      <c r="O1287" s="48">
        <f t="shared" ref="O1287:O1306" si="244">K1287+N1287</f>
        <v>4260000</v>
      </c>
      <c r="P1287" s="48">
        <f>J1287-O1287</f>
        <v>0</v>
      </c>
      <c r="Q1287" s="8">
        <f t="shared" si="241"/>
        <v>0</v>
      </c>
      <c r="R1287" s="50">
        <f t="shared" si="229"/>
        <v>0</v>
      </c>
      <c r="S1287" s="50"/>
      <c r="T1287" s="9">
        <f t="shared" si="235"/>
        <v>48</v>
      </c>
      <c r="U1287" s="9">
        <f t="shared" si="239"/>
        <v>48</v>
      </c>
      <c r="V1287">
        <f t="shared" si="236"/>
        <v>0</v>
      </c>
      <c r="W1287" s="166">
        <f t="shared" ref="W1287:W1350" si="245">M1287/T1287</f>
        <v>88750</v>
      </c>
      <c r="Y1287" s="167">
        <f t="shared" ref="Y1287:Y1350" si="246">U1287*W1287</f>
        <v>4260000</v>
      </c>
    </row>
    <row r="1288" spans="1:25" ht="12" customHeight="1" x14ac:dyDescent="0.25">
      <c r="A1288" s="51">
        <v>2</v>
      </c>
      <c r="B1288" s="52" t="s">
        <v>1373</v>
      </c>
      <c r="C1288" s="52"/>
      <c r="D1288" s="33" t="e">
        <f>VLOOKUP(B1288,[2]Item!$A$1:$B$2217,2,)</f>
        <v>#N/A</v>
      </c>
      <c r="E1288" s="111" t="s">
        <v>157</v>
      </c>
      <c r="F1288" s="52" t="s">
        <v>170</v>
      </c>
      <c r="G1288" s="34">
        <v>2</v>
      </c>
      <c r="H1288" s="35">
        <v>0.25</v>
      </c>
      <c r="I1288" s="36">
        <v>43298</v>
      </c>
      <c r="J1288" s="46">
        <v>1998000</v>
      </c>
      <c r="K1288" s="47">
        <f>'[1]Sep 23'!M1316</f>
        <v>1998000</v>
      </c>
      <c r="L1288" s="48"/>
      <c r="M1288" s="48">
        <f t="shared" si="242"/>
        <v>1998000</v>
      </c>
      <c r="N1288" s="49">
        <f t="shared" si="243"/>
        <v>0</v>
      </c>
      <c r="O1288" s="48">
        <f t="shared" si="244"/>
        <v>1998000</v>
      </c>
      <c r="P1288" s="48">
        <f>J1288-O1288</f>
        <v>0</v>
      </c>
      <c r="Q1288" s="8">
        <f t="shared" si="241"/>
        <v>0</v>
      </c>
      <c r="R1288" s="50">
        <f t="shared" si="229"/>
        <v>0</v>
      </c>
      <c r="S1288" s="50"/>
      <c r="T1288" s="9">
        <f t="shared" si="235"/>
        <v>48</v>
      </c>
      <c r="U1288" s="9">
        <f t="shared" si="239"/>
        <v>48</v>
      </c>
      <c r="V1288">
        <f t="shared" si="236"/>
        <v>0</v>
      </c>
      <c r="W1288" s="166">
        <f t="shared" si="245"/>
        <v>41625</v>
      </c>
      <c r="Y1288" s="167">
        <f t="shared" si="246"/>
        <v>1998000</v>
      </c>
    </row>
    <row r="1289" spans="1:25" ht="12" customHeight="1" x14ac:dyDescent="0.25">
      <c r="A1289" s="51">
        <v>3</v>
      </c>
      <c r="B1289" s="118" t="s">
        <v>1374</v>
      </c>
      <c r="C1289" s="118"/>
      <c r="D1289" s="33" t="e">
        <f>VLOOKUP(B1289,[2]Item!$A$1:$B$2217,2,)</f>
        <v>#N/A</v>
      </c>
      <c r="E1289" s="111" t="s">
        <v>157</v>
      </c>
      <c r="F1289" s="118" t="s">
        <v>170</v>
      </c>
      <c r="G1289" s="34">
        <v>12</v>
      </c>
      <c r="H1289" s="35">
        <v>0.25</v>
      </c>
      <c r="I1289" s="36">
        <v>43298</v>
      </c>
      <c r="J1289" s="46">
        <v>2400000</v>
      </c>
      <c r="K1289" s="47">
        <f>'[1]Sep 23'!M1317</f>
        <v>2400000</v>
      </c>
      <c r="L1289" s="48"/>
      <c r="M1289" s="48">
        <f t="shared" si="242"/>
        <v>2400000</v>
      </c>
      <c r="N1289" s="49">
        <f t="shared" si="243"/>
        <v>0</v>
      </c>
      <c r="O1289" s="48">
        <f t="shared" si="244"/>
        <v>2400000</v>
      </c>
      <c r="P1289" s="48">
        <f t="shared" ref="P1289:P1306" si="247">M1289-O1289</f>
        <v>0</v>
      </c>
      <c r="Q1289" s="8">
        <f t="shared" si="241"/>
        <v>0</v>
      </c>
      <c r="R1289" s="50">
        <f t="shared" si="229"/>
        <v>0</v>
      </c>
      <c r="S1289" s="50"/>
      <c r="T1289" s="9">
        <f t="shared" si="235"/>
        <v>48</v>
      </c>
      <c r="U1289" s="9">
        <f t="shared" si="239"/>
        <v>48</v>
      </c>
      <c r="V1289">
        <f t="shared" si="236"/>
        <v>0</v>
      </c>
      <c r="W1289" s="166">
        <f t="shared" si="245"/>
        <v>50000</v>
      </c>
      <c r="Y1289" s="167">
        <f t="shared" si="246"/>
        <v>2400000</v>
      </c>
    </row>
    <row r="1290" spans="1:25" ht="12" customHeight="1" x14ac:dyDescent="0.25">
      <c r="A1290" s="51">
        <v>4</v>
      </c>
      <c r="B1290" s="118" t="s">
        <v>1374</v>
      </c>
      <c r="C1290" s="118"/>
      <c r="D1290" s="33" t="e">
        <f>VLOOKUP(B1290,[2]Item!$A$1:$B$2217,2,)</f>
        <v>#N/A</v>
      </c>
      <c r="E1290" s="111" t="s">
        <v>157</v>
      </c>
      <c r="F1290" s="118" t="s">
        <v>170</v>
      </c>
      <c r="G1290" s="34">
        <v>15</v>
      </c>
      <c r="H1290" s="35">
        <v>0.25</v>
      </c>
      <c r="I1290" s="36">
        <v>43298</v>
      </c>
      <c r="J1290" s="46">
        <v>2992500</v>
      </c>
      <c r="K1290" s="47">
        <f>'[1]Sep 23'!M1318</f>
        <v>2992500</v>
      </c>
      <c r="L1290" s="48"/>
      <c r="M1290" s="48">
        <f t="shared" si="242"/>
        <v>2992500</v>
      </c>
      <c r="N1290" s="49">
        <f t="shared" si="243"/>
        <v>0</v>
      </c>
      <c r="O1290" s="48">
        <f t="shared" si="244"/>
        <v>2992500</v>
      </c>
      <c r="P1290" s="48">
        <f t="shared" si="247"/>
        <v>0</v>
      </c>
      <c r="Q1290" s="8">
        <f t="shared" si="241"/>
        <v>0</v>
      </c>
      <c r="R1290" s="50">
        <f t="shared" si="229"/>
        <v>0</v>
      </c>
      <c r="S1290" s="50"/>
      <c r="T1290" s="9">
        <f t="shared" si="235"/>
        <v>48</v>
      </c>
      <c r="U1290" s="9">
        <f t="shared" si="239"/>
        <v>48</v>
      </c>
      <c r="V1290">
        <f t="shared" si="236"/>
        <v>0</v>
      </c>
      <c r="W1290" s="166">
        <f t="shared" si="245"/>
        <v>62343.75</v>
      </c>
      <c r="Y1290" s="167">
        <f t="shared" si="246"/>
        <v>2992500</v>
      </c>
    </row>
    <row r="1291" spans="1:25" ht="12" customHeight="1" x14ac:dyDescent="0.25">
      <c r="A1291" s="51">
        <v>5</v>
      </c>
      <c r="B1291" s="118" t="s">
        <v>1374</v>
      </c>
      <c r="C1291" s="118"/>
      <c r="D1291" s="33" t="e">
        <f>VLOOKUP(B1291,[2]Item!$A$1:$B$2217,2,)</f>
        <v>#N/A</v>
      </c>
      <c r="E1291" s="111" t="s">
        <v>157</v>
      </c>
      <c r="F1291" s="118" t="s">
        <v>170</v>
      </c>
      <c r="G1291" s="34">
        <v>13</v>
      </c>
      <c r="H1291" s="35">
        <v>0.25</v>
      </c>
      <c r="I1291" s="36">
        <v>43298</v>
      </c>
      <c r="J1291" s="46">
        <v>2601500</v>
      </c>
      <c r="K1291" s="47">
        <f>'[1]Sep 23'!M1319</f>
        <v>2601499.9999999995</v>
      </c>
      <c r="L1291" s="48"/>
      <c r="M1291" s="48">
        <f t="shared" si="242"/>
        <v>2601500</v>
      </c>
      <c r="N1291" s="49">
        <f t="shared" si="243"/>
        <v>0</v>
      </c>
      <c r="O1291" s="48">
        <f t="shared" si="244"/>
        <v>2601499.9999999995</v>
      </c>
      <c r="P1291" s="48">
        <f t="shared" si="247"/>
        <v>0</v>
      </c>
      <c r="Q1291" s="8">
        <f t="shared" si="241"/>
        <v>0</v>
      </c>
      <c r="R1291" s="50">
        <f t="shared" si="229"/>
        <v>0</v>
      </c>
      <c r="S1291" s="50"/>
      <c r="T1291" s="9">
        <f t="shared" si="235"/>
        <v>48</v>
      </c>
      <c r="U1291" s="9">
        <f t="shared" si="239"/>
        <v>48</v>
      </c>
      <c r="V1291">
        <f t="shared" si="236"/>
        <v>0</v>
      </c>
      <c r="W1291" s="166">
        <f t="shared" si="245"/>
        <v>54197.916666666664</v>
      </c>
      <c r="Y1291" s="167">
        <f t="shared" si="246"/>
        <v>2601500</v>
      </c>
    </row>
    <row r="1292" spans="1:25" ht="12" customHeight="1" x14ac:dyDescent="0.25">
      <c r="A1292" s="51">
        <v>6</v>
      </c>
      <c r="B1292" s="118" t="s">
        <v>1375</v>
      </c>
      <c r="C1292" s="118"/>
      <c r="D1292" s="33" t="e">
        <f>VLOOKUP(B1292,[2]Item!$A$1:$B$2217,2,)</f>
        <v>#N/A</v>
      </c>
      <c r="E1292" s="111" t="s">
        <v>157</v>
      </c>
      <c r="F1292" s="118" t="s">
        <v>170</v>
      </c>
      <c r="G1292" s="34">
        <v>1</v>
      </c>
      <c r="H1292" s="35">
        <v>0.25</v>
      </c>
      <c r="I1292" s="36">
        <v>43298</v>
      </c>
      <c r="J1292" s="46">
        <v>1519200</v>
      </c>
      <c r="K1292" s="47">
        <f>'[1]Sep 23'!M1320</f>
        <v>1519200</v>
      </c>
      <c r="L1292" s="48"/>
      <c r="M1292" s="48">
        <f t="shared" si="242"/>
        <v>1519200</v>
      </c>
      <c r="N1292" s="49">
        <f t="shared" si="243"/>
        <v>0</v>
      </c>
      <c r="O1292" s="48">
        <f t="shared" si="244"/>
        <v>1519200</v>
      </c>
      <c r="P1292" s="48">
        <f t="shared" si="247"/>
        <v>0</v>
      </c>
      <c r="Q1292" s="8">
        <f t="shared" si="241"/>
        <v>0</v>
      </c>
      <c r="R1292" s="50">
        <f t="shared" si="229"/>
        <v>0</v>
      </c>
      <c r="S1292" s="50"/>
      <c r="T1292" s="9">
        <f t="shared" si="235"/>
        <v>48</v>
      </c>
      <c r="U1292" s="9">
        <f t="shared" si="239"/>
        <v>48</v>
      </c>
      <c r="V1292">
        <f t="shared" si="236"/>
        <v>0</v>
      </c>
      <c r="W1292" s="166">
        <f t="shared" si="245"/>
        <v>31650</v>
      </c>
      <c r="Y1292" s="167">
        <f t="shared" si="246"/>
        <v>1519200</v>
      </c>
    </row>
    <row r="1293" spans="1:25" ht="12" customHeight="1" x14ac:dyDescent="0.25">
      <c r="A1293" s="51">
        <v>7</v>
      </c>
      <c r="B1293" s="118" t="s">
        <v>1374</v>
      </c>
      <c r="C1293" s="118"/>
      <c r="D1293" s="33" t="e">
        <f>VLOOKUP(B1293,[2]Item!$A$1:$B$2217,2,)</f>
        <v>#N/A</v>
      </c>
      <c r="E1293" s="111" t="s">
        <v>157</v>
      </c>
      <c r="F1293" s="118" t="s">
        <v>170</v>
      </c>
      <c r="G1293" s="34">
        <v>10</v>
      </c>
      <c r="H1293" s="35">
        <v>0.25</v>
      </c>
      <c r="I1293" s="36">
        <v>43298</v>
      </c>
      <c r="J1293" s="46">
        <v>1995000</v>
      </c>
      <c r="K1293" s="47">
        <f>'[1]Sep 23'!M1321</f>
        <v>1995000</v>
      </c>
      <c r="L1293" s="48"/>
      <c r="M1293" s="48">
        <f t="shared" si="242"/>
        <v>1995000</v>
      </c>
      <c r="N1293" s="49">
        <f t="shared" si="243"/>
        <v>0</v>
      </c>
      <c r="O1293" s="48">
        <f t="shared" si="244"/>
        <v>1995000</v>
      </c>
      <c r="P1293" s="48">
        <f t="shared" si="247"/>
        <v>0</v>
      </c>
      <c r="Q1293" s="8">
        <f t="shared" si="241"/>
        <v>0</v>
      </c>
      <c r="R1293" s="50">
        <f t="shared" si="229"/>
        <v>0</v>
      </c>
      <c r="S1293" s="50"/>
      <c r="T1293" s="9">
        <f t="shared" si="235"/>
        <v>48</v>
      </c>
      <c r="U1293" s="9">
        <f t="shared" si="239"/>
        <v>48</v>
      </c>
      <c r="V1293">
        <f t="shared" si="236"/>
        <v>0</v>
      </c>
      <c r="W1293" s="166">
        <f t="shared" si="245"/>
        <v>41562.5</v>
      </c>
      <c r="Y1293" s="167">
        <f t="shared" si="246"/>
        <v>1995000</v>
      </c>
    </row>
    <row r="1294" spans="1:25" ht="12" customHeight="1" x14ac:dyDescent="0.25">
      <c r="A1294" s="51">
        <v>8</v>
      </c>
      <c r="B1294" s="118" t="s">
        <v>1376</v>
      </c>
      <c r="C1294" s="118"/>
      <c r="D1294" s="33" t="e">
        <f>VLOOKUP(B1294,[2]Item!$A$1:$B$2217,2,)</f>
        <v>#N/A</v>
      </c>
      <c r="E1294" s="111" t="s">
        <v>157</v>
      </c>
      <c r="F1294" s="118" t="s">
        <v>170</v>
      </c>
      <c r="G1294" s="34">
        <v>7</v>
      </c>
      <c r="H1294" s="35">
        <v>0.25</v>
      </c>
      <c r="I1294" s="36">
        <v>43298</v>
      </c>
      <c r="J1294" s="46">
        <v>5243000</v>
      </c>
      <c r="K1294" s="47">
        <f>'[1]Sep 23'!M1322</f>
        <v>5243000.0000000009</v>
      </c>
      <c r="L1294" s="48"/>
      <c r="M1294" s="48">
        <f t="shared" si="242"/>
        <v>5243000</v>
      </c>
      <c r="N1294" s="49">
        <f t="shared" si="243"/>
        <v>0</v>
      </c>
      <c r="O1294" s="48">
        <f t="shared" si="244"/>
        <v>5243000.0000000009</v>
      </c>
      <c r="P1294" s="48">
        <f t="shared" si="247"/>
        <v>0</v>
      </c>
      <c r="Q1294" s="8">
        <f t="shared" si="241"/>
        <v>0</v>
      </c>
      <c r="R1294" s="50">
        <f t="shared" si="229"/>
        <v>0</v>
      </c>
      <c r="S1294" s="50"/>
      <c r="T1294" s="9">
        <f t="shared" si="235"/>
        <v>48</v>
      </c>
      <c r="U1294" s="9">
        <f t="shared" si="239"/>
        <v>48</v>
      </c>
      <c r="V1294">
        <f t="shared" si="236"/>
        <v>0</v>
      </c>
      <c r="W1294" s="166">
        <f t="shared" si="245"/>
        <v>109229.16666666667</v>
      </c>
      <c r="Y1294" s="167">
        <f t="shared" si="246"/>
        <v>5243000</v>
      </c>
    </row>
    <row r="1295" spans="1:25" ht="12" customHeight="1" x14ac:dyDescent="0.25">
      <c r="A1295" s="51">
        <v>9</v>
      </c>
      <c r="B1295" s="118" t="s">
        <v>1377</v>
      </c>
      <c r="C1295" s="118"/>
      <c r="D1295" s="33" t="e">
        <f>VLOOKUP(B1295,[2]Item!$A$1:$B$2217,2,)</f>
        <v>#N/A</v>
      </c>
      <c r="E1295" s="111" t="s">
        <v>157</v>
      </c>
      <c r="F1295" s="118" t="s">
        <v>170</v>
      </c>
      <c r="G1295" s="34">
        <v>4</v>
      </c>
      <c r="H1295" s="35">
        <v>0.25</v>
      </c>
      <c r="I1295" s="36">
        <v>43350</v>
      </c>
      <c r="J1295" s="46">
        <v>7800000</v>
      </c>
      <c r="K1295" s="47">
        <f>'[1]Sep 23'!M1323</f>
        <v>7800000</v>
      </c>
      <c r="L1295" s="48"/>
      <c r="M1295" s="48">
        <f t="shared" si="242"/>
        <v>7800000</v>
      </c>
      <c r="N1295" s="49">
        <f t="shared" si="243"/>
        <v>0</v>
      </c>
      <c r="O1295" s="48">
        <f t="shared" si="244"/>
        <v>7800000</v>
      </c>
      <c r="P1295" s="48">
        <f t="shared" si="247"/>
        <v>0</v>
      </c>
      <c r="Q1295" s="8">
        <f t="shared" si="241"/>
        <v>0</v>
      </c>
      <c r="R1295" s="50">
        <f t="shared" si="229"/>
        <v>0</v>
      </c>
      <c r="S1295" s="50"/>
      <c r="T1295" s="9">
        <f t="shared" si="235"/>
        <v>48</v>
      </c>
      <c r="U1295" s="9">
        <f t="shared" si="239"/>
        <v>48</v>
      </c>
      <c r="V1295">
        <f t="shared" si="236"/>
        <v>0</v>
      </c>
      <c r="W1295" s="166">
        <f t="shared" si="245"/>
        <v>162500</v>
      </c>
      <c r="Y1295" s="167">
        <f t="shared" si="246"/>
        <v>7800000</v>
      </c>
    </row>
    <row r="1296" spans="1:25" ht="12" customHeight="1" x14ac:dyDescent="0.25">
      <c r="A1296" s="51">
        <v>10</v>
      </c>
      <c r="B1296" s="118" t="s">
        <v>1378</v>
      </c>
      <c r="C1296" s="118"/>
      <c r="D1296" s="33" t="e">
        <f>VLOOKUP(B1296,[2]Item!$A$1:$B$2217,2,)</f>
        <v>#N/A</v>
      </c>
      <c r="E1296" s="111" t="s">
        <v>157</v>
      </c>
      <c r="F1296" s="118" t="s">
        <v>170</v>
      </c>
      <c r="G1296" s="34">
        <v>2</v>
      </c>
      <c r="H1296" s="35">
        <v>0.25</v>
      </c>
      <c r="I1296" s="36">
        <v>43369</v>
      </c>
      <c r="J1296" s="46">
        <v>3680000</v>
      </c>
      <c r="K1296" s="47">
        <f>'[1]Sep 23'!M1324</f>
        <v>3679999.9999999977</v>
      </c>
      <c r="L1296" s="48"/>
      <c r="M1296" s="48">
        <f t="shared" si="242"/>
        <v>3680000</v>
      </c>
      <c r="N1296" s="49">
        <f t="shared" si="243"/>
        <v>0</v>
      </c>
      <c r="O1296" s="48">
        <f t="shared" si="244"/>
        <v>3679999.9999999977</v>
      </c>
      <c r="P1296" s="48">
        <f t="shared" si="247"/>
        <v>0</v>
      </c>
      <c r="Q1296" s="8">
        <f t="shared" si="241"/>
        <v>0</v>
      </c>
      <c r="R1296" s="50">
        <f t="shared" si="229"/>
        <v>0</v>
      </c>
      <c r="S1296" s="50"/>
      <c r="T1296" s="9">
        <f t="shared" si="235"/>
        <v>48</v>
      </c>
      <c r="U1296" s="9">
        <f t="shared" si="239"/>
        <v>48</v>
      </c>
      <c r="V1296">
        <f t="shared" si="236"/>
        <v>0</v>
      </c>
      <c r="W1296" s="166">
        <f t="shared" si="245"/>
        <v>76666.666666666672</v>
      </c>
      <c r="Y1296" s="167">
        <f t="shared" si="246"/>
        <v>3680000</v>
      </c>
    </row>
    <row r="1297" spans="1:25" ht="12" customHeight="1" x14ac:dyDescent="0.25">
      <c r="A1297" s="51">
        <v>11</v>
      </c>
      <c r="B1297" s="118" t="s">
        <v>1379</v>
      </c>
      <c r="C1297" s="118"/>
      <c r="D1297" s="33" t="e">
        <f>VLOOKUP(B1297,[2]Item!$A$1:$B$2217,2,)</f>
        <v>#N/A</v>
      </c>
      <c r="E1297" s="111" t="s">
        <v>157</v>
      </c>
      <c r="F1297" s="118" t="s">
        <v>170</v>
      </c>
      <c r="G1297" s="34">
        <v>1</v>
      </c>
      <c r="H1297" s="35">
        <v>0.25</v>
      </c>
      <c r="I1297" s="36">
        <v>43371</v>
      </c>
      <c r="J1297" s="46">
        <v>2400000</v>
      </c>
      <c r="K1297" s="47">
        <f>'[1]Sep 23'!M1325</f>
        <v>2400000</v>
      </c>
      <c r="L1297" s="48"/>
      <c r="M1297" s="48">
        <f t="shared" si="242"/>
        <v>2400000</v>
      </c>
      <c r="N1297" s="49">
        <f t="shared" si="243"/>
        <v>0</v>
      </c>
      <c r="O1297" s="48">
        <f t="shared" si="244"/>
        <v>2400000</v>
      </c>
      <c r="P1297" s="48">
        <f t="shared" si="247"/>
        <v>0</v>
      </c>
      <c r="Q1297" s="8">
        <f t="shared" si="241"/>
        <v>0</v>
      </c>
      <c r="R1297" s="50">
        <f t="shared" si="229"/>
        <v>0</v>
      </c>
      <c r="S1297" s="50"/>
      <c r="T1297" s="9">
        <f t="shared" si="235"/>
        <v>48</v>
      </c>
      <c r="U1297" s="9">
        <f t="shared" si="239"/>
        <v>48</v>
      </c>
      <c r="V1297">
        <f t="shared" si="236"/>
        <v>0</v>
      </c>
      <c r="W1297" s="166">
        <f t="shared" si="245"/>
        <v>50000</v>
      </c>
      <c r="Y1297" s="167">
        <f t="shared" si="246"/>
        <v>2400000</v>
      </c>
    </row>
    <row r="1298" spans="1:25" ht="12" customHeight="1" x14ac:dyDescent="0.25">
      <c r="A1298" s="51">
        <v>12</v>
      </c>
      <c r="B1298" s="118" t="s">
        <v>1380</v>
      </c>
      <c r="C1298" s="118"/>
      <c r="D1298" s="33" t="e">
        <f>VLOOKUP(B1298,[2]Item!$A$1:$B$2217,2,)</f>
        <v>#N/A</v>
      </c>
      <c r="E1298" s="111" t="s">
        <v>157</v>
      </c>
      <c r="F1298" s="118" t="s">
        <v>170</v>
      </c>
      <c r="G1298" s="34">
        <v>3</v>
      </c>
      <c r="H1298" s="35">
        <v>0.25</v>
      </c>
      <c r="I1298" s="36">
        <v>43367</v>
      </c>
      <c r="J1298" s="46">
        <v>2310000</v>
      </c>
      <c r="K1298" s="47">
        <f>'[1]Sep 23'!M1326</f>
        <v>2310000</v>
      </c>
      <c r="L1298" s="48"/>
      <c r="M1298" s="48">
        <f t="shared" si="242"/>
        <v>2310000</v>
      </c>
      <c r="N1298" s="49">
        <f t="shared" si="243"/>
        <v>0</v>
      </c>
      <c r="O1298" s="48">
        <f t="shared" si="244"/>
        <v>2310000</v>
      </c>
      <c r="P1298" s="48">
        <f t="shared" si="247"/>
        <v>0</v>
      </c>
      <c r="Q1298" s="8">
        <f t="shared" si="241"/>
        <v>0</v>
      </c>
      <c r="R1298" s="50">
        <f t="shared" si="229"/>
        <v>0</v>
      </c>
      <c r="S1298" s="50"/>
      <c r="T1298" s="9">
        <f t="shared" si="235"/>
        <v>48</v>
      </c>
      <c r="U1298" s="9">
        <f t="shared" si="239"/>
        <v>48</v>
      </c>
      <c r="V1298">
        <f t="shared" si="236"/>
        <v>0</v>
      </c>
      <c r="W1298" s="166">
        <f t="shared" si="245"/>
        <v>48125</v>
      </c>
      <c r="Y1298" s="167">
        <f t="shared" si="246"/>
        <v>2310000</v>
      </c>
    </row>
    <row r="1299" spans="1:25" ht="12" customHeight="1" x14ac:dyDescent="0.25">
      <c r="A1299" s="51">
        <v>13</v>
      </c>
      <c r="B1299" s="118" t="s">
        <v>1381</v>
      </c>
      <c r="C1299" s="118"/>
      <c r="D1299" s="33" t="e">
        <f>VLOOKUP(B1299,[2]Item!$A$1:$B$2217,2,)</f>
        <v>#N/A</v>
      </c>
      <c r="E1299" s="111" t="s">
        <v>157</v>
      </c>
      <c r="F1299" s="118" t="s">
        <v>170</v>
      </c>
      <c r="G1299" s="34">
        <v>8</v>
      </c>
      <c r="H1299" s="35">
        <v>0.25</v>
      </c>
      <c r="I1299" s="36">
        <v>43364</v>
      </c>
      <c r="J1299" s="46">
        <v>3600000</v>
      </c>
      <c r="K1299" s="47">
        <f>'[1]Sep 23'!M1327</f>
        <v>3600000</v>
      </c>
      <c r="L1299" s="48"/>
      <c r="M1299" s="48">
        <f t="shared" si="242"/>
        <v>3600000</v>
      </c>
      <c r="N1299" s="49">
        <f t="shared" si="243"/>
        <v>0</v>
      </c>
      <c r="O1299" s="48">
        <f t="shared" si="244"/>
        <v>3600000</v>
      </c>
      <c r="P1299" s="48">
        <f t="shared" si="247"/>
        <v>0</v>
      </c>
      <c r="Q1299" s="8">
        <f t="shared" si="241"/>
        <v>0</v>
      </c>
      <c r="R1299" s="50">
        <f t="shared" si="229"/>
        <v>0</v>
      </c>
      <c r="S1299" s="50"/>
      <c r="T1299" s="9">
        <f t="shared" si="235"/>
        <v>48</v>
      </c>
      <c r="U1299" s="9">
        <f t="shared" si="239"/>
        <v>48</v>
      </c>
      <c r="V1299">
        <f t="shared" si="236"/>
        <v>0</v>
      </c>
      <c r="W1299" s="166">
        <f t="shared" si="245"/>
        <v>75000</v>
      </c>
      <c r="Y1299" s="167">
        <f t="shared" si="246"/>
        <v>3600000</v>
      </c>
    </row>
    <row r="1300" spans="1:25" ht="12" customHeight="1" x14ac:dyDescent="0.25">
      <c r="A1300" s="51">
        <v>14</v>
      </c>
      <c r="B1300" s="118" t="s">
        <v>1382</v>
      </c>
      <c r="C1300" s="118"/>
      <c r="D1300" s="33" t="e">
        <f>VLOOKUP(B1300,[2]Item!$A$1:$B$2217,2,)</f>
        <v>#N/A</v>
      </c>
      <c r="E1300" s="111" t="s">
        <v>157</v>
      </c>
      <c r="F1300" s="118" t="s">
        <v>170</v>
      </c>
      <c r="G1300" s="34">
        <v>1</v>
      </c>
      <c r="H1300" s="35">
        <v>0.25</v>
      </c>
      <c r="I1300" s="36">
        <v>43412</v>
      </c>
      <c r="J1300" s="46">
        <v>3400000</v>
      </c>
      <c r="K1300" s="47">
        <f>'[1]Sep 23'!M1328</f>
        <v>3400000.0000000019</v>
      </c>
      <c r="L1300" s="48"/>
      <c r="M1300" s="48">
        <f t="shared" si="242"/>
        <v>3400000</v>
      </c>
      <c r="N1300" s="49">
        <f t="shared" si="243"/>
        <v>0</v>
      </c>
      <c r="O1300" s="48">
        <f t="shared" si="244"/>
        <v>3400000.0000000019</v>
      </c>
      <c r="P1300" s="48">
        <f t="shared" si="247"/>
        <v>0</v>
      </c>
      <c r="Q1300" s="8">
        <f t="shared" si="241"/>
        <v>0</v>
      </c>
      <c r="R1300" s="50">
        <f t="shared" si="229"/>
        <v>0</v>
      </c>
      <c r="S1300" s="50"/>
      <c r="T1300" s="9">
        <f t="shared" si="235"/>
        <v>48</v>
      </c>
      <c r="U1300" s="9">
        <f t="shared" si="239"/>
        <v>48</v>
      </c>
      <c r="V1300">
        <f t="shared" si="236"/>
        <v>0</v>
      </c>
      <c r="W1300" s="166">
        <f t="shared" si="245"/>
        <v>70833.333333333328</v>
      </c>
      <c r="Y1300" s="167">
        <f t="shared" si="246"/>
        <v>3400000</v>
      </c>
    </row>
    <row r="1301" spans="1:25" ht="12" customHeight="1" x14ac:dyDescent="0.25">
      <c r="A1301" s="51">
        <v>15</v>
      </c>
      <c r="B1301" s="66" t="s">
        <v>1383</v>
      </c>
      <c r="C1301" s="59"/>
      <c r="D1301" s="33" t="e">
        <f>VLOOKUP(B1301,[2]Item!$A$1:$B$2217,2,)</f>
        <v>#N/A</v>
      </c>
      <c r="E1301" s="111" t="s">
        <v>157</v>
      </c>
      <c r="F1301" s="118" t="s">
        <v>170</v>
      </c>
      <c r="G1301" s="34">
        <v>35</v>
      </c>
      <c r="H1301" s="35">
        <v>0.25</v>
      </c>
      <c r="I1301" s="36">
        <v>43517</v>
      </c>
      <c r="J1301" s="46">
        <v>8715000</v>
      </c>
      <c r="K1301" s="47">
        <f>'[1]Sep 23'!M1329</f>
        <v>8715000</v>
      </c>
      <c r="L1301" s="48"/>
      <c r="M1301" s="48">
        <f t="shared" si="242"/>
        <v>8715000</v>
      </c>
      <c r="N1301" s="49">
        <f t="shared" si="243"/>
        <v>0</v>
      </c>
      <c r="O1301" s="48">
        <f t="shared" si="244"/>
        <v>8715000</v>
      </c>
      <c r="P1301" s="48">
        <f t="shared" si="247"/>
        <v>0</v>
      </c>
      <c r="Q1301" s="8">
        <f t="shared" si="241"/>
        <v>0</v>
      </c>
      <c r="R1301" s="50">
        <f t="shared" si="229"/>
        <v>0</v>
      </c>
      <c r="S1301" s="50"/>
      <c r="T1301" s="9">
        <f>IF(H1301=0,"",IF(H1301="","",12*(100%/H1301)))</f>
        <v>48</v>
      </c>
      <c r="U1301" s="9">
        <f t="shared" si="239"/>
        <v>48</v>
      </c>
      <c r="V1301">
        <f>IFERROR(IF(T1301-U1301&gt;0,T1301-U1301,0),"")</f>
        <v>0</v>
      </c>
      <c r="W1301" s="166">
        <f t="shared" si="245"/>
        <v>181562.5</v>
      </c>
      <c r="Y1301" s="167">
        <f t="shared" si="246"/>
        <v>8715000</v>
      </c>
    </row>
    <row r="1302" spans="1:25" ht="12" customHeight="1" x14ac:dyDescent="0.25">
      <c r="A1302" s="51">
        <v>16</v>
      </c>
      <c r="B1302" s="66" t="s">
        <v>1384</v>
      </c>
      <c r="C1302" s="59"/>
      <c r="D1302" s="33" t="e">
        <f>VLOOKUP(B1302,[2]Item!$A$1:$B$2217,2,)</f>
        <v>#N/A</v>
      </c>
      <c r="E1302" s="111" t="s">
        <v>157</v>
      </c>
      <c r="F1302" s="118" t="s">
        <v>170</v>
      </c>
      <c r="G1302" s="34">
        <v>15</v>
      </c>
      <c r="H1302" s="35">
        <v>0.25</v>
      </c>
      <c r="I1302" s="36">
        <v>43517</v>
      </c>
      <c r="J1302" s="46">
        <v>3735000</v>
      </c>
      <c r="K1302" s="47">
        <f>'[1]Sep 23'!M1330</f>
        <v>3735000</v>
      </c>
      <c r="L1302" s="48"/>
      <c r="M1302" s="48">
        <f t="shared" si="242"/>
        <v>3735000</v>
      </c>
      <c r="N1302" s="49">
        <f t="shared" si="243"/>
        <v>0</v>
      </c>
      <c r="O1302" s="48">
        <f t="shared" si="244"/>
        <v>3735000</v>
      </c>
      <c r="P1302" s="48">
        <f t="shared" si="247"/>
        <v>0</v>
      </c>
      <c r="Q1302" s="8">
        <f t="shared" si="241"/>
        <v>0</v>
      </c>
      <c r="R1302" s="50">
        <f t="shared" si="229"/>
        <v>0</v>
      </c>
      <c r="S1302" s="50"/>
      <c r="T1302" s="9">
        <f>IF(H1302=0,"",IF(H1302="","",12*(100%/H1302)))</f>
        <v>48</v>
      </c>
      <c r="U1302" s="9">
        <f t="shared" si="239"/>
        <v>48</v>
      </c>
      <c r="V1302">
        <f>IFERROR(IF(T1302-U1302&gt;0,T1302-U1302,0),"")</f>
        <v>0</v>
      </c>
      <c r="W1302" s="166">
        <f t="shared" si="245"/>
        <v>77812.5</v>
      </c>
      <c r="Y1302" s="167">
        <f t="shared" si="246"/>
        <v>3735000</v>
      </c>
    </row>
    <row r="1303" spans="1:25" ht="12" customHeight="1" x14ac:dyDescent="0.25">
      <c r="A1303" s="53">
        <v>17</v>
      </c>
      <c r="B1303" s="66" t="s">
        <v>1385</v>
      </c>
      <c r="C1303" s="59"/>
      <c r="D1303" s="33" t="e">
        <f>VLOOKUP(B1303,[2]Item!$A$1:$B$2217,2,)</f>
        <v>#N/A</v>
      </c>
      <c r="E1303" s="111" t="s">
        <v>157</v>
      </c>
      <c r="F1303" s="55" t="s">
        <v>170</v>
      </c>
      <c r="G1303" s="34">
        <v>27</v>
      </c>
      <c r="H1303" s="35">
        <v>0.25</v>
      </c>
      <c r="I1303" s="36">
        <v>43956</v>
      </c>
      <c r="J1303" s="96">
        <v>9850000</v>
      </c>
      <c r="K1303" s="47">
        <f>'[1]Sep 23'!M1331</f>
        <v>8413541.6666666623</v>
      </c>
      <c r="L1303" s="48"/>
      <c r="M1303" s="48">
        <f t="shared" si="242"/>
        <v>9850000</v>
      </c>
      <c r="N1303" s="49">
        <f t="shared" si="243"/>
        <v>205208.33333333334</v>
      </c>
      <c r="O1303" s="48">
        <f t="shared" si="244"/>
        <v>8618749.9999999963</v>
      </c>
      <c r="P1303" s="48">
        <f t="shared" si="247"/>
        <v>1231250.0000000037</v>
      </c>
      <c r="Q1303" s="8">
        <f t="shared" si="241"/>
        <v>1231250.0000000037</v>
      </c>
      <c r="R1303" s="50">
        <f t="shared" si="229"/>
        <v>0</v>
      </c>
      <c r="S1303" s="50"/>
      <c r="T1303" s="9">
        <f>IF(H1303=0,"",IF(H1303="","",12*(100%/H1303)))</f>
        <v>48</v>
      </c>
      <c r="U1303" s="9">
        <f t="shared" si="239"/>
        <v>42</v>
      </c>
      <c r="V1303">
        <f>IFERROR(IF(T1303-U1303&gt;0,T1303-U1303,0),"")</f>
        <v>6</v>
      </c>
      <c r="W1303" s="166">
        <f t="shared" si="245"/>
        <v>205208.33333333334</v>
      </c>
      <c r="Y1303" s="167">
        <f t="shared" si="246"/>
        <v>8618750</v>
      </c>
    </row>
    <row r="1304" spans="1:25" s="7" customFormat="1" ht="12" customHeight="1" x14ac:dyDescent="0.25">
      <c r="A1304" s="144"/>
      <c r="B1304" s="145"/>
      <c r="C1304" s="145"/>
      <c r="D1304" s="169" t="e">
        <f>VLOOKUP(B1304,[2]Item!$A$1:$B$2217,2,)</f>
        <v>#N/A</v>
      </c>
      <c r="E1304" s="145"/>
      <c r="F1304" s="145"/>
      <c r="G1304" s="148"/>
      <c r="H1304" s="149"/>
      <c r="I1304" s="170"/>
      <c r="J1304" s="158"/>
      <c r="K1304" s="175">
        <f>'[1]Sep 23'!M1332</f>
        <v>0</v>
      </c>
      <c r="L1304" s="151"/>
      <c r="M1304" s="151">
        <f t="shared" si="242"/>
        <v>0</v>
      </c>
      <c r="N1304" s="152">
        <f>M1304*H1304/12</f>
        <v>0</v>
      </c>
      <c r="O1304" s="151">
        <f t="shared" si="244"/>
        <v>0</v>
      </c>
      <c r="P1304" s="151">
        <f t="shared" si="247"/>
        <v>0</v>
      </c>
      <c r="Q1304" s="153">
        <f t="shared" si="241"/>
        <v>0</v>
      </c>
      <c r="R1304" s="91">
        <f t="shared" si="229"/>
        <v>0</v>
      </c>
      <c r="S1304" s="91"/>
      <c r="T1304" s="91"/>
      <c r="U1304" s="91"/>
      <c r="W1304" s="176" t="e">
        <f t="shared" si="245"/>
        <v>#DIV/0!</v>
      </c>
      <c r="Y1304" s="174" t="e">
        <f t="shared" si="246"/>
        <v>#DIV/0!</v>
      </c>
    </row>
    <row r="1305" spans="1:25" s="7" customFormat="1" ht="12" customHeight="1" x14ac:dyDescent="0.25">
      <c r="A1305" s="144"/>
      <c r="B1305" s="145"/>
      <c r="C1305" s="145"/>
      <c r="D1305" s="169" t="e">
        <f>VLOOKUP(B1305,[2]Item!$A$1:$B$2217,2,)</f>
        <v>#N/A</v>
      </c>
      <c r="E1305" s="145"/>
      <c r="F1305" s="145"/>
      <c r="G1305" s="148"/>
      <c r="H1305" s="149"/>
      <c r="I1305" s="170"/>
      <c r="J1305" s="158"/>
      <c r="K1305" s="175">
        <f>'[1]Sep 23'!M1333</f>
        <v>0</v>
      </c>
      <c r="L1305" s="151"/>
      <c r="M1305" s="151">
        <f t="shared" si="242"/>
        <v>0</v>
      </c>
      <c r="N1305" s="152">
        <f>M1305*H1305/12</f>
        <v>0</v>
      </c>
      <c r="O1305" s="151">
        <f t="shared" si="244"/>
        <v>0</v>
      </c>
      <c r="P1305" s="151">
        <f t="shared" si="247"/>
        <v>0</v>
      </c>
      <c r="Q1305" s="153">
        <f t="shared" si="241"/>
        <v>0</v>
      </c>
      <c r="R1305" s="91">
        <f t="shared" si="229"/>
        <v>0</v>
      </c>
      <c r="S1305" s="91"/>
      <c r="T1305" s="91"/>
      <c r="U1305" s="91"/>
      <c r="W1305" s="176" t="e">
        <f t="shared" si="245"/>
        <v>#DIV/0!</v>
      </c>
      <c r="Y1305" s="174" t="e">
        <f t="shared" si="246"/>
        <v>#DIV/0!</v>
      </c>
    </row>
    <row r="1306" spans="1:25" s="7" customFormat="1" ht="12" customHeight="1" x14ac:dyDescent="0.25">
      <c r="A1306" s="144"/>
      <c r="B1306" s="145"/>
      <c r="C1306" s="145"/>
      <c r="D1306" s="169" t="e">
        <f>VLOOKUP(B1306,[2]Item!$A$1:$B$2217,2,)</f>
        <v>#N/A</v>
      </c>
      <c r="E1306" s="145"/>
      <c r="F1306" s="145"/>
      <c r="G1306" s="148"/>
      <c r="H1306" s="149"/>
      <c r="I1306" s="170"/>
      <c r="J1306" s="158"/>
      <c r="K1306" s="175">
        <f>'[1]Sep 23'!M1334</f>
        <v>0</v>
      </c>
      <c r="L1306" s="151"/>
      <c r="M1306" s="151">
        <f t="shared" si="242"/>
        <v>0</v>
      </c>
      <c r="N1306" s="152">
        <f>M1306*H1306/12</f>
        <v>0</v>
      </c>
      <c r="O1306" s="151">
        <f t="shared" si="244"/>
        <v>0</v>
      </c>
      <c r="P1306" s="151">
        <f t="shared" si="247"/>
        <v>0</v>
      </c>
      <c r="Q1306" s="153">
        <f t="shared" si="241"/>
        <v>0</v>
      </c>
      <c r="R1306" s="91">
        <f t="shared" si="229"/>
        <v>0</v>
      </c>
      <c r="S1306" s="91"/>
      <c r="T1306" s="91"/>
      <c r="U1306" s="91"/>
      <c r="W1306" s="176" t="e">
        <f t="shared" si="245"/>
        <v>#DIV/0!</v>
      </c>
      <c r="Y1306" s="174" t="e">
        <f t="shared" si="246"/>
        <v>#DIV/0!</v>
      </c>
    </row>
    <row r="1307" spans="1:25" s="7" customFormat="1" ht="12" customHeight="1" x14ac:dyDescent="0.25">
      <c r="A1307" s="144"/>
      <c r="B1307" s="180"/>
      <c r="C1307" s="180"/>
      <c r="D1307" s="169" t="e">
        <f>VLOOKUP(B1307,[2]Item!$A$1:$B$2217,2,)</f>
        <v>#N/A</v>
      </c>
      <c r="E1307" s="180"/>
      <c r="F1307" s="180"/>
      <c r="G1307" s="148"/>
      <c r="H1307" s="149"/>
      <c r="I1307" s="170"/>
      <c r="J1307" s="171">
        <f t="shared" ref="J1307:P1307" si="248">SUM(J1287:J1306)</f>
        <v>68499200</v>
      </c>
      <c r="K1307" s="171">
        <f t="shared" si="248"/>
        <v>67062741.666666664</v>
      </c>
      <c r="L1307" s="67">
        <f t="shared" si="248"/>
        <v>0</v>
      </c>
      <c r="M1307" s="67">
        <f t="shared" si="248"/>
        <v>68499200</v>
      </c>
      <c r="N1307" s="173">
        <f t="shared" si="248"/>
        <v>205208.33333333334</v>
      </c>
      <c r="O1307" s="67">
        <f t="shared" si="248"/>
        <v>67267950</v>
      </c>
      <c r="P1307" s="67">
        <f t="shared" si="248"/>
        <v>1231250.0000000037</v>
      </c>
      <c r="Q1307" s="153">
        <f t="shared" si="241"/>
        <v>1231250</v>
      </c>
      <c r="R1307" s="91">
        <f t="shared" si="229"/>
        <v>3.7252902984619141E-9</v>
      </c>
      <c r="S1307" s="91"/>
      <c r="T1307" s="91"/>
      <c r="U1307" s="91"/>
      <c r="W1307" s="176" t="e">
        <f t="shared" si="245"/>
        <v>#DIV/0!</v>
      </c>
      <c r="Y1307" s="174" t="e">
        <f t="shared" si="246"/>
        <v>#DIV/0!</v>
      </c>
    </row>
    <row r="1308" spans="1:25" s="7" customFormat="1" ht="12" customHeight="1" x14ac:dyDescent="0.25">
      <c r="A1308" s="144"/>
      <c r="B1308" s="180"/>
      <c r="C1308" s="180"/>
      <c r="D1308" s="169" t="e">
        <f>VLOOKUP(B1308,[2]Item!$A$1:$B$2217,2,)</f>
        <v>#N/A</v>
      </c>
      <c r="E1308" s="180"/>
      <c r="F1308" s="180"/>
      <c r="G1308" s="148"/>
      <c r="H1308" s="149"/>
      <c r="I1308" s="170"/>
      <c r="J1308" s="171"/>
      <c r="K1308" s="175">
        <f>'[1]Nov 22'!M1195</f>
        <v>0</v>
      </c>
      <c r="L1308" s="67"/>
      <c r="M1308" s="67"/>
      <c r="N1308" s="173"/>
      <c r="O1308" s="67"/>
      <c r="P1308" s="67"/>
      <c r="Q1308" s="92"/>
      <c r="R1308" s="91">
        <f t="shared" si="229"/>
        <v>0</v>
      </c>
      <c r="S1308" s="91"/>
      <c r="T1308" s="91"/>
      <c r="U1308" s="91"/>
      <c r="W1308" s="176" t="e">
        <f t="shared" si="245"/>
        <v>#DIV/0!</v>
      </c>
      <c r="Y1308" s="174" t="e">
        <f t="shared" si="246"/>
        <v>#DIV/0!</v>
      </c>
    </row>
    <row r="1309" spans="1:25" s="7" customFormat="1" ht="12" customHeight="1" x14ac:dyDescent="0.25">
      <c r="A1309" s="186" t="s">
        <v>1386</v>
      </c>
      <c r="B1309" s="180"/>
      <c r="C1309" s="180"/>
      <c r="D1309" s="169" t="e">
        <f>VLOOKUP(B1309,[2]Item!$A$1:$B$2217,2,)</f>
        <v>#N/A</v>
      </c>
      <c r="E1309" s="180"/>
      <c r="F1309" s="180"/>
      <c r="G1309" s="148"/>
      <c r="H1309" s="149"/>
      <c r="I1309" s="170"/>
      <c r="J1309" s="171">
        <f>J1307+J1284+J1023+J998+J93+J4+J5</f>
        <v>97020377581.906097</v>
      </c>
      <c r="K1309" s="171">
        <f>K1307+K1284+K1023+K998+K93+K4+K5</f>
        <v>37776537561.638878</v>
      </c>
      <c r="L1309" s="67">
        <f>L1307+L1284+L1023+L998+L93+L4</f>
        <v>0</v>
      </c>
      <c r="M1309" s="67">
        <f>M1307+M1284+M1023+M998+M93+M4+M5</f>
        <v>97071778801.906097</v>
      </c>
      <c r="N1309" s="173">
        <f>N1307+N1284+N1023+N998+N93+N4</f>
        <v>479557893.85820818</v>
      </c>
      <c r="O1309" s="67">
        <f>O1307+O1284+O1023+O998+O93+O4</f>
        <v>38266268613.627098</v>
      </c>
      <c r="P1309" s="67">
        <f>P1307+P1284+P1023+P998+P93+P4+P5</f>
        <v>58846738250.158997</v>
      </c>
      <c r="Q1309" s="92"/>
      <c r="R1309" s="91"/>
      <c r="S1309" s="91"/>
      <c r="T1309" s="91"/>
      <c r="U1309" s="91"/>
      <c r="W1309" s="176" t="e">
        <f t="shared" si="245"/>
        <v>#DIV/0!</v>
      </c>
      <c r="Y1309" s="174" t="e">
        <f t="shared" si="246"/>
        <v>#DIV/0!</v>
      </c>
    </row>
    <row r="1310" spans="1:25" s="7" customFormat="1" ht="12" customHeight="1" x14ac:dyDescent="0.25">
      <c r="A1310" s="187"/>
      <c r="B1310" s="92"/>
      <c r="C1310" s="92"/>
      <c r="D1310" s="169" t="e">
        <f>VLOOKUP(B1310,[2]Item!$A$1:$B$2217,2,)</f>
        <v>#N/A</v>
      </c>
      <c r="E1310" s="92"/>
      <c r="F1310" s="92"/>
      <c r="G1310" s="188"/>
      <c r="H1310" s="189"/>
      <c r="I1310" s="190"/>
      <c r="J1310" s="153"/>
      <c r="K1310" s="191"/>
      <c r="L1310" s="192"/>
      <c r="M1310" s="192"/>
      <c r="N1310" s="193"/>
      <c r="O1310" s="192">
        <f>K1309+N1309</f>
        <v>38256095455.497086</v>
      </c>
      <c r="P1310" s="91"/>
      <c r="Q1310" s="92"/>
      <c r="R1310" s="91">
        <f t="shared" si="229"/>
        <v>0</v>
      </c>
      <c r="S1310" s="91"/>
      <c r="T1310" s="91"/>
      <c r="U1310" s="91"/>
      <c r="W1310" s="176" t="e">
        <f t="shared" si="245"/>
        <v>#DIV/0!</v>
      </c>
      <c r="Y1310" s="174" t="e">
        <f t="shared" si="246"/>
        <v>#DIV/0!</v>
      </c>
    </row>
    <row r="1311" spans="1:25" s="7" customFormat="1" ht="12" customHeight="1" x14ac:dyDescent="0.25">
      <c r="A1311" s="187"/>
      <c r="B1311" s="92"/>
      <c r="C1311" s="92"/>
      <c r="D1311" s="169" t="e">
        <f>VLOOKUP(B1311,[2]Item!$A$1:$B$2217,2,)</f>
        <v>#N/A</v>
      </c>
      <c r="E1311" s="92"/>
      <c r="F1311" s="92"/>
      <c r="G1311" s="188"/>
      <c r="H1311" s="189"/>
      <c r="I1311" s="190"/>
      <c r="J1311" s="153"/>
      <c r="K1311" s="191"/>
      <c r="L1311" s="91"/>
      <c r="M1311" s="91"/>
      <c r="N1311" s="194"/>
      <c r="O1311" s="91">
        <f>O1310-O1309</f>
        <v>-10173158.130012512</v>
      </c>
      <c r="P1311" s="91"/>
      <c r="Q1311" s="92"/>
      <c r="R1311" s="91">
        <f t="shared" si="229"/>
        <v>0</v>
      </c>
      <c r="S1311" s="91"/>
      <c r="T1311" s="91"/>
      <c r="U1311" s="91"/>
      <c r="W1311" s="176" t="e">
        <f t="shared" si="245"/>
        <v>#DIV/0!</v>
      </c>
      <c r="Y1311" s="174" t="e">
        <f t="shared" si="246"/>
        <v>#DIV/0!</v>
      </c>
    </row>
    <row r="1312" spans="1:25" s="7" customFormat="1" ht="12" customHeight="1" x14ac:dyDescent="0.25">
      <c r="A1312" s="187"/>
      <c r="B1312" s="92"/>
      <c r="C1312" s="92"/>
      <c r="D1312" s="169" t="e">
        <f>VLOOKUP(B1312,[2]Item!$A$1:$B$2217,2,)</f>
        <v>#N/A</v>
      </c>
      <c r="E1312" s="92"/>
      <c r="F1312" s="92"/>
      <c r="G1312" s="188"/>
      <c r="H1312" s="189"/>
      <c r="I1312" s="190"/>
      <c r="J1312" s="153"/>
      <c r="K1312" s="191"/>
      <c r="L1312" s="91"/>
      <c r="M1312" s="91"/>
      <c r="N1312" s="194"/>
      <c r="O1312" s="91"/>
      <c r="P1312" s="91"/>
      <c r="Q1312" s="92"/>
      <c r="R1312" s="91">
        <f t="shared" si="229"/>
        <v>0</v>
      </c>
      <c r="S1312" s="91"/>
      <c r="T1312" s="91"/>
      <c r="U1312" s="91"/>
      <c r="W1312" s="176" t="e">
        <f t="shared" si="245"/>
        <v>#DIV/0!</v>
      </c>
      <c r="Y1312" s="174" t="e">
        <f t="shared" si="246"/>
        <v>#DIV/0!</v>
      </c>
    </row>
    <row r="1313" spans="1:25" s="7" customFormat="1" ht="12" customHeight="1" x14ac:dyDescent="0.25">
      <c r="A1313" s="187"/>
      <c r="B1313" s="92"/>
      <c r="C1313" s="92"/>
      <c r="D1313" s="169" t="e">
        <f>VLOOKUP(B1313,[2]Item!$A$1:$B$2217,2,)</f>
        <v>#N/A</v>
      </c>
      <c r="E1313" s="92"/>
      <c r="F1313" s="92"/>
      <c r="G1313" s="188"/>
      <c r="H1313" s="189"/>
      <c r="I1313" s="190"/>
      <c r="J1313" s="153"/>
      <c r="K1313" s="191"/>
      <c r="L1313" s="91"/>
      <c r="M1313" s="91"/>
      <c r="N1313" s="194"/>
      <c r="O1313" s="91"/>
      <c r="P1313" s="91"/>
      <c r="Q1313" s="92"/>
      <c r="R1313" s="91">
        <f t="shared" si="229"/>
        <v>0</v>
      </c>
      <c r="S1313" s="91"/>
      <c r="T1313" s="91"/>
      <c r="U1313" s="91"/>
      <c r="W1313" s="176" t="e">
        <f t="shared" si="245"/>
        <v>#DIV/0!</v>
      </c>
      <c r="Y1313" s="174" t="e">
        <f t="shared" si="246"/>
        <v>#DIV/0!</v>
      </c>
    </row>
    <row r="1314" spans="1:25" s="7" customFormat="1" ht="12" customHeight="1" x14ac:dyDescent="0.25">
      <c r="A1314" s="168" t="s">
        <v>1387</v>
      </c>
      <c r="B1314" s="169" t="s">
        <v>1388</v>
      </c>
      <c r="C1314" s="169"/>
      <c r="D1314" s="169" t="e">
        <f>VLOOKUP(B1314,[2]Item!$A$1:$B$2217,2,)</f>
        <v>#N/A</v>
      </c>
      <c r="E1314" s="169"/>
      <c r="F1314" s="169"/>
      <c r="G1314" s="148"/>
      <c r="H1314" s="149"/>
      <c r="I1314" s="170"/>
      <c r="J1314" s="158"/>
      <c r="K1314" s="175"/>
      <c r="L1314" s="151"/>
      <c r="M1314" s="151"/>
      <c r="N1314" s="152"/>
      <c r="O1314" s="151"/>
      <c r="P1314" s="151"/>
      <c r="Q1314" s="92"/>
      <c r="R1314" s="91">
        <f t="shared" si="229"/>
        <v>0</v>
      </c>
      <c r="S1314" s="91"/>
      <c r="T1314" s="91"/>
      <c r="U1314" s="91"/>
      <c r="W1314" s="176" t="e">
        <f t="shared" si="245"/>
        <v>#DIV/0!</v>
      </c>
      <c r="Y1314" s="174" t="e">
        <f t="shared" si="246"/>
        <v>#DIV/0!</v>
      </c>
    </row>
    <row r="1315" spans="1:25" ht="12" customHeight="1" x14ac:dyDescent="0.25">
      <c r="A1315" s="51">
        <v>1</v>
      </c>
      <c r="B1315" s="111" t="s">
        <v>1389</v>
      </c>
      <c r="C1315" s="111"/>
      <c r="D1315" s="33" t="e">
        <f>VLOOKUP(B1315,[2]Item!$A$1:$B$2217,2,)</f>
        <v>#N/A</v>
      </c>
      <c r="E1315" s="111" t="s">
        <v>1390</v>
      </c>
      <c r="F1315" s="111"/>
      <c r="G1315" s="34">
        <v>10</v>
      </c>
      <c r="H1315" s="35">
        <v>0.25</v>
      </c>
      <c r="I1315" s="36">
        <v>44179</v>
      </c>
      <c r="J1315" s="46">
        <v>26400000</v>
      </c>
      <c r="K1315" s="47">
        <f>'[1]Sep 23'!M1343</f>
        <v>18700000</v>
      </c>
      <c r="L1315" s="48"/>
      <c r="M1315" s="48">
        <f t="shared" ref="M1315:M1321" si="249">J1315+L1315</f>
        <v>26400000</v>
      </c>
      <c r="N1315" s="49">
        <f>IF(J1315=K1315,0,J1315*H1315/12)</f>
        <v>550000</v>
      </c>
      <c r="O1315" s="48">
        <f t="shared" ref="O1315:O1321" si="250">K1315+N1315</f>
        <v>19250000</v>
      </c>
      <c r="P1315" s="48">
        <f t="shared" ref="P1315:P1321" si="251">M1315-O1315</f>
        <v>7150000</v>
      </c>
      <c r="Q1315" s="9"/>
      <c r="R1315" s="50">
        <f t="shared" si="229"/>
        <v>7150000</v>
      </c>
      <c r="S1315" s="50"/>
      <c r="T1315" s="9">
        <f>IF(H1315=0,"",IF(H1315="","",12*(100%/H1315)))</f>
        <v>48</v>
      </c>
      <c r="U1315" s="9">
        <f t="shared" ref="U1315" si="252">IF(I1315="","",IF(((YEAR($U$2)-YEAR(I1315))*12)+MONTH($U$2)-MONTH(I1315)+1&gt;T1315,T1315,((YEAR($U$2)-YEAR(I1315))*12)+MONTH($U$2)-MONTH(I1315)+1))</f>
        <v>35</v>
      </c>
      <c r="V1315">
        <f>IFERROR(IF(T1315-U1315&gt;0,T1315-U1315,0),"")</f>
        <v>13</v>
      </c>
      <c r="W1315" s="166">
        <f t="shared" si="245"/>
        <v>550000</v>
      </c>
      <c r="Y1315" s="167">
        <f t="shared" si="246"/>
        <v>19250000</v>
      </c>
    </row>
    <row r="1316" spans="1:25" ht="12" customHeight="1" x14ac:dyDescent="0.25">
      <c r="A1316" s="51">
        <v>2</v>
      </c>
      <c r="B1316" s="52" t="s">
        <v>1391</v>
      </c>
      <c r="C1316" s="52"/>
      <c r="D1316" s="33" t="e">
        <f>VLOOKUP(B1316,[2]Item!$A$1:$B$2217,2,)</f>
        <v>#N/A</v>
      </c>
      <c r="E1316" s="52" t="s">
        <v>1390</v>
      </c>
      <c r="F1316" s="52"/>
      <c r="G1316" s="34">
        <v>1</v>
      </c>
      <c r="H1316" s="35">
        <v>0.25</v>
      </c>
      <c r="I1316" s="36">
        <v>44344</v>
      </c>
      <c r="J1316" s="46">
        <v>36400000</v>
      </c>
      <c r="K1316" s="47">
        <f>'[1]Sep 23'!M1344</f>
        <v>21991666.666666664</v>
      </c>
      <c r="L1316" s="48"/>
      <c r="M1316" s="48">
        <f t="shared" si="249"/>
        <v>36400000</v>
      </c>
      <c r="N1316" s="49">
        <f t="shared" ref="N1316:N1321" si="253">IF(M1316=K1316,0,M1316*H1316/12)</f>
        <v>758333.33333333337</v>
      </c>
      <c r="O1316" s="48">
        <f t="shared" si="250"/>
        <v>22749999.999999996</v>
      </c>
      <c r="P1316" s="48">
        <f t="shared" si="251"/>
        <v>13650000.000000004</v>
      </c>
      <c r="Q1316" s="9"/>
      <c r="R1316" s="50">
        <f t="shared" si="229"/>
        <v>13650000.000000004</v>
      </c>
      <c r="S1316" s="50"/>
      <c r="T1316" s="9">
        <f t="shared" ref="T1316:T1320" si="254">IF(H1316=0,"",IF(H1316="","",12*(100%/H1316)))</f>
        <v>48</v>
      </c>
      <c r="U1316" s="9">
        <f t="shared" ref="U1316:U1320" si="255">IF(I1316="","",IF(((YEAR($U$2)-YEAR(I1316))*12)+MONTH($U$2)-MONTH(I1316)+1&gt;T1316,T1316,((YEAR($U$2)-YEAR(I1316))*12)+MONTH($U$2)-MONTH(I1316)+1))</f>
        <v>30</v>
      </c>
      <c r="V1316">
        <f t="shared" ref="V1316:V1320" si="256">IFERROR(IF(T1316-U1316&gt;0,T1316-U1316,0),"")</f>
        <v>18</v>
      </c>
      <c r="W1316" s="166">
        <f t="shared" si="245"/>
        <v>758333.33333333337</v>
      </c>
      <c r="Y1316" s="167">
        <f t="shared" si="246"/>
        <v>22750000</v>
      </c>
    </row>
    <row r="1317" spans="1:25" ht="12" customHeight="1" x14ac:dyDescent="0.25">
      <c r="A1317" s="51">
        <v>3</v>
      </c>
      <c r="B1317" s="52" t="s">
        <v>1392</v>
      </c>
      <c r="C1317" s="52"/>
      <c r="D1317" s="33" t="e">
        <f>VLOOKUP(B1317,[2]Item!$A$1:$B$2217,2,)</f>
        <v>#N/A</v>
      </c>
      <c r="E1317" s="52" t="s">
        <v>1390</v>
      </c>
      <c r="F1317" s="52"/>
      <c r="G1317" s="34">
        <v>1</v>
      </c>
      <c r="H1317" s="35">
        <v>0.25</v>
      </c>
      <c r="I1317" s="36">
        <v>44487</v>
      </c>
      <c r="J1317" s="46">
        <v>6446300</v>
      </c>
      <c r="K1317" s="47">
        <f>'[1]Sep 23'!M1345</f>
        <v>3223149.9999999991</v>
      </c>
      <c r="L1317" s="48"/>
      <c r="M1317" s="48">
        <f t="shared" si="249"/>
        <v>6446300</v>
      </c>
      <c r="N1317" s="49">
        <f t="shared" si="253"/>
        <v>134297.91666666666</v>
      </c>
      <c r="O1317" s="48">
        <f t="shared" si="250"/>
        <v>3357447.9166666656</v>
      </c>
      <c r="P1317" s="48">
        <f t="shared" si="251"/>
        <v>3088852.0833333344</v>
      </c>
      <c r="Q1317" s="9"/>
      <c r="R1317" s="50">
        <f t="shared" si="229"/>
        <v>3088852.0833333344</v>
      </c>
      <c r="S1317" s="50"/>
      <c r="T1317" s="9">
        <f t="shared" si="254"/>
        <v>48</v>
      </c>
      <c r="U1317" s="9">
        <f t="shared" si="255"/>
        <v>25</v>
      </c>
      <c r="V1317">
        <f t="shared" si="256"/>
        <v>23</v>
      </c>
      <c r="W1317" s="166">
        <f t="shared" si="245"/>
        <v>134297.91666666666</v>
      </c>
      <c r="Y1317" s="167">
        <f t="shared" si="246"/>
        <v>3357447.9166666665</v>
      </c>
    </row>
    <row r="1318" spans="1:25" ht="12" customHeight="1" x14ac:dyDescent="0.25">
      <c r="A1318" s="51">
        <v>4</v>
      </c>
      <c r="B1318" s="52" t="s">
        <v>1393</v>
      </c>
      <c r="C1318" s="52"/>
      <c r="D1318" s="33" t="e">
        <f>VLOOKUP(B1318,[2]Item!$A$1:$B$2217,2,)</f>
        <v>#N/A</v>
      </c>
      <c r="E1318" s="52" t="s">
        <v>1390</v>
      </c>
      <c r="F1318" s="52"/>
      <c r="G1318" s="34">
        <v>1</v>
      </c>
      <c r="H1318" s="35">
        <v>0.25</v>
      </c>
      <c r="I1318" s="36">
        <v>44495</v>
      </c>
      <c r="J1318" s="46">
        <v>3000000</v>
      </c>
      <c r="K1318" s="47">
        <f>'[1]Sep 23'!M1346</f>
        <v>1500000</v>
      </c>
      <c r="L1318" s="48"/>
      <c r="M1318" s="48">
        <f t="shared" si="249"/>
        <v>3000000</v>
      </c>
      <c r="N1318" s="49">
        <f t="shared" si="253"/>
        <v>62500</v>
      </c>
      <c r="O1318" s="48">
        <f t="shared" si="250"/>
        <v>1562500</v>
      </c>
      <c r="P1318" s="48">
        <f t="shared" si="251"/>
        <v>1437500</v>
      </c>
      <c r="Q1318" s="9"/>
      <c r="R1318" s="50">
        <f t="shared" si="229"/>
        <v>1437500</v>
      </c>
      <c r="S1318" s="50"/>
      <c r="T1318" s="9">
        <f t="shared" si="254"/>
        <v>48</v>
      </c>
      <c r="U1318" s="9">
        <f t="shared" si="255"/>
        <v>25</v>
      </c>
      <c r="V1318">
        <f t="shared" si="256"/>
        <v>23</v>
      </c>
      <c r="W1318" s="166">
        <f t="shared" si="245"/>
        <v>62500</v>
      </c>
      <c r="Y1318" s="167">
        <f t="shared" si="246"/>
        <v>1562500</v>
      </c>
    </row>
    <row r="1319" spans="1:25" ht="12" customHeight="1" x14ac:dyDescent="0.25">
      <c r="A1319" s="51">
        <v>5</v>
      </c>
      <c r="B1319" s="52" t="s">
        <v>1394</v>
      </c>
      <c r="C1319" s="52"/>
      <c r="D1319" s="33" t="e">
        <f>VLOOKUP(B1319,[2]Item!$A$1:$B$2217,2,)</f>
        <v>#N/A</v>
      </c>
      <c r="E1319" s="52" t="s">
        <v>1390</v>
      </c>
      <c r="F1319" s="52"/>
      <c r="G1319" s="34">
        <v>1</v>
      </c>
      <c r="H1319" s="35">
        <v>0.25</v>
      </c>
      <c r="I1319" s="36">
        <v>44663</v>
      </c>
      <c r="J1319" s="46">
        <v>51000000</v>
      </c>
      <c r="K1319" s="47">
        <f>'[1]Sep 23'!M1347</f>
        <v>19125000</v>
      </c>
      <c r="L1319" s="48"/>
      <c r="M1319" s="48">
        <f t="shared" si="249"/>
        <v>51000000</v>
      </c>
      <c r="N1319" s="49">
        <f t="shared" si="253"/>
        <v>1062500</v>
      </c>
      <c r="O1319" s="48">
        <f t="shared" si="250"/>
        <v>20187500</v>
      </c>
      <c r="P1319" s="48">
        <f t="shared" si="251"/>
        <v>30812500</v>
      </c>
      <c r="Q1319" s="9"/>
      <c r="R1319" s="50">
        <f t="shared" si="229"/>
        <v>30812500</v>
      </c>
      <c r="S1319" s="50"/>
      <c r="T1319" s="9">
        <f t="shared" si="254"/>
        <v>48</v>
      </c>
      <c r="U1319" s="9">
        <f t="shared" si="255"/>
        <v>19</v>
      </c>
      <c r="V1319">
        <f t="shared" si="256"/>
        <v>29</v>
      </c>
      <c r="W1319" s="166">
        <f t="shared" si="245"/>
        <v>1062500</v>
      </c>
      <c r="Y1319" s="167">
        <f t="shared" si="246"/>
        <v>20187500</v>
      </c>
    </row>
    <row r="1320" spans="1:25" ht="12" customHeight="1" x14ac:dyDescent="0.25">
      <c r="A1320" s="51">
        <v>6</v>
      </c>
      <c r="B1320" s="52" t="s">
        <v>1395</v>
      </c>
      <c r="C1320" s="52"/>
      <c r="D1320" s="33" t="e">
        <f>VLOOKUP(B1320,[2]Item!$A$1:$B$2217,2,)</f>
        <v>#N/A</v>
      </c>
      <c r="E1320" s="52" t="s">
        <v>1390</v>
      </c>
      <c r="F1320" s="52"/>
      <c r="G1320" s="34"/>
      <c r="H1320" s="35">
        <v>0.25</v>
      </c>
      <c r="I1320" s="36">
        <v>45046</v>
      </c>
      <c r="J1320" s="46">
        <v>40530263</v>
      </c>
      <c r="K1320" s="47">
        <f>'[1]Sep 23'!M1348</f>
        <v>5066282.875</v>
      </c>
      <c r="L1320" s="48"/>
      <c r="M1320" s="48">
        <f t="shared" si="249"/>
        <v>40530263</v>
      </c>
      <c r="N1320" s="49">
        <f t="shared" si="253"/>
        <v>844380.47916666663</v>
      </c>
      <c r="O1320" s="48">
        <f t="shared" si="250"/>
        <v>5910663.354166667</v>
      </c>
      <c r="P1320" s="48">
        <f t="shared" si="251"/>
        <v>34619599.645833336</v>
      </c>
      <c r="Q1320" s="9"/>
      <c r="R1320" s="50">
        <f t="shared" si="229"/>
        <v>34619599.645833336</v>
      </c>
      <c r="S1320" s="50"/>
      <c r="T1320" s="9">
        <f t="shared" si="254"/>
        <v>48</v>
      </c>
      <c r="U1320" s="9">
        <f t="shared" si="255"/>
        <v>7</v>
      </c>
      <c r="V1320">
        <f t="shared" si="256"/>
        <v>41</v>
      </c>
      <c r="W1320" s="166">
        <f t="shared" si="245"/>
        <v>844380.47916666663</v>
      </c>
      <c r="Y1320" s="167">
        <f t="shared" si="246"/>
        <v>5910663.354166666</v>
      </c>
    </row>
    <row r="1321" spans="1:25" s="7" customFormat="1" ht="12" customHeight="1" x14ac:dyDescent="0.25">
      <c r="A1321" s="144"/>
      <c r="B1321" s="145"/>
      <c r="C1321" s="145"/>
      <c r="D1321" s="169" t="e">
        <f>VLOOKUP(B1321,[2]Item!$A$1:$B$2217,2,)</f>
        <v>#N/A</v>
      </c>
      <c r="E1321" s="145"/>
      <c r="F1321" s="145"/>
      <c r="G1321" s="148"/>
      <c r="H1321" s="149"/>
      <c r="I1321" s="170"/>
      <c r="J1321" s="158"/>
      <c r="K1321" s="175">
        <f>'[1]Sep 23'!M1349</f>
        <v>0</v>
      </c>
      <c r="L1321" s="151"/>
      <c r="M1321" s="151">
        <f t="shared" si="249"/>
        <v>0</v>
      </c>
      <c r="N1321" s="152">
        <f t="shared" si="253"/>
        <v>0</v>
      </c>
      <c r="O1321" s="151">
        <f t="shared" si="250"/>
        <v>0</v>
      </c>
      <c r="P1321" s="151">
        <f t="shared" si="251"/>
        <v>0</v>
      </c>
      <c r="Q1321" s="92"/>
      <c r="R1321" s="91">
        <f t="shared" si="229"/>
        <v>0</v>
      </c>
      <c r="S1321" s="91"/>
      <c r="T1321" s="91"/>
      <c r="U1321" s="91"/>
      <c r="W1321" s="176" t="e">
        <f t="shared" si="245"/>
        <v>#DIV/0!</v>
      </c>
      <c r="Y1321" s="174" t="e">
        <f t="shared" si="246"/>
        <v>#DIV/0!</v>
      </c>
    </row>
    <row r="1322" spans="1:25" s="7" customFormat="1" ht="12" customHeight="1" x14ac:dyDescent="0.25">
      <c r="A1322" s="168" t="s">
        <v>1396</v>
      </c>
      <c r="B1322" s="186"/>
      <c r="C1322" s="186"/>
      <c r="D1322" s="169" t="e">
        <f>VLOOKUP(B1322,[2]Item!$A$1:$B$2217,2,)</f>
        <v>#N/A</v>
      </c>
      <c r="E1322" s="186"/>
      <c r="F1322" s="186"/>
      <c r="G1322" s="195"/>
      <c r="H1322" s="196"/>
      <c r="I1322" s="197"/>
      <c r="J1322" s="171">
        <f>SUM(J1315:J1321)</f>
        <v>163776563</v>
      </c>
      <c r="K1322" s="171">
        <f t="shared" ref="K1322:P1322" si="257">SUM(K1315:K1321)</f>
        <v>69606099.541666657</v>
      </c>
      <c r="L1322" s="171">
        <f t="shared" si="257"/>
        <v>0</v>
      </c>
      <c r="M1322" s="171">
        <f t="shared" si="257"/>
        <v>163776563</v>
      </c>
      <c r="N1322" s="171">
        <f t="shared" si="257"/>
        <v>3412011.7291666665</v>
      </c>
      <c r="O1322" s="171">
        <f t="shared" si="257"/>
        <v>73018111.270833328</v>
      </c>
      <c r="P1322" s="171">
        <f t="shared" si="257"/>
        <v>90758451.729166687</v>
      </c>
      <c r="Q1322" s="198"/>
      <c r="R1322" s="91">
        <f t="shared" si="229"/>
        <v>90758451.729166687</v>
      </c>
      <c r="S1322" s="91"/>
      <c r="T1322" s="91"/>
      <c r="U1322" s="91"/>
      <c r="W1322" s="176" t="e">
        <f t="shared" si="245"/>
        <v>#DIV/0!</v>
      </c>
      <c r="Y1322" s="174" t="e">
        <f t="shared" si="246"/>
        <v>#DIV/0!</v>
      </c>
    </row>
    <row r="1323" spans="1:25" ht="12" customHeight="1" x14ac:dyDescent="0.25">
      <c r="A1323" s="160"/>
      <c r="H1323" s="161"/>
      <c r="L1323" s="50"/>
      <c r="M1323" s="50"/>
      <c r="O1323" s="50"/>
      <c r="P1323" s="50"/>
      <c r="Q1323" s="9"/>
      <c r="R1323" s="50">
        <f t="shared" si="229"/>
        <v>0</v>
      </c>
      <c r="S1323" s="50"/>
      <c r="T1323" s="50"/>
      <c r="U1323" s="50"/>
      <c r="W1323" s="166" t="e">
        <f t="shared" si="245"/>
        <v>#DIV/0!</v>
      </c>
      <c r="Y1323" s="167" t="e">
        <f t="shared" si="246"/>
        <v>#DIV/0!</v>
      </c>
    </row>
    <row r="1324" spans="1:25" ht="12" customHeight="1" x14ac:dyDescent="0.25">
      <c r="A1324" s="160"/>
      <c r="H1324" s="161"/>
      <c r="L1324" s="50"/>
      <c r="M1324" s="50"/>
      <c r="O1324" s="50"/>
      <c r="P1324" s="50"/>
      <c r="Q1324" s="9"/>
      <c r="R1324" s="50">
        <f t="shared" si="229"/>
        <v>0</v>
      </c>
      <c r="S1324" s="50"/>
      <c r="T1324" s="50"/>
      <c r="U1324" s="50"/>
      <c r="W1324" s="166" t="e">
        <f t="shared" si="245"/>
        <v>#DIV/0!</v>
      </c>
      <c r="Y1324" s="167" t="e">
        <f t="shared" si="246"/>
        <v>#DIV/0!</v>
      </c>
    </row>
    <row r="1325" spans="1:25" ht="12" customHeight="1" x14ac:dyDescent="0.25">
      <c r="A1325" s="160"/>
      <c r="H1325" s="161"/>
      <c r="L1325" s="50"/>
      <c r="M1325" s="50"/>
      <c r="O1325" s="50"/>
      <c r="P1325" s="50"/>
      <c r="Q1325" s="9"/>
      <c r="R1325" s="50">
        <f t="shared" si="229"/>
        <v>0</v>
      </c>
      <c r="S1325" s="50"/>
      <c r="T1325" s="50"/>
      <c r="U1325" s="50"/>
      <c r="W1325" s="166" t="e">
        <f t="shared" si="245"/>
        <v>#DIV/0!</v>
      </c>
      <c r="Y1325" s="167" t="e">
        <f t="shared" si="246"/>
        <v>#DIV/0!</v>
      </c>
    </row>
    <row r="1326" spans="1:25" ht="12" customHeight="1" x14ac:dyDescent="0.25">
      <c r="A1326" s="160"/>
      <c r="H1326" s="161"/>
      <c r="L1326" s="50"/>
      <c r="M1326" s="50"/>
      <c r="O1326" s="50"/>
      <c r="P1326" s="50"/>
      <c r="Q1326" s="9"/>
      <c r="R1326" s="50">
        <f t="shared" si="229"/>
        <v>0</v>
      </c>
      <c r="S1326" s="50"/>
      <c r="T1326" s="50"/>
      <c r="U1326" s="50"/>
      <c r="W1326" s="166" t="e">
        <f t="shared" si="245"/>
        <v>#DIV/0!</v>
      </c>
      <c r="Y1326" s="167" t="e">
        <f t="shared" si="246"/>
        <v>#DIV/0!</v>
      </c>
    </row>
    <row r="1327" spans="1:25" ht="12" customHeight="1" x14ac:dyDescent="0.25">
      <c r="A1327" s="160"/>
      <c r="H1327" s="161"/>
      <c r="L1327" s="50"/>
      <c r="M1327" s="50"/>
      <c r="O1327" s="50"/>
      <c r="P1327" s="50"/>
      <c r="Q1327" s="9"/>
      <c r="R1327" s="50">
        <f t="shared" si="229"/>
        <v>0</v>
      </c>
      <c r="S1327" s="50"/>
      <c r="T1327" s="50"/>
      <c r="U1327" s="50"/>
      <c r="W1327" s="166" t="e">
        <f t="shared" si="245"/>
        <v>#DIV/0!</v>
      </c>
      <c r="Y1327" s="167" t="e">
        <f t="shared" si="246"/>
        <v>#DIV/0!</v>
      </c>
    </row>
    <row r="1328" spans="1:25" ht="12" customHeight="1" x14ac:dyDescent="0.25">
      <c r="A1328" s="160"/>
      <c r="H1328" s="161"/>
      <c r="L1328" s="50"/>
      <c r="M1328" s="50"/>
      <c r="O1328" s="50"/>
      <c r="P1328" s="50"/>
      <c r="Q1328" s="9"/>
      <c r="R1328" s="50">
        <f t="shared" si="229"/>
        <v>0</v>
      </c>
      <c r="S1328" s="50"/>
      <c r="T1328" s="50"/>
      <c r="U1328" s="50"/>
      <c r="W1328" s="166" t="e">
        <f t="shared" si="245"/>
        <v>#DIV/0!</v>
      </c>
      <c r="Y1328" s="167" t="e">
        <f t="shared" si="246"/>
        <v>#DIV/0!</v>
      </c>
    </row>
    <row r="1329" spans="1:25" ht="12" customHeight="1" x14ac:dyDescent="0.25">
      <c r="A1329" s="160"/>
      <c r="H1329" s="161"/>
      <c r="L1329" s="50"/>
      <c r="M1329" s="50"/>
      <c r="O1329" s="50"/>
      <c r="P1329" s="50"/>
      <c r="Q1329" s="9"/>
      <c r="R1329" s="50">
        <f t="shared" si="229"/>
        <v>0</v>
      </c>
      <c r="S1329" s="50"/>
      <c r="T1329" s="50"/>
      <c r="U1329" s="50"/>
      <c r="W1329" s="166" t="e">
        <f t="shared" si="245"/>
        <v>#DIV/0!</v>
      </c>
      <c r="Y1329" s="167" t="e">
        <f t="shared" si="246"/>
        <v>#DIV/0!</v>
      </c>
    </row>
    <row r="1330" spans="1:25" ht="12" customHeight="1" x14ac:dyDescent="0.25">
      <c r="A1330" s="160"/>
      <c r="H1330" s="161"/>
      <c r="L1330" s="50"/>
      <c r="M1330" s="50"/>
      <c r="O1330" s="50"/>
      <c r="P1330" s="50"/>
      <c r="Q1330" s="9"/>
      <c r="R1330" s="50">
        <f t="shared" si="229"/>
        <v>0</v>
      </c>
      <c r="S1330" s="50"/>
      <c r="T1330" s="50"/>
      <c r="U1330" s="50"/>
      <c r="W1330" s="166" t="e">
        <f t="shared" si="245"/>
        <v>#DIV/0!</v>
      </c>
      <c r="Y1330" s="167" t="e">
        <f t="shared" si="246"/>
        <v>#DIV/0!</v>
      </c>
    </row>
    <row r="1331" spans="1:25" ht="12" customHeight="1" x14ac:dyDescent="0.25">
      <c r="A1331" s="160"/>
      <c r="H1331" s="161"/>
      <c r="L1331" s="50"/>
      <c r="M1331" s="50"/>
      <c r="O1331" s="50"/>
      <c r="P1331" s="50"/>
      <c r="Q1331" s="9"/>
      <c r="R1331" s="50">
        <f t="shared" si="229"/>
        <v>0</v>
      </c>
      <c r="S1331" s="50"/>
      <c r="T1331" s="50"/>
      <c r="U1331" s="50"/>
      <c r="W1331" s="166" t="e">
        <f t="shared" si="245"/>
        <v>#DIV/0!</v>
      </c>
      <c r="Y1331" s="167" t="e">
        <f t="shared" si="246"/>
        <v>#DIV/0!</v>
      </c>
    </row>
    <row r="1332" spans="1:25" ht="12" customHeight="1" x14ac:dyDescent="0.25">
      <c r="A1332" s="160"/>
      <c r="H1332" s="161"/>
      <c r="L1332" s="50"/>
      <c r="M1332" s="50"/>
      <c r="O1332" s="50"/>
      <c r="P1332" s="50"/>
      <c r="Q1332" s="9"/>
      <c r="R1332" s="50">
        <f t="shared" si="229"/>
        <v>0</v>
      </c>
      <c r="S1332" s="50"/>
      <c r="T1332" s="50"/>
      <c r="U1332" s="50"/>
      <c r="W1332" s="166" t="e">
        <f t="shared" si="245"/>
        <v>#DIV/0!</v>
      </c>
      <c r="Y1332" s="167" t="e">
        <f t="shared" si="246"/>
        <v>#DIV/0!</v>
      </c>
    </row>
    <row r="1333" spans="1:25" ht="12" customHeight="1" x14ac:dyDescent="0.25">
      <c r="A1333" s="160"/>
      <c r="H1333" s="161"/>
      <c r="L1333" s="50"/>
      <c r="M1333" s="50"/>
      <c r="O1333" s="50"/>
      <c r="P1333" s="50"/>
      <c r="Q1333" s="9"/>
      <c r="R1333" s="50">
        <f t="shared" si="229"/>
        <v>0</v>
      </c>
      <c r="S1333" s="50"/>
      <c r="T1333" s="50"/>
      <c r="U1333" s="50"/>
      <c r="W1333" s="166" t="e">
        <f t="shared" si="245"/>
        <v>#DIV/0!</v>
      </c>
      <c r="Y1333" s="167" t="e">
        <f t="shared" si="246"/>
        <v>#DIV/0!</v>
      </c>
    </row>
    <row r="1334" spans="1:25" ht="12" customHeight="1" x14ac:dyDescent="0.25">
      <c r="A1334" s="160"/>
      <c r="H1334" s="161"/>
      <c r="L1334" s="50"/>
      <c r="M1334" s="50"/>
      <c r="O1334" s="50"/>
      <c r="P1334" s="50"/>
      <c r="Q1334" s="9"/>
      <c r="R1334" s="50">
        <f t="shared" si="229"/>
        <v>0</v>
      </c>
      <c r="S1334" s="50"/>
      <c r="T1334" s="50"/>
      <c r="U1334" s="50"/>
      <c r="W1334" s="166" t="e">
        <f t="shared" si="245"/>
        <v>#DIV/0!</v>
      </c>
      <c r="Y1334" s="167" t="e">
        <f t="shared" si="246"/>
        <v>#DIV/0!</v>
      </c>
    </row>
    <row r="1335" spans="1:25" ht="12" customHeight="1" x14ac:dyDescent="0.25">
      <c r="A1335" s="160"/>
      <c r="H1335" s="161"/>
      <c r="L1335" s="50"/>
      <c r="M1335" s="50"/>
      <c r="O1335" s="50"/>
      <c r="P1335" s="50"/>
      <c r="Q1335" s="9"/>
      <c r="R1335" s="50">
        <f t="shared" si="229"/>
        <v>0</v>
      </c>
      <c r="S1335" s="50"/>
      <c r="T1335" s="50"/>
      <c r="U1335" s="50"/>
      <c r="W1335" s="166" t="e">
        <f t="shared" si="245"/>
        <v>#DIV/0!</v>
      </c>
      <c r="Y1335" s="167" t="e">
        <f t="shared" si="246"/>
        <v>#DIV/0!</v>
      </c>
    </row>
    <row r="1336" spans="1:25" ht="12" customHeight="1" x14ac:dyDescent="0.25">
      <c r="A1336" s="160"/>
      <c r="H1336" s="161"/>
      <c r="L1336" s="50"/>
      <c r="M1336" s="50"/>
      <c r="O1336" s="50"/>
      <c r="P1336" s="50"/>
      <c r="Q1336" s="9"/>
      <c r="R1336" s="50">
        <f t="shared" si="229"/>
        <v>0</v>
      </c>
      <c r="S1336" s="50"/>
      <c r="T1336" s="50"/>
      <c r="U1336" s="50"/>
      <c r="W1336" s="166" t="e">
        <f t="shared" si="245"/>
        <v>#DIV/0!</v>
      </c>
      <c r="Y1336" s="167" t="e">
        <f t="shared" si="246"/>
        <v>#DIV/0!</v>
      </c>
    </row>
    <row r="1337" spans="1:25" ht="12" customHeight="1" x14ac:dyDescent="0.25">
      <c r="A1337" s="160"/>
      <c r="H1337" s="161"/>
      <c r="L1337" s="50"/>
      <c r="M1337" s="50"/>
      <c r="O1337" s="50"/>
      <c r="P1337" s="50"/>
      <c r="Q1337" s="9"/>
      <c r="R1337" s="50">
        <f t="shared" si="229"/>
        <v>0</v>
      </c>
      <c r="S1337" s="50"/>
      <c r="T1337" s="50"/>
      <c r="U1337" s="50"/>
      <c r="W1337" s="166" t="e">
        <f t="shared" si="245"/>
        <v>#DIV/0!</v>
      </c>
      <c r="Y1337" s="167" t="e">
        <f t="shared" si="246"/>
        <v>#DIV/0!</v>
      </c>
    </row>
    <row r="1338" spans="1:25" ht="12" customHeight="1" x14ac:dyDescent="0.25">
      <c r="A1338" s="160"/>
      <c r="H1338" s="161"/>
      <c r="L1338" s="50"/>
      <c r="M1338" s="50"/>
      <c r="O1338" s="50"/>
      <c r="P1338" s="50"/>
      <c r="Q1338" s="9"/>
      <c r="R1338" s="50">
        <f t="shared" si="229"/>
        <v>0</v>
      </c>
      <c r="S1338" s="50"/>
      <c r="T1338" s="50"/>
      <c r="U1338" s="50"/>
      <c r="W1338" s="166" t="e">
        <f t="shared" si="245"/>
        <v>#DIV/0!</v>
      </c>
      <c r="Y1338" s="167" t="e">
        <f t="shared" si="246"/>
        <v>#DIV/0!</v>
      </c>
    </row>
    <row r="1339" spans="1:25" ht="12" customHeight="1" x14ac:dyDescent="0.25">
      <c r="A1339" s="160"/>
      <c r="H1339" s="161"/>
      <c r="L1339" s="50"/>
      <c r="M1339" s="50"/>
      <c r="O1339" s="50"/>
      <c r="P1339" s="50"/>
      <c r="Q1339" s="9"/>
      <c r="R1339" s="50">
        <f t="shared" si="229"/>
        <v>0</v>
      </c>
      <c r="S1339" s="50"/>
      <c r="T1339" s="50"/>
      <c r="U1339" s="50"/>
      <c r="W1339" s="166" t="e">
        <f t="shared" si="245"/>
        <v>#DIV/0!</v>
      </c>
      <c r="Y1339" s="167" t="e">
        <f t="shared" si="246"/>
        <v>#DIV/0!</v>
      </c>
    </row>
    <row r="1340" spans="1:25" ht="12" customHeight="1" x14ac:dyDescent="0.25">
      <c r="A1340" s="160"/>
      <c r="H1340" s="161"/>
      <c r="L1340" s="50"/>
      <c r="M1340" s="50"/>
      <c r="O1340" s="50"/>
      <c r="P1340" s="50"/>
      <c r="Q1340" s="9"/>
      <c r="R1340" s="50">
        <f t="shared" si="229"/>
        <v>0</v>
      </c>
      <c r="S1340" s="50"/>
      <c r="T1340" s="50"/>
      <c r="U1340" s="50"/>
      <c r="W1340" s="166" t="e">
        <f t="shared" si="245"/>
        <v>#DIV/0!</v>
      </c>
      <c r="Y1340" s="167" t="e">
        <f t="shared" si="246"/>
        <v>#DIV/0!</v>
      </c>
    </row>
    <row r="1341" spans="1:25" ht="12" customHeight="1" x14ac:dyDescent="0.25">
      <c r="A1341" s="160"/>
      <c r="H1341" s="161"/>
      <c r="L1341" s="50"/>
      <c r="M1341" s="50"/>
      <c r="O1341" s="50"/>
      <c r="P1341" s="50"/>
      <c r="Q1341" s="9"/>
      <c r="R1341" s="50">
        <f t="shared" si="229"/>
        <v>0</v>
      </c>
      <c r="S1341" s="50"/>
      <c r="T1341" s="50"/>
      <c r="U1341" s="50"/>
      <c r="W1341" s="166" t="e">
        <f t="shared" si="245"/>
        <v>#DIV/0!</v>
      </c>
      <c r="Y1341" s="167" t="e">
        <f t="shared" si="246"/>
        <v>#DIV/0!</v>
      </c>
    </row>
    <row r="1342" spans="1:25" ht="12" customHeight="1" x14ac:dyDescent="0.25">
      <c r="A1342" s="160"/>
      <c r="H1342" s="161"/>
      <c r="L1342" s="50"/>
      <c r="M1342" s="50"/>
      <c r="O1342" s="50"/>
      <c r="P1342" s="50"/>
      <c r="Q1342" s="9"/>
      <c r="R1342" s="50">
        <f t="shared" si="229"/>
        <v>0</v>
      </c>
      <c r="S1342" s="50"/>
      <c r="T1342" s="50"/>
      <c r="U1342" s="50"/>
      <c r="W1342" s="166" t="e">
        <f t="shared" si="245"/>
        <v>#DIV/0!</v>
      </c>
      <c r="Y1342" s="167" t="e">
        <f t="shared" si="246"/>
        <v>#DIV/0!</v>
      </c>
    </row>
    <row r="1343" spans="1:25" ht="12" customHeight="1" x14ac:dyDescent="0.25">
      <c r="A1343" s="160"/>
      <c r="H1343" s="161"/>
      <c r="L1343" s="50"/>
      <c r="M1343" s="50"/>
      <c r="O1343" s="50"/>
      <c r="P1343" s="50"/>
      <c r="Q1343" s="9"/>
      <c r="R1343" s="50">
        <f t="shared" si="229"/>
        <v>0</v>
      </c>
      <c r="S1343" s="50"/>
      <c r="T1343" s="50"/>
      <c r="U1343" s="50"/>
      <c r="W1343" s="166" t="e">
        <f t="shared" si="245"/>
        <v>#DIV/0!</v>
      </c>
      <c r="Y1343" s="167" t="e">
        <f t="shared" si="246"/>
        <v>#DIV/0!</v>
      </c>
    </row>
    <row r="1344" spans="1:25" ht="12" customHeight="1" x14ac:dyDescent="0.25">
      <c r="A1344" s="160"/>
      <c r="H1344" s="161"/>
      <c r="L1344" s="50"/>
      <c r="M1344" s="50"/>
      <c r="O1344" s="50"/>
      <c r="P1344" s="50"/>
      <c r="Q1344" s="9"/>
      <c r="R1344" s="50">
        <f t="shared" si="229"/>
        <v>0</v>
      </c>
      <c r="S1344" s="50"/>
      <c r="T1344" s="50"/>
      <c r="U1344" s="50"/>
      <c r="W1344" s="166" t="e">
        <f t="shared" si="245"/>
        <v>#DIV/0!</v>
      </c>
      <c r="Y1344" s="167" t="e">
        <f t="shared" si="246"/>
        <v>#DIV/0!</v>
      </c>
    </row>
    <row r="1345" spans="1:25" ht="12" customHeight="1" x14ac:dyDescent="0.25">
      <c r="A1345" s="160"/>
      <c r="H1345" s="161"/>
      <c r="L1345" s="50"/>
      <c r="M1345" s="50"/>
      <c r="O1345" s="50"/>
      <c r="P1345" s="50"/>
      <c r="Q1345" s="9"/>
      <c r="R1345" s="50">
        <f t="shared" ref="R1345:R1379" si="258">P1345-Q1345</f>
        <v>0</v>
      </c>
      <c r="S1345" s="50"/>
      <c r="T1345" s="50"/>
      <c r="U1345" s="50"/>
      <c r="W1345" s="166" t="e">
        <f t="shared" si="245"/>
        <v>#DIV/0!</v>
      </c>
      <c r="Y1345" s="167" t="e">
        <f t="shared" si="246"/>
        <v>#DIV/0!</v>
      </c>
    </row>
    <row r="1346" spans="1:25" ht="12" customHeight="1" x14ac:dyDescent="0.25">
      <c r="A1346" s="160"/>
      <c r="H1346" s="161"/>
      <c r="L1346" s="50"/>
      <c r="M1346" s="50"/>
      <c r="O1346" s="50"/>
      <c r="P1346" s="50"/>
      <c r="Q1346" s="9"/>
      <c r="R1346" s="50">
        <f t="shared" si="258"/>
        <v>0</v>
      </c>
      <c r="S1346" s="50"/>
      <c r="T1346" s="50"/>
      <c r="U1346" s="50"/>
      <c r="W1346" s="166" t="e">
        <f t="shared" si="245"/>
        <v>#DIV/0!</v>
      </c>
      <c r="Y1346" s="167" t="e">
        <f t="shared" si="246"/>
        <v>#DIV/0!</v>
      </c>
    </row>
    <row r="1347" spans="1:25" ht="12" customHeight="1" x14ac:dyDescent="0.25">
      <c r="A1347" s="160"/>
      <c r="H1347" s="161"/>
      <c r="L1347" s="50"/>
      <c r="M1347" s="50"/>
      <c r="O1347" s="50"/>
      <c r="P1347" s="50"/>
      <c r="Q1347" s="9"/>
      <c r="R1347" s="50">
        <f t="shared" si="258"/>
        <v>0</v>
      </c>
      <c r="S1347" s="50"/>
      <c r="T1347" s="50"/>
      <c r="U1347" s="50"/>
      <c r="W1347" s="166" t="e">
        <f t="shared" si="245"/>
        <v>#DIV/0!</v>
      </c>
      <c r="Y1347" s="167" t="e">
        <f t="shared" si="246"/>
        <v>#DIV/0!</v>
      </c>
    </row>
    <row r="1348" spans="1:25" ht="12" customHeight="1" x14ac:dyDescent="0.25">
      <c r="A1348" s="160"/>
      <c r="H1348" s="161"/>
      <c r="L1348" s="50"/>
      <c r="M1348" s="50"/>
      <c r="O1348" s="50"/>
      <c r="P1348" s="50"/>
      <c r="Q1348" s="9"/>
      <c r="R1348" s="50">
        <f t="shared" si="258"/>
        <v>0</v>
      </c>
      <c r="S1348" s="50"/>
      <c r="T1348" s="50"/>
      <c r="U1348" s="50"/>
      <c r="W1348" s="166" t="e">
        <f t="shared" si="245"/>
        <v>#DIV/0!</v>
      </c>
      <c r="Y1348" s="167" t="e">
        <f t="shared" si="246"/>
        <v>#DIV/0!</v>
      </c>
    </row>
    <row r="1349" spans="1:25" ht="12" customHeight="1" x14ac:dyDescent="0.25">
      <c r="A1349" s="160"/>
      <c r="H1349" s="161"/>
      <c r="L1349" s="50"/>
      <c r="M1349" s="50"/>
      <c r="O1349" s="50"/>
      <c r="P1349" s="50"/>
      <c r="Q1349" s="9"/>
      <c r="R1349" s="50">
        <f t="shared" si="258"/>
        <v>0</v>
      </c>
      <c r="S1349" s="50"/>
      <c r="T1349" s="50"/>
      <c r="U1349" s="50"/>
      <c r="W1349" s="166" t="e">
        <f t="shared" si="245"/>
        <v>#DIV/0!</v>
      </c>
      <c r="Y1349" s="167" t="e">
        <f t="shared" si="246"/>
        <v>#DIV/0!</v>
      </c>
    </row>
    <row r="1350" spans="1:25" ht="12" customHeight="1" x14ac:dyDescent="0.25">
      <c r="A1350" s="160"/>
      <c r="H1350" s="161"/>
      <c r="L1350" s="50"/>
      <c r="M1350" s="50"/>
      <c r="O1350" s="50"/>
      <c r="P1350" s="50"/>
      <c r="Q1350" s="9"/>
      <c r="R1350" s="50">
        <f t="shared" si="258"/>
        <v>0</v>
      </c>
      <c r="S1350" s="50"/>
      <c r="T1350" s="50"/>
      <c r="U1350" s="50"/>
      <c r="W1350" s="166" t="e">
        <f t="shared" si="245"/>
        <v>#DIV/0!</v>
      </c>
      <c r="Y1350" s="167" t="e">
        <f t="shared" si="246"/>
        <v>#DIV/0!</v>
      </c>
    </row>
    <row r="1351" spans="1:25" ht="12" customHeight="1" x14ac:dyDescent="0.25">
      <c r="A1351" s="160"/>
      <c r="H1351" s="161"/>
      <c r="L1351" s="50"/>
      <c r="M1351" s="50"/>
      <c r="O1351" s="50"/>
      <c r="P1351" s="50"/>
      <c r="Q1351" s="9"/>
      <c r="R1351" s="50">
        <f t="shared" si="258"/>
        <v>0</v>
      </c>
      <c r="S1351" s="50"/>
      <c r="T1351" s="50"/>
      <c r="U1351" s="50"/>
      <c r="W1351" s="166" t="e">
        <f t="shared" ref="W1351:W1379" si="259">M1351/T1351</f>
        <v>#DIV/0!</v>
      </c>
      <c r="Y1351" s="167" t="e">
        <f t="shared" ref="Y1351:Y1379" si="260">U1351*W1351</f>
        <v>#DIV/0!</v>
      </c>
    </row>
    <row r="1352" spans="1:25" ht="12" customHeight="1" x14ac:dyDescent="0.25">
      <c r="A1352" s="160"/>
      <c r="H1352" s="161"/>
      <c r="L1352" s="50"/>
      <c r="M1352" s="50"/>
      <c r="O1352" s="50"/>
      <c r="P1352" s="50"/>
      <c r="Q1352" s="9"/>
      <c r="R1352" s="50">
        <f t="shared" si="258"/>
        <v>0</v>
      </c>
      <c r="S1352" s="50"/>
      <c r="T1352" s="50"/>
      <c r="U1352" s="50"/>
      <c r="W1352" s="166" t="e">
        <f t="shared" si="259"/>
        <v>#DIV/0!</v>
      </c>
      <c r="Y1352" s="167" t="e">
        <f t="shared" si="260"/>
        <v>#DIV/0!</v>
      </c>
    </row>
    <row r="1353" spans="1:25" ht="12" customHeight="1" x14ac:dyDescent="0.25">
      <c r="A1353" s="160"/>
      <c r="H1353" s="161"/>
      <c r="L1353" s="50"/>
      <c r="M1353" s="50"/>
      <c r="O1353" s="50"/>
      <c r="P1353" s="50"/>
      <c r="Q1353" s="9"/>
      <c r="R1353" s="50">
        <f t="shared" si="258"/>
        <v>0</v>
      </c>
      <c r="S1353" s="50"/>
      <c r="T1353" s="50"/>
      <c r="U1353" s="50"/>
      <c r="W1353" s="166" t="e">
        <f t="shared" si="259"/>
        <v>#DIV/0!</v>
      </c>
      <c r="Y1353" s="167" t="e">
        <f t="shared" si="260"/>
        <v>#DIV/0!</v>
      </c>
    </row>
    <row r="1354" spans="1:25" ht="12" customHeight="1" x14ac:dyDescent="0.25">
      <c r="A1354" s="160"/>
      <c r="H1354" s="161"/>
      <c r="L1354" s="50"/>
      <c r="M1354" s="50"/>
      <c r="O1354" s="50"/>
      <c r="P1354" s="50"/>
      <c r="Q1354" s="9"/>
      <c r="R1354" s="50">
        <f t="shared" si="258"/>
        <v>0</v>
      </c>
      <c r="S1354" s="50"/>
      <c r="T1354" s="50"/>
      <c r="U1354" s="50"/>
      <c r="W1354" s="166" t="e">
        <f t="shared" si="259"/>
        <v>#DIV/0!</v>
      </c>
      <c r="Y1354" s="167" t="e">
        <f t="shared" si="260"/>
        <v>#DIV/0!</v>
      </c>
    </row>
    <row r="1355" spans="1:25" ht="12" customHeight="1" x14ac:dyDescent="0.25">
      <c r="A1355" s="160"/>
      <c r="H1355" s="161"/>
      <c r="L1355" s="50"/>
      <c r="M1355" s="50"/>
      <c r="O1355" s="50"/>
      <c r="P1355" s="50"/>
      <c r="Q1355" s="9"/>
      <c r="R1355" s="50">
        <f t="shared" si="258"/>
        <v>0</v>
      </c>
      <c r="S1355" s="50"/>
      <c r="T1355" s="50"/>
      <c r="U1355" s="50"/>
      <c r="W1355" s="166" t="e">
        <f t="shared" si="259"/>
        <v>#DIV/0!</v>
      </c>
      <c r="Y1355" s="167" t="e">
        <f t="shared" si="260"/>
        <v>#DIV/0!</v>
      </c>
    </row>
    <row r="1356" spans="1:25" ht="12" customHeight="1" x14ac:dyDescent="0.25">
      <c r="A1356" s="160"/>
      <c r="H1356" s="161"/>
      <c r="L1356" s="50"/>
      <c r="M1356" s="50"/>
      <c r="O1356" s="50"/>
      <c r="P1356" s="50"/>
      <c r="Q1356" s="9"/>
      <c r="R1356" s="50">
        <f t="shared" si="258"/>
        <v>0</v>
      </c>
      <c r="S1356" s="50"/>
      <c r="T1356" s="50"/>
      <c r="U1356" s="50"/>
      <c r="W1356" s="166" t="e">
        <f t="shared" si="259"/>
        <v>#DIV/0!</v>
      </c>
      <c r="Y1356" s="167" t="e">
        <f t="shared" si="260"/>
        <v>#DIV/0!</v>
      </c>
    </row>
    <row r="1357" spans="1:25" ht="12" customHeight="1" x14ac:dyDescent="0.25">
      <c r="A1357" s="160"/>
      <c r="H1357" s="161"/>
      <c r="L1357" s="50"/>
      <c r="M1357" s="50"/>
      <c r="O1357" s="50"/>
      <c r="P1357" s="50"/>
      <c r="Q1357" s="9"/>
      <c r="R1357" s="50">
        <f t="shared" si="258"/>
        <v>0</v>
      </c>
      <c r="S1357" s="50"/>
      <c r="T1357" s="50"/>
      <c r="U1357" s="50"/>
      <c r="W1357" s="166" t="e">
        <f t="shared" si="259"/>
        <v>#DIV/0!</v>
      </c>
      <c r="Y1357" s="167" t="e">
        <f t="shared" si="260"/>
        <v>#DIV/0!</v>
      </c>
    </row>
    <row r="1358" spans="1:25" ht="12" customHeight="1" x14ac:dyDescent="0.25">
      <c r="A1358" s="160"/>
      <c r="H1358" s="161"/>
      <c r="L1358" s="50"/>
      <c r="M1358" s="50"/>
      <c r="O1358" s="50"/>
      <c r="P1358" s="50"/>
      <c r="Q1358" s="9"/>
      <c r="R1358" s="50">
        <f t="shared" si="258"/>
        <v>0</v>
      </c>
      <c r="S1358" s="50"/>
      <c r="T1358" s="50"/>
      <c r="U1358" s="50"/>
      <c r="W1358" s="166" t="e">
        <f t="shared" si="259"/>
        <v>#DIV/0!</v>
      </c>
      <c r="Y1358" s="167" t="e">
        <f t="shared" si="260"/>
        <v>#DIV/0!</v>
      </c>
    </row>
    <row r="1359" spans="1:25" ht="12" customHeight="1" x14ac:dyDescent="0.25">
      <c r="A1359" s="160"/>
      <c r="H1359" s="161"/>
      <c r="L1359" s="50"/>
      <c r="M1359" s="50"/>
      <c r="O1359" s="50"/>
      <c r="P1359" s="50"/>
      <c r="Q1359" s="9"/>
      <c r="R1359" s="50">
        <f t="shared" si="258"/>
        <v>0</v>
      </c>
      <c r="S1359" s="50"/>
      <c r="T1359" s="50"/>
      <c r="U1359" s="50"/>
      <c r="W1359" s="166" t="e">
        <f t="shared" si="259"/>
        <v>#DIV/0!</v>
      </c>
      <c r="Y1359" s="167" t="e">
        <f t="shared" si="260"/>
        <v>#DIV/0!</v>
      </c>
    </row>
    <row r="1360" spans="1:25" ht="12" customHeight="1" x14ac:dyDescent="0.25">
      <c r="A1360" s="160"/>
      <c r="H1360" s="161"/>
      <c r="L1360" s="50"/>
      <c r="M1360" s="50"/>
      <c r="O1360" s="50"/>
      <c r="P1360" s="50"/>
      <c r="Q1360" s="9"/>
      <c r="R1360" s="50">
        <f t="shared" si="258"/>
        <v>0</v>
      </c>
      <c r="S1360" s="50"/>
      <c r="T1360" s="50"/>
      <c r="U1360" s="50"/>
      <c r="W1360" s="166" t="e">
        <f t="shared" si="259"/>
        <v>#DIV/0!</v>
      </c>
      <c r="Y1360" s="167" t="e">
        <f t="shared" si="260"/>
        <v>#DIV/0!</v>
      </c>
    </row>
    <row r="1361" spans="1:25" ht="12" customHeight="1" x14ac:dyDescent="0.25">
      <c r="A1361" s="160"/>
      <c r="H1361" s="161"/>
      <c r="L1361" s="50"/>
      <c r="M1361" s="50"/>
      <c r="O1361" s="50"/>
      <c r="P1361" s="50"/>
      <c r="Q1361" s="9"/>
      <c r="R1361" s="50">
        <f t="shared" si="258"/>
        <v>0</v>
      </c>
      <c r="W1361" s="166" t="e">
        <f t="shared" si="259"/>
        <v>#DIV/0!</v>
      </c>
      <c r="Y1361" s="167" t="e">
        <f t="shared" si="260"/>
        <v>#DIV/0!</v>
      </c>
    </row>
    <row r="1362" spans="1:25" ht="12" customHeight="1" x14ac:dyDescent="0.25">
      <c r="A1362" s="160"/>
      <c r="H1362" s="161"/>
      <c r="L1362" s="50"/>
      <c r="M1362" s="50"/>
      <c r="O1362" s="50"/>
      <c r="P1362" s="50"/>
      <c r="Q1362" s="9"/>
      <c r="R1362" s="50">
        <f t="shared" si="258"/>
        <v>0</v>
      </c>
      <c r="W1362" s="166" t="e">
        <f t="shared" si="259"/>
        <v>#DIV/0!</v>
      </c>
      <c r="Y1362" s="167" t="e">
        <f t="shared" si="260"/>
        <v>#DIV/0!</v>
      </c>
    </row>
    <row r="1363" spans="1:25" ht="12" customHeight="1" x14ac:dyDescent="0.25">
      <c r="A1363" s="160"/>
      <c r="H1363" s="161"/>
      <c r="L1363" s="50"/>
      <c r="M1363" s="50"/>
      <c r="O1363" s="50"/>
      <c r="P1363" s="50"/>
      <c r="Q1363" s="9"/>
      <c r="R1363" s="50">
        <f t="shared" si="258"/>
        <v>0</v>
      </c>
      <c r="W1363" s="166" t="e">
        <f t="shared" si="259"/>
        <v>#DIV/0!</v>
      </c>
      <c r="Y1363" s="167" t="e">
        <f t="shared" si="260"/>
        <v>#DIV/0!</v>
      </c>
    </row>
    <row r="1364" spans="1:25" ht="12" customHeight="1" x14ac:dyDescent="0.25">
      <c r="A1364" s="160"/>
      <c r="H1364" s="161"/>
      <c r="L1364" s="50"/>
      <c r="M1364" s="50"/>
      <c r="O1364" s="50"/>
      <c r="P1364" s="50"/>
      <c r="Q1364" s="9"/>
      <c r="R1364" s="50">
        <f t="shared" si="258"/>
        <v>0</v>
      </c>
      <c r="W1364" s="166" t="e">
        <f t="shared" si="259"/>
        <v>#DIV/0!</v>
      </c>
      <c r="Y1364" s="167" t="e">
        <f t="shared" si="260"/>
        <v>#DIV/0!</v>
      </c>
    </row>
    <row r="1365" spans="1:25" ht="12" customHeight="1" x14ac:dyDescent="0.25">
      <c r="A1365" s="160"/>
      <c r="H1365" s="161"/>
      <c r="L1365" s="50"/>
      <c r="M1365" s="50"/>
      <c r="O1365" s="50"/>
      <c r="P1365" s="50"/>
      <c r="Q1365" s="9"/>
      <c r="R1365" s="50">
        <f t="shared" si="258"/>
        <v>0</v>
      </c>
      <c r="W1365" s="166" t="e">
        <f t="shared" si="259"/>
        <v>#DIV/0!</v>
      </c>
      <c r="Y1365" s="167" t="e">
        <f t="shared" si="260"/>
        <v>#DIV/0!</v>
      </c>
    </row>
    <row r="1366" spans="1:25" ht="12" customHeight="1" x14ac:dyDescent="0.25">
      <c r="A1366" s="160"/>
      <c r="H1366" s="161"/>
      <c r="L1366" s="50"/>
      <c r="M1366" s="50"/>
      <c r="O1366" s="50"/>
      <c r="P1366" s="50"/>
      <c r="Q1366" s="9"/>
      <c r="R1366" s="50">
        <f t="shared" si="258"/>
        <v>0</v>
      </c>
      <c r="W1366" s="166" t="e">
        <f t="shared" si="259"/>
        <v>#DIV/0!</v>
      </c>
      <c r="Y1366" s="167" t="e">
        <f t="shared" si="260"/>
        <v>#DIV/0!</v>
      </c>
    </row>
    <row r="1367" spans="1:25" ht="12" customHeight="1" x14ac:dyDescent="0.25">
      <c r="A1367" s="160"/>
      <c r="H1367" s="161"/>
      <c r="L1367" s="50"/>
      <c r="M1367" s="50"/>
      <c r="O1367" s="50"/>
      <c r="P1367" s="50"/>
      <c r="Q1367" s="9"/>
      <c r="R1367" s="50">
        <f t="shared" si="258"/>
        <v>0</v>
      </c>
      <c r="W1367" s="166" t="e">
        <f t="shared" si="259"/>
        <v>#DIV/0!</v>
      </c>
      <c r="Y1367" s="167" t="e">
        <f t="shared" si="260"/>
        <v>#DIV/0!</v>
      </c>
    </row>
    <row r="1368" spans="1:25" ht="12" customHeight="1" x14ac:dyDescent="0.25">
      <c r="A1368" s="160"/>
      <c r="H1368" s="161"/>
      <c r="L1368" s="50"/>
      <c r="M1368" s="50"/>
      <c r="O1368" s="50"/>
      <c r="P1368" s="50"/>
      <c r="Q1368" s="9"/>
      <c r="R1368" s="50">
        <f t="shared" si="258"/>
        <v>0</v>
      </c>
      <c r="W1368" s="166" t="e">
        <f t="shared" si="259"/>
        <v>#DIV/0!</v>
      </c>
      <c r="Y1368" s="167" t="e">
        <f t="shared" si="260"/>
        <v>#DIV/0!</v>
      </c>
    </row>
    <row r="1369" spans="1:25" ht="12" customHeight="1" x14ac:dyDescent="0.25">
      <c r="A1369" s="160"/>
      <c r="H1369" s="161"/>
      <c r="L1369" s="50"/>
      <c r="M1369" s="50"/>
      <c r="O1369" s="50"/>
      <c r="P1369" s="50"/>
      <c r="Q1369" s="9"/>
      <c r="R1369" s="50">
        <f t="shared" si="258"/>
        <v>0</v>
      </c>
      <c r="W1369" s="166" t="e">
        <f t="shared" si="259"/>
        <v>#DIV/0!</v>
      </c>
      <c r="Y1369" s="167" t="e">
        <f t="shared" si="260"/>
        <v>#DIV/0!</v>
      </c>
    </row>
    <row r="1370" spans="1:25" ht="12" customHeight="1" x14ac:dyDescent="0.25">
      <c r="A1370" s="160"/>
      <c r="H1370" s="161"/>
      <c r="L1370" s="50"/>
      <c r="M1370" s="50"/>
      <c r="O1370" s="50"/>
      <c r="P1370" s="50"/>
      <c r="Q1370" s="9"/>
      <c r="R1370" s="50">
        <f t="shared" si="258"/>
        <v>0</v>
      </c>
      <c r="W1370" s="166" t="e">
        <f t="shared" si="259"/>
        <v>#DIV/0!</v>
      </c>
      <c r="Y1370" s="167" t="e">
        <f t="shared" si="260"/>
        <v>#DIV/0!</v>
      </c>
    </row>
    <row r="1371" spans="1:25" ht="12" customHeight="1" x14ac:dyDescent="0.25">
      <c r="A1371" s="160"/>
      <c r="H1371" s="161"/>
      <c r="L1371" s="50"/>
      <c r="M1371" s="50"/>
      <c r="O1371" s="50"/>
      <c r="P1371" s="50"/>
      <c r="Q1371" s="9"/>
      <c r="R1371" s="50">
        <f t="shared" si="258"/>
        <v>0</v>
      </c>
      <c r="W1371" s="166" t="e">
        <f t="shared" si="259"/>
        <v>#DIV/0!</v>
      </c>
      <c r="Y1371" s="167" t="e">
        <f t="shared" si="260"/>
        <v>#DIV/0!</v>
      </c>
    </row>
    <row r="1372" spans="1:25" ht="12" customHeight="1" x14ac:dyDescent="0.25">
      <c r="A1372" s="160"/>
      <c r="H1372" s="161"/>
      <c r="L1372" s="50"/>
      <c r="M1372" s="50"/>
      <c r="O1372" s="50"/>
      <c r="P1372" s="50"/>
      <c r="Q1372" s="9"/>
      <c r="R1372" s="50">
        <f t="shared" si="258"/>
        <v>0</v>
      </c>
      <c r="W1372" s="166" t="e">
        <f t="shared" si="259"/>
        <v>#DIV/0!</v>
      </c>
      <c r="Y1372" s="167" t="e">
        <f t="shared" si="260"/>
        <v>#DIV/0!</v>
      </c>
    </row>
    <row r="1373" spans="1:25" ht="12" customHeight="1" x14ac:dyDescent="0.25">
      <c r="A1373" s="160"/>
      <c r="H1373" s="161"/>
      <c r="L1373" s="50"/>
      <c r="M1373" s="50"/>
      <c r="O1373" s="50"/>
      <c r="P1373" s="50"/>
      <c r="Q1373" s="9"/>
      <c r="R1373" s="50">
        <f t="shared" si="258"/>
        <v>0</v>
      </c>
      <c r="W1373" s="166" t="e">
        <f t="shared" si="259"/>
        <v>#DIV/0!</v>
      </c>
      <c r="Y1373" s="167" t="e">
        <f t="shared" si="260"/>
        <v>#DIV/0!</v>
      </c>
    </row>
    <row r="1374" spans="1:25" ht="12" customHeight="1" x14ac:dyDescent="0.25">
      <c r="A1374" s="160"/>
      <c r="H1374" s="161"/>
      <c r="L1374" s="50"/>
      <c r="M1374" s="50"/>
      <c r="O1374" s="50"/>
      <c r="P1374" s="50"/>
      <c r="Q1374" s="9"/>
      <c r="R1374" s="50">
        <f t="shared" si="258"/>
        <v>0</v>
      </c>
      <c r="W1374" s="166" t="e">
        <f t="shared" si="259"/>
        <v>#DIV/0!</v>
      </c>
      <c r="Y1374" s="167" t="e">
        <f t="shared" si="260"/>
        <v>#DIV/0!</v>
      </c>
    </row>
    <row r="1375" spans="1:25" ht="12" customHeight="1" x14ac:dyDescent="0.25">
      <c r="A1375" s="160"/>
      <c r="H1375" s="161"/>
      <c r="L1375" s="50"/>
      <c r="M1375" s="50"/>
      <c r="O1375" s="50"/>
      <c r="P1375" s="50"/>
      <c r="Q1375" s="9"/>
      <c r="R1375" s="50">
        <f t="shared" si="258"/>
        <v>0</v>
      </c>
      <c r="W1375" s="166" t="e">
        <f t="shared" si="259"/>
        <v>#DIV/0!</v>
      </c>
      <c r="Y1375" s="167" t="e">
        <f t="shared" si="260"/>
        <v>#DIV/0!</v>
      </c>
    </row>
    <row r="1376" spans="1:25" ht="12" customHeight="1" x14ac:dyDescent="0.25">
      <c r="A1376" s="160"/>
      <c r="H1376" s="161"/>
      <c r="L1376" s="50"/>
      <c r="M1376" s="50"/>
      <c r="O1376" s="50"/>
      <c r="P1376" s="50"/>
      <c r="Q1376" s="9"/>
      <c r="R1376" s="50">
        <f t="shared" si="258"/>
        <v>0</v>
      </c>
      <c r="W1376" s="166" t="e">
        <f t="shared" si="259"/>
        <v>#DIV/0!</v>
      </c>
      <c r="Y1376" s="167" t="e">
        <f t="shared" si="260"/>
        <v>#DIV/0!</v>
      </c>
    </row>
    <row r="1377" spans="1:25" ht="12" customHeight="1" x14ac:dyDescent="0.25">
      <c r="A1377" s="160"/>
      <c r="H1377" s="161"/>
      <c r="L1377" s="50"/>
      <c r="M1377" s="50"/>
      <c r="O1377" s="50"/>
      <c r="P1377" s="50"/>
      <c r="Q1377" s="9"/>
      <c r="R1377" s="50">
        <f t="shared" si="258"/>
        <v>0</v>
      </c>
      <c r="W1377" s="166" t="e">
        <f t="shared" si="259"/>
        <v>#DIV/0!</v>
      </c>
      <c r="Y1377" s="167" t="e">
        <f t="shared" si="260"/>
        <v>#DIV/0!</v>
      </c>
    </row>
    <row r="1378" spans="1:25" ht="12" customHeight="1" x14ac:dyDescent="0.25">
      <c r="A1378" s="160"/>
      <c r="H1378" s="161"/>
      <c r="L1378" s="50"/>
      <c r="M1378" s="50"/>
      <c r="O1378" s="50"/>
      <c r="P1378" s="50"/>
      <c r="Q1378" s="9"/>
      <c r="R1378" s="50">
        <f t="shared" si="258"/>
        <v>0</v>
      </c>
      <c r="W1378" s="166" t="e">
        <f t="shared" si="259"/>
        <v>#DIV/0!</v>
      </c>
      <c r="Y1378" s="167" t="e">
        <f t="shared" si="260"/>
        <v>#DIV/0!</v>
      </c>
    </row>
    <row r="1379" spans="1:25" ht="12" customHeight="1" x14ac:dyDescent="0.25">
      <c r="A1379" s="160"/>
      <c r="H1379" s="161"/>
      <c r="L1379" s="50"/>
      <c r="M1379" s="50"/>
      <c r="O1379" s="50"/>
      <c r="P1379" s="50"/>
      <c r="Q1379" s="9"/>
      <c r="R1379" s="50">
        <f t="shared" si="258"/>
        <v>0</v>
      </c>
      <c r="W1379" s="166" t="e">
        <f t="shared" si="259"/>
        <v>#DIV/0!</v>
      </c>
      <c r="Y1379" s="167" t="e">
        <f t="shared" si="260"/>
        <v>#DIV/0!</v>
      </c>
    </row>
    <row r="1380" spans="1:25" ht="12" customHeight="1" x14ac:dyDescent="0.25">
      <c r="A1380" s="160"/>
      <c r="H1380" s="161"/>
      <c r="L1380" s="50"/>
      <c r="M1380" s="50"/>
      <c r="O1380" s="50"/>
      <c r="P1380" s="50"/>
      <c r="Q1380" s="9"/>
    </row>
    <row r="1381" spans="1:25" ht="12" customHeight="1" x14ac:dyDescent="0.25">
      <c r="A1381" s="160"/>
      <c r="H1381" s="161"/>
      <c r="L1381" s="50"/>
      <c r="M1381" s="50"/>
      <c r="O1381" s="50"/>
      <c r="P1381" s="50"/>
      <c r="Q1381" s="9"/>
    </row>
    <row r="1382" spans="1:25" ht="12" customHeight="1" x14ac:dyDescent="0.25">
      <c r="A1382" s="160"/>
      <c r="H1382" s="161"/>
      <c r="L1382" s="50"/>
      <c r="M1382" s="50"/>
      <c r="O1382" s="50"/>
      <c r="P1382" s="50"/>
      <c r="Q1382" s="9"/>
    </row>
    <row r="1383" spans="1:25" ht="12" customHeight="1" x14ac:dyDescent="0.25">
      <c r="A1383" s="160"/>
      <c r="H1383" s="161"/>
      <c r="L1383" s="50"/>
      <c r="M1383" s="50"/>
      <c r="O1383" s="50"/>
      <c r="P1383" s="50"/>
      <c r="Q1383" s="9"/>
    </row>
    <row r="1384" spans="1:25" ht="12" customHeight="1" x14ac:dyDescent="0.25">
      <c r="A1384" s="160"/>
      <c r="H1384" s="161"/>
      <c r="L1384" s="50"/>
      <c r="M1384" s="50"/>
      <c r="O1384" s="50"/>
      <c r="P1384" s="50"/>
      <c r="Q1384" s="9"/>
    </row>
    <row r="1385" spans="1:25" ht="12" customHeight="1" x14ac:dyDescent="0.25">
      <c r="H1385" s="161"/>
      <c r="L1385" s="50"/>
      <c r="M1385" s="50"/>
      <c r="O1385" s="50"/>
      <c r="P1385" s="50"/>
      <c r="Q1385" s="9"/>
    </row>
    <row r="1386" spans="1:25" ht="12" customHeight="1" x14ac:dyDescent="0.25">
      <c r="H1386" s="161"/>
      <c r="L1386" s="50"/>
      <c r="M1386" s="50"/>
      <c r="O1386" s="50"/>
      <c r="P1386" s="50"/>
      <c r="Q1386" s="9"/>
    </row>
    <row r="1387" spans="1:25" x14ac:dyDescent="0.25">
      <c r="H1387" s="161"/>
      <c r="L1387" s="50"/>
      <c r="M1387" s="50"/>
      <c r="O1387" s="50"/>
      <c r="P1387" s="50"/>
      <c r="Q1387" s="9"/>
    </row>
    <row r="1388" spans="1:25" x14ac:dyDescent="0.25">
      <c r="H1388" s="161"/>
      <c r="L1388" s="50"/>
      <c r="M1388" s="50"/>
      <c r="O1388" s="50"/>
      <c r="P1388" s="50"/>
      <c r="Q1388" s="9"/>
    </row>
    <row r="1389" spans="1:25" x14ac:dyDescent="0.25">
      <c r="H1389" s="161"/>
      <c r="L1389" s="50"/>
      <c r="M1389" s="50"/>
      <c r="O1389" s="50"/>
      <c r="P1389" s="50"/>
      <c r="Q1389" s="9"/>
    </row>
    <row r="1390" spans="1:25" x14ac:dyDescent="0.25">
      <c r="H1390" s="161"/>
      <c r="L1390" s="50"/>
      <c r="M1390" s="50"/>
      <c r="O1390" s="50"/>
      <c r="P1390" s="50"/>
      <c r="Q1390" s="9"/>
    </row>
    <row r="1391" spans="1:25" x14ac:dyDescent="0.25">
      <c r="H1391" s="161"/>
      <c r="L1391" s="50"/>
      <c r="M1391" s="50"/>
      <c r="O1391" s="50"/>
      <c r="P1391" s="50"/>
      <c r="Q1391" s="9"/>
    </row>
    <row r="1392" spans="1:25" x14ac:dyDescent="0.25">
      <c r="H1392" s="161"/>
      <c r="L1392" s="50"/>
      <c r="M1392" s="50"/>
      <c r="O1392" s="50"/>
      <c r="P1392" s="50"/>
      <c r="Q1392" s="9"/>
    </row>
    <row r="1393" spans="8:17" x14ac:dyDescent="0.25">
      <c r="H1393" s="161"/>
      <c r="L1393" s="50"/>
      <c r="M1393" s="50"/>
      <c r="O1393" s="50"/>
      <c r="P1393" s="50"/>
      <c r="Q1393" s="9"/>
    </row>
    <row r="1394" spans="8:17" x14ac:dyDescent="0.25">
      <c r="H1394" s="161"/>
      <c r="L1394" s="50"/>
      <c r="M1394" s="50"/>
      <c r="O1394" s="50"/>
      <c r="P1394" s="50"/>
      <c r="Q1394" s="9"/>
    </row>
    <row r="1395" spans="8:17" x14ac:dyDescent="0.25">
      <c r="H1395" s="161"/>
      <c r="L1395" s="50"/>
      <c r="M1395" s="50"/>
      <c r="O1395" s="50"/>
      <c r="P1395" s="50"/>
      <c r="Q1395" s="9"/>
    </row>
    <row r="1396" spans="8:17" x14ac:dyDescent="0.25">
      <c r="H1396" s="161"/>
      <c r="L1396" s="50"/>
      <c r="M1396" s="50"/>
      <c r="O1396" s="50"/>
      <c r="P1396" s="50"/>
      <c r="Q1396" s="9"/>
    </row>
    <row r="1397" spans="8:17" x14ac:dyDescent="0.25">
      <c r="H1397" s="161"/>
      <c r="L1397" s="50"/>
      <c r="M1397" s="50"/>
      <c r="O1397" s="50"/>
      <c r="P1397" s="50"/>
      <c r="Q1397" s="9"/>
    </row>
    <row r="1398" spans="8:17" x14ac:dyDescent="0.25">
      <c r="H1398" s="161"/>
      <c r="L1398" s="50"/>
      <c r="M1398" s="50"/>
      <c r="O1398" s="50"/>
      <c r="P1398" s="50"/>
      <c r="Q1398" s="9"/>
    </row>
    <row r="1399" spans="8:17" x14ac:dyDescent="0.25">
      <c r="H1399" s="161"/>
      <c r="L1399" s="50"/>
      <c r="M1399" s="50"/>
      <c r="O1399" s="50"/>
      <c r="P1399" s="50"/>
      <c r="Q1399" s="9"/>
    </row>
    <row r="1400" spans="8:17" x14ac:dyDescent="0.25">
      <c r="H1400" s="161"/>
      <c r="L1400" s="50"/>
      <c r="M1400" s="50"/>
      <c r="O1400" s="50"/>
      <c r="P1400" s="50"/>
      <c r="Q1400" s="9"/>
    </row>
    <row r="1401" spans="8:17" x14ac:dyDescent="0.25">
      <c r="H1401" s="161"/>
      <c r="L1401" s="50"/>
      <c r="M1401" s="50"/>
      <c r="O1401" s="50"/>
      <c r="P1401" s="50"/>
      <c r="Q1401" s="9"/>
    </row>
    <row r="1402" spans="8:17" x14ac:dyDescent="0.25">
      <c r="H1402" s="161"/>
      <c r="L1402" s="50"/>
      <c r="M1402" s="50"/>
      <c r="O1402" s="50"/>
      <c r="P1402" s="50"/>
      <c r="Q1402" s="9"/>
    </row>
    <row r="1403" spans="8:17" x14ac:dyDescent="0.25">
      <c r="H1403" s="161"/>
      <c r="L1403" s="50"/>
      <c r="M1403" s="50"/>
      <c r="O1403" s="50"/>
      <c r="P1403" s="50"/>
      <c r="Q1403" s="9"/>
    </row>
    <row r="1404" spans="8:17" x14ac:dyDescent="0.25">
      <c r="H1404" s="161"/>
      <c r="L1404" s="50"/>
      <c r="M1404" s="50"/>
      <c r="O1404" s="50"/>
      <c r="P1404" s="50"/>
      <c r="Q1404" s="9"/>
    </row>
    <row r="1405" spans="8:17" x14ac:dyDescent="0.25">
      <c r="H1405" s="161"/>
      <c r="L1405" s="50"/>
      <c r="M1405" s="50"/>
      <c r="O1405" s="50"/>
      <c r="P1405" s="50"/>
      <c r="Q1405" s="9"/>
    </row>
    <row r="1406" spans="8:17" x14ac:dyDescent="0.25">
      <c r="H1406" s="161"/>
      <c r="L1406" s="50"/>
      <c r="M1406" s="50"/>
      <c r="O1406" s="50"/>
      <c r="P1406" s="50"/>
      <c r="Q1406" s="9"/>
    </row>
    <row r="1407" spans="8:17" x14ac:dyDescent="0.25">
      <c r="H1407" s="161"/>
      <c r="L1407" s="50"/>
      <c r="M1407" s="50"/>
      <c r="O1407" s="50"/>
      <c r="P1407" s="50"/>
      <c r="Q1407" s="9"/>
    </row>
    <row r="1408" spans="8:17" x14ac:dyDescent="0.25">
      <c r="H1408" s="161"/>
      <c r="L1408" s="50"/>
      <c r="M1408" s="50"/>
      <c r="O1408" s="50"/>
      <c r="P1408" s="50"/>
      <c r="Q1408" s="9"/>
    </row>
    <row r="1409" spans="8:17" x14ac:dyDescent="0.25">
      <c r="H1409" s="161"/>
      <c r="L1409" s="50"/>
      <c r="M1409" s="50"/>
      <c r="O1409" s="50"/>
      <c r="P1409" s="50"/>
      <c r="Q1409" s="9"/>
    </row>
    <row r="1410" spans="8:17" x14ac:dyDescent="0.25">
      <c r="H1410" s="161"/>
      <c r="L1410" s="50"/>
      <c r="M1410" s="50"/>
      <c r="O1410" s="50"/>
      <c r="P1410" s="50"/>
      <c r="Q1410" s="9"/>
    </row>
    <row r="1411" spans="8:17" x14ac:dyDescent="0.25">
      <c r="H1411" s="161"/>
      <c r="L1411" s="50"/>
      <c r="M1411" s="50"/>
      <c r="O1411" s="50"/>
      <c r="P1411" s="50"/>
      <c r="Q1411" s="9"/>
    </row>
    <row r="1412" spans="8:17" x14ac:dyDescent="0.25">
      <c r="H1412" s="161"/>
      <c r="L1412" s="50"/>
      <c r="M1412" s="50"/>
      <c r="O1412" s="50"/>
      <c r="P1412" s="50"/>
      <c r="Q1412" s="9"/>
    </row>
    <row r="1413" spans="8:17" x14ac:dyDescent="0.25">
      <c r="H1413" s="161"/>
      <c r="L1413" s="50"/>
      <c r="M1413" s="50"/>
      <c r="O1413" s="50"/>
      <c r="P1413" s="50"/>
      <c r="Q1413" s="9"/>
    </row>
    <row r="1414" spans="8:17" x14ac:dyDescent="0.25">
      <c r="H1414" s="161"/>
      <c r="L1414" s="50"/>
      <c r="M1414" s="50"/>
      <c r="O1414" s="50"/>
      <c r="P1414" s="50"/>
      <c r="Q1414" s="9"/>
    </row>
    <row r="1415" spans="8:17" x14ac:dyDescent="0.25">
      <c r="H1415" s="161"/>
      <c r="L1415" s="50"/>
      <c r="M1415" s="50"/>
      <c r="O1415" s="50"/>
      <c r="P1415" s="50"/>
      <c r="Q1415" s="9"/>
    </row>
    <row r="1416" spans="8:17" x14ac:dyDescent="0.25">
      <c r="H1416" s="161"/>
      <c r="L1416" s="50"/>
      <c r="M1416" s="50"/>
      <c r="O1416" s="50"/>
      <c r="P1416" s="50"/>
      <c r="Q1416" s="9"/>
    </row>
    <row r="1417" spans="8:17" x14ac:dyDescent="0.25">
      <c r="H1417" s="161"/>
      <c r="L1417" s="50"/>
      <c r="M1417" s="50"/>
      <c r="O1417" s="50"/>
      <c r="P1417" s="50"/>
      <c r="Q1417" s="9"/>
    </row>
    <row r="1418" spans="8:17" x14ac:dyDescent="0.25">
      <c r="H1418" s="161"/>
      <c r="L1418" s="50"/>
      <c r="M1418" s="50"/>
      <c r="O1418" s="50"/>
      <c r="P1418" s="50"/>
      <c r="Q1418" s="9"/>
    </row>
    <row r="1419" spans="8:17" x14ac:dyDescent="0.25">
      <c r="H1419" s="161"/>
      <c r="L1419" s="50"/>
      <c r="M1419" s="50"/>
      <c r="O1419" s="50"/>
      <c r="P1419" s="50"/>
      <c r="Q1419" s="9"/>
    </row>
    <row r="1420" spans="8:17" x14ac:dyDescent="0.25">
      <c r="H1420" s="161"/>
      <c r="L1420" s="50"/>
      <c r="M1420" s="50"/>
      <c r="O1420" s="50"/>
      <c r="P1420" s="50"/>
      <c r="Q1420" s="9"/>
    </row>
    <row r="1421" spans="8:17" x14ac:dyDescent="0.25">
      <c r="H1421" s="161"/>
      <c r="L1421" s="50"/>
      <c r="M1421" s="50"/>
      <c r="O1421" s="50"/>
      <c r="P1421" s="50"/>
      <c r="Q1421" s="9"/>
    </row>
    <row r="1422" spans="8:17" x14ac:dyDescent="0.25">
      <c r="H1422" s="161"/>
      <c r="L1422" s="50"/>
      <c r="M1422" s="50"/>
      <c r="O1422" s="50"/>
      <c r="P1422" s="50"/>
      <c r="Q1422" s="9"/>
    </row>
    <row r="1423" spans="8:17" x14ac:dyDescent="0.25">
      <c r="H1423" s="161"/>
      <c r="L1423" s="50"/>
      <c r="M1423" s="50"/>
      <c r="O1423" s="50"/>
      <c r="P1423" s="50"/>
      <c r="Q1423" s="9"/>
    </row>
    <row r="1424" spans="8:17" x14ac:dyDescent="0.25">
      <c r="H1424" s="161"/>
      <c r="L1424" s="50"/>
      <c r="M1424" s="50"/>
      <c r="O1424" s="50"/>
      <c r="P1424" s="50"/>
      <c r="Q1424" s="9"/>
    </row>
    <row r="1425" spans="8:17" x14ac:dyDescent="0.25">
      <c r="H1425" s="161"/>
      <c r="L1425" s="50"/>
      <c r="M1425" s="50"/>
      <c r="O1425" s="50"/>
      <c r="P1425" s="50"/>
      <c r="Q1425" s="9"/>
    </row>
    <row r="1426" spans="8:17" x14ac:dyDescent="0.25">
      <c r="H1426" s="161"/>
      <c r="L1426" s="50"/>
      <c r="M1426" s="50"/>
      <c r="O1426" s="50"/>
      <c r="P1426" s="50"/>
      <c r="Q1426" s="9"/>
    </row>
    <row r="1427" spans="8:17" x14ac:dyDescent="0.25">
      <c r="H1427" s="161"/>
      <c r="L1427" s="50"/>
      <c r="M1427" s="50"/>
      <c r="O1427" s="50"/>
      <c r="P1427" s="50"/>
      <c r="Q1427" s="9"/>
    </row>
    <row r="1428" spans="8:17" x14ac:dyDescent="0.25">
      <c r="H1428" s="161"/>
      <c r="L1428" s="50"/>
      <c r="M1428" s="50"/>
      <c r="O1428" s="50"/>
      <c r="P1428" s="50"/>
      <c r="Q1428" s="9"/>
    </row>
    <row r="1429" spans="8:17" x14ac:dyDescent="0.25">
      <c r="H1429" s="161"/>
      <c r="L1429" s="50"/>
      <c r="M1429" s="50"/>
      <c r="O1429" s="50"/>
      <c r="P1429" s="50"/>
      <c r="Q1429" s="9"/>
    </row>
    <row r="1430" spans="8:17" x14ac:dyDescent="0.25">
      <c r="H1430" s="161"/>
      <c r="L1430" s="50"/>
      <c r="M1430" s="50"/>
      <c r="O1430" s="50"/>
      <c r="P1430" s="50"/>
      <c r="Q1430" s="9"/>
    </row>
    <row r="1431" spans="8:17" x14ac:dyDescent="0.25">
      <c r="H1431" s="161"/>
      <c r="L1431" s="50"/>
      <c r="M1431" s="50"/>
      <c r="O1431" s="50"/>
      <c r="P1431" s="50"/>
      <c r="Q1431" s="9"/>
    </row>
    <row r="1432" spans="8:17" x14ac:dyDescent="0.25">
      <c r="H1432" s="161"/>
      <c r="L1432" s="50"/>
      <c r="M1432" s="50"/>
      <c r="O1432" s="50"/>
      <c r="P1432" s="50"/>
      <c r="Q1432" s="9"/>
    </row>
    <row r="1433" spans="8:17" x14ac:dyDescent="0.25">
      <c r="H1433" s="161"/>
      <c r="L1433" s="50"/>
      <c r="M1433" s="50"/>
      <c r="O1433" s="50"/>
      <c r="P1433" s="50"/>
      <c r="Q1433" s="9"/>
    </row>
    <row r="1434" spans="8:17" x14ac:dyDescent="0.25">
      <c r="H1434" s="161"/>
      <c r="L1434" s="50"/>
      <c r="M1434" s="50"/>
      <c r="O1434" s="50"/>
      <c r="P1434" s="50"/>
      <c r="Q1434" s="9"/>
    </row>
    <row r="1435" spans="8:17" x14ac:dyDescent="0.25">
      <c r="H1435" s="161"/>
      <c r="L1435" s="50"/>
      <c r="M1435" s="50"/>
      <c r="O1435" s="50"/>
      <c r="P1435" s="50"/>
      <c r="Q1435" s="9"/>
    </row>
    <row r="1436" spans="8:17" x14ac:dyDescent="0.25">
      <c r="H1436" s="161"/>
      <c r="L1436" s="50"/>
      <c r="M1436" s="50"/>
      <c r="O1436" s="50"/>
      <c r="P1436" s="50"/>
      <c r="Q1436" s="9"/>
    </row>
    <row r="1437" spans="8:17" x14ac:dyDescent="0.25">
      <c r="H1437" s="161"/>
      <c r="L1437" s="50"/>
      <c r="M1437" s="50"/>
      <c r="O1437" s="50"/>
      <c r="P1437" s="50"/>
      <c r="Q1437" s="9"/>
    </row>
    <row r="1438" spans="8:17" x14ac:dyDescent="0.25">
      <c r="H1438" s="161"/>
      <c r="L1438" s="50"/>
      <c r="M1438" s="50"/>
      <c r="O1438" s="50"/>
      <c r="P1438" s="50"/>
      <c r="Q1438" s="9"/>
    </row>
    <row r="1439" spans="8:17" x14ac:dyDescent="0.25">
      <c r="H1439" s="161"/>
      <c r="L1439" s="50"/>
      <c r="M1439" s="50"/>
      <c r="O1439" s="50"/>
      <c r="P1439" s="50"/>
      <c r="Q1439" s="9"/>
    </row>
    <row r="1440" spans="8:17" x14ac:dyDescent="0.25">
      <c r="H1440" s="161"/>
      <c r="L1440" s="50"/>
      <c r="M1440" s="50"/>
      <c r="O1440" s="50"/>
      <c r="P1440" s="50"/>
      <c r="Q1440" s="9"/>
    </row>
    <row r="1441" spans="8:17" x14ac:dyDescent="0.25">
      <c r="H1441" s="161"/>
      <c r="L1441" s="50"/>
      <c r="M1441" s="50"/>
      <c r="O1441" s="50"/>
      <c r="P1441" s="50"/>
      <c r="Q1441" s="9"/>
    </row>
    <row r="1442" spans="8:17" x14ac:dyDescent="0.25">
      <c r="H1442" s="161"/>
      <c r="L1442" s="50"/>
      <c r="M1442" s="50"/>
      <c r="O1442" s="50"/>
      <c r="P1442" s="50"/>
      <c r="Q1442" s="9"/>
    </row>
    <row r="1443" spans="8:17" x14ac:dyDescent="0.25">
      <c r="H1443" s="161"/>
      <c r="L1443" s="50"/>
      <c r="M1443" s="50"/>
      <c r="O1443" s="50"/>
      <c r="P1443" s="50"/>
      <c r="Q1443" s="9"/>
    </row>
    <row r="1444" spans="8:17" x14ac:dyDescent="0.25">
      <c r="H1444" s="161"/>
      <c r="L1444" s="50"/>
      <c r="M1444" s="50"/>
      <c r="O1444" s="50"/>
      <c r="P1444" s="50"/>
      <c r="Q1444" s="9"/>
    </row>
    <row r="1445" spans="8:17" x14ac:dyDescent="0.25">
      <c r="H1445" s="161"/>
      <c r="L1445" s="50"/>
      <c r="M1445" s="50"/>
      <c r="O1445" s="50"/>
      <c r="P1445" s="50"/>
      <c r="Q1445" s="9"/>
    </row>
    <row r="1446" spans="8:17" x14ac:dyDescent="0.25">
      <c r="H1446" s="161"/>
      <c r="L1446" s="50"/>
      <c r="M1446" s="50"/>
      <c r="O1446" s="50"/>
      <c r="P1446" s="50"/>
      <c r="Q1446" s="9"/>
    </row>
    <row r="1447" spans="8:17" x14ac:dyDescent="0.25">
      <c r="H1447" s="161"/>
      <c r="L1447" s="50"/>
      <c r="M1447" s="50"/>
      <c r="O1447" s="50"/>
      <c r="P1447" s="50"/>
      <c r="Q1447" s="9"/>
    </row>
    <row r="1448" spans="8:17" x14ac:dyDescent="0.25">
      <c r="H1448" s="161"/>
      <c r="L1448" s="50"/>
      <c r="M1448" s="50"/>
      <c r="O1448" s="50"/>
      <c r="P1448" s="50"/>
      <c r="Q1448" s="9"/>
    </row>
    <row r="1449" spans="8:17" x14ac:dyDescent="0.25">
      <c r="H1449" s="161"/>
      <c r="L1449" s="50"/>
      <c r="M1449" s="50"/>
      <c r="O1449" s="50"/>
      <c r="P1449" s="50"/>
      <c r="Q1449" s="9"/>
    </row>
    <row r="1450" spans="8:17" x14ac:dyDescent="0.25">
      <c r="H1450" s="161"/>
      <c r="L1450" s="50"/>
      <c r="M1450" s="50"/>
      <c r="O1450" s="50"/>
      <c r="P1450" s="50"/>
      <c r="Q1450" s="9"/>
    </row>
    <row r="1451" spans="8:17" x14ac:dyDescent="0.25">
      <c r="H1451" s="161"/>
      <c r="L1451" s="50"/>
      <c r="M1451" s="50"/>
      <c r="O1451" s="50"/>
      <c r="P1451" s="50"/>
      <c r="Q1451" s="9"/>
    </row>
    <row r="1452" spans="8:17" x14ac:dyDescent="0.25">
      <c r="H1452" s="161"/>
      <c r="L1452" s="50"/>
      <c r="M1452" s="50"/>
      <c r="O1452" s="50"/>
      <c r="P1452" s="50"/>
      <c r="Q1452" s="9"/>
    </row>
    <row r="1453" spans="8:17" x14ac:dyDescent="0.25">
      <c r="H1453" s="161"/>
      <c r="L1453" s="50"/>
      <c r="M1453" s="50"/>
      <c r="O1453" s="50"/>
      <c r="P1453" s="50"/>
      <c r="Q1453" s="9"/>
    </row>
    <row r="1454" spans="8:17" x14ac:dyDescent="0.25">
      <c r="H1454" s="161"/>
      <c r="L1454" s="50"/>
      <c r="M1454" s="50"/>
      <c r="O1454" s="50"/>
      <c r="P1454" s="50"/>
      <c r="Q1454" s="9"/>
    </row>
    <row r="1455" spans="8:17" x14ac:dyDescent="0.25">
      <c r="H1455" s="161"/>
      <c r="L1455" s="50"/>
      <c r="M1455" s="50"/>
      <c r="O1455" s="50"/>
      <c r="P1455" s="50"/>
      <c r="Q1455" s="9"/>
    </row>
    <row r="1456" spans="8:17" x14ac:dyDescent="0.25">
      <c r="H1456" s="161"/>
      <c r="L1456" s="50"/>
      <c r="M1456" s="50"/>
      <c r="O1456" s="50"/>
      <c r="P1456" s="50"/>
      <c r="Q1456" s="9"/>
    </row>
    <row r="1457" spans="8:17" x14ac:dyDescent="0.25">
      <c r="H1457" s="161"/>
      <c r="L1457" s="50"/>
      <c r="M1457" s="50"/>
      <c r="O1457" s="50"/>
      <c r="P1457" s="50"/>
      <c r="Q1457" s="9"/>
    </row>
    <row r="1458" spans="8:17" x14ac:dyDescent="0.25">
      <c r="H1458" s="161"/>
      <c r="L1458" s="50"/>
      <c r="M1458" s="50"/>
      <c r="O1458" s="50"/>
      <c r="P1458" s="50"/>
      <c r="Q1458" s="9"/>
    </row>
    <row r="1459" spans="8:17" x14ac:dyDescent="0.25">
      <c r="H1459" s="161"/>
      <c r="L1459" s="50"/>
      <c r="M1459" s="50"/>
      <c r="O1459" s="50"/>
      <c r="P1459" s="50"/>
      <c r="Q1459" s="9"/>
    </row>
    <row r="1460" spans="8:17" x14ac:dyDescent="0.25">
      <c r="H1460" s="161"/>
      <c r="L1460" s="50"/>
      <c r="M1460" s="50"/>
      <c r="O1460" s="50"/>
      <c r="P1460" s="50"/>
      <c r="Q1460" s="9"/>
    </row>
    <row r="1461" spans="8:17" x14ac:dyDescent="0.25">
      <c r="H1461" s="161"/>
      <c r="L1461" s="50"/>
      <c r="M1461" s="50"/>
      <c r="O1461" s="50"/>
      <c r="P1461" s="50"/>
      <c r="Q1461" s="9"/>
    </row>
    <row r="1462" spans="8:17" x14ac:dyDescent="0.25">
      <c r="H1462" s="161"/>
      <c r="L1462" s="50"/>
      <c r="M1462" s="50"/>
      <c r="O1462" s="50"/>
      <c r="P1462" s="50"/>
      <c r="Q1462" s="9"/>
    </row>
    <row r="1463" spans="8:17" x14ac:dyDescent="0.25">
      <c r="H1463" s="161"/>
      <c r="L1463" s="50"/>
      <c r="M1463" s="50"/>
      <c r="O1463" s="50"/>
      <c r="P1463" s="50"/>
      <c r="Q1463" s="9"/>
    </row>
    <row r="1464" spans="8:17" x14ac:dyDescent="0.25">
      <c r="H1464" s="161"/>
      <c r="L1464" s="50"/>
      <c r="M1464" s="50"/>
      <c r="O1464" s="50"/>
      <c r="P1464" s="50"/>
      <c r="Q1464" s="9"/>
    </row>
    <row r="1465" spans="8:17" x14ac:dyDescent="0.25">
      <c r="H1465" s="161"/>
      <c r="L1465" s="50"/>
      <c r="M1465" s="50"/>
      <c r="O1465" s="50"/>
      <c r="P1465" s="50"/>
      <c r="Q1465" s="9"/>
    </row>
    <row r="1466" spans="8:17" x14ac:dyDescent="0.25">
      <c r="H1466" s="161"/>
      <c r="L1466" s="50"/>
      <c r="M1466" s="50"/>
      <c r="O1466" s="50"/>
      <c r="P1466" s="50"/>
      <c r="Q1466" s="9"/>
    </row>
    <row r="1467" spans="8:17" x14ac:dyDescent="0.25">
      <c r="H1467" s="161"/>
      <c r="L1467" s="50"/>
      <c r="M1467" s="50"/>
      <c r="O1467" s="50"/>
      <c r="P1467" s="50"/>
      <c r="Q1467" s="9"/>
    </row>
    <row r="1468" spans="8:17" x14ac:dyDescent="0.25">
      <c r="H1468" s="161"/>
      <c r="L1468" s="50"/>
      <c r="M1468" s="50"/>
      <c r="O1468" s="50"/>
      <c r="P1468" s="50"/>
      <c r="Q1468" s="9"/>
    </row>
    <row r="1469" spans="8:17" x14ac:dyDescent="0.25">
      <c r="H1469" s="161"/>
      <c r="L1469" s="50"/>
      <c r="M1469" s="50"/>
      <c r="O1469" s="50"/>
      <c r="P1469" s="50"/>
      <c r="Q1469" s="9"/>
    </row>
    <row r="1470" spans="8:17" x14ac:dyDescent="0.25">
      <c r="H1470" s="161"/>
      <c r="L1470" s="50"/>
      <c r="M1470" s="50"/>
      <c r="O1470" s="50"/>
      <c r="P1470" s="50"/>
      <c r="Q1470" s="9"/>
    </row>
    <row r="1471" spans="8:17" x14ac:dyDescent="0.25">
      <c r="H1471" s="161"/>
      <c r="L1471" s="50"/>
      <c r="M1471" s="50"/>
      <c r="O1471" s="50"/>
      <c r="P1471" s="50"/>
      <c r="Q1471" s="9"/>
    </row>
    <row r="1472" spans="8:17" x14ac:dyDescent="0.25">
      <c r="H1472" s="161"/>
      <c r="L1472" s="50"/>
      <c r="M1472" s="50"/>
      <c r="O1472" s="50"/>
      <c r="P1472" s="50"/>
      <c r="Q1472" s="9"/>
    </row>
    <row r="1473" spans="8:17" x14ac:dyDescent="0.25">
      <c r="H1473" s="161"/>
      <c r="L1473" s="50"/>
      <c r="M1473" s="50"/>
      <c r="O1473" s="50"/>
      <c r="P1473" s="50"/>
      <c r="Q1473" s="9"/>
    </row>
    <row r="1474" spans="8:17" x14ac:dyDescent="0.25">
      <c r="H1474" s="161"/>
      <c r="L1474" s="50"/>
      <c r="M1474" s="50"/>
      <c r="O1474" s="50"/>
      <c r="P1474" s="50"/>
      <c r="Q1474" s="9"/>
    </row>
    <row r="1475" spans="8:17" x14ac:dyDescent="0.25">
      <c r="H1475" s="161"/>
      <c r="L1475" s="50"/>
      <c r="M1475" s="50"/>
      <c r="O1475" s="50"/>
      <c r="P1475" s="50"/>
      <c r="Q1475" s="9"/>
    </row>
    <row r="1476" spans="8:17" x14ac:dyDescent="0.25">
      <c r="H1476" s="161"/>
      <c r="L1476" s="50"/>
      <c r="M1476" s="50"/>
      <c r="O1476" s="50"/>
      <c r="P1476" s="50"/>
      <c r="Q1476" s="9"/>
    </row>
    <row r="1477" spans="8:17" x14ac:dyDescent="0.25">
      <c r="H1477" s="161"/>
      <c r="L1477" s="50"/>
      <c r="M1477" s="50"/>
      <c r="O1477" s="50"/>
      <c r="P1477" s="50"/>
      <c r="Q147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Inventaris Kantor</vt:lpstr>
      <vt:lpstr>Inventaris Pabrik</vt:lpstr>
      <vt:lpstr>Inventaris Kendaraan</vt:lpstr>
      <vt:lpstr>Inventaris Mesin dan Peralatan</vt:lpstr>
      <vt:lpstr>Intangible Asset</vt:lpstr>
      <vt:lpstr>Tanah dan bangunan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DAS 123</cp:lastModifiedBy>
  <dcterms:created xsi:type="dcterms:W3CDTF">2024-03-04T04:40:42Z</dcterms:created>
  <dcterms:modified xsi:type="dcterms:W3CDTF">2024-08-06T02:56:49Z</dcterms:modified>
</cp:coreProperties>
</file>