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2909\iCloudDrive\Documents\研究生\dml建模论文\"/>
    </mc:Choice>
  </mc:AlternateContent>
  <bookViews>
    <workbookView xWindow="0" yWindow="0" windowWidth="28800" windowHeight="12825"/>
  </bookViews>
  <sheets>
    <sheet name="alexnet" sheetId="2" r:id="rId1"/>
    <sheet name="vgg" sheetId="3" r:id="rId2"/>
    <sheet name="stand-alone result" sheetId="4" r:id="rId3"/>
    <sheet name="distributed result" sheetId="5" r:id="rId4"/>
    <sheet name="distributed heterogeneous GPU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6" l="1"/>
  <c r="D55" i="6"/>
  <c r="H54" i="6"/>
  <c r="D54" i="6"/>
  <c r="H53" i="6"/>
  <c r="D53" i="6"/>
  <c r="H52" i="6"/>
  <c r="D52" i="6"/>
  <c r="H51" i="6"/>
  <c r="D51" i="6"/>
  <c r="H47" i="6"/>
  <c r="D47" i="6"/>
  <c r="H46" i="6"/>
  <c r="D46" i="6"/>
  <c r="H45" i="6"/>
  <c r="D45" i="6"/>
  <c r="H44" i="6"/>
  <c r="D44" i="6"/>
  <c r="H43" i="6"/>
  <c r="D43" i="6"/>
  <c r="K36" i="6"/>
  <c r="J36" i="6"/>
  <c r="I36" i="6"/>
  <c r="H36" i="6"/>
  <c r="G36" i="6"/>
  <c r="F36" i="6"/>
  <c r="E36" i="6"/>
  <c r="D36" i="6"/>
  <c r="C36" i="6"/>
  <c r="B36" i="6"/>
  <c r="K34" i="6"/>
  <c r="J34" i="6"/>
  <c r="I34" i="6"/>
  <c r="H34" i="6"/>
  <c r="G34" i="6"/>
  <c r="F34" i="6"/>
  <c r="E34" i="6"/>
  <c r="D34" i="6"/>
  <c r="C34" i="6"/>
  <c r="B34" i="6"/>
  <c r="N28" i="6"/>
  <c r="M28" i="6"/>
  <c r="I28" i="6"/>
  <c r="G28" i="6"/>
  <c r="E28" i="6"/>
  <c r="J28" i="6" s="1"/>
  <c r="D28" i="6"/>
  <c r="C28" i="6"/>
  <c r="H28" i="6" s="1"/>
  <c r="B28" i="6"/>
  <c r="L28" i="6" s="1"/>
  <c r="N25" i="6"/>
  <c r="M25" i="6"/>
  <c r="I25" i="6"/>
  <c r="G25" i="6"/>
  <c r="E25" i="6"/>
  <c r="J25" i="6" s="1"/>
  <c r="D25" i="6"/>
  <c r="C25" i="6"/>
  <c r="H25" i="6" s="1"/>
  <c r="B25" i="6"/>
  <c r="L25" i="6" s="1"/>
  <c r="N22" i="6"/>
  <c r="M22" i="6"/>
  <c r="I22" i="6"/>
  <c r="G22" i="6"/>
  <c r="E22" i="6"/>
  <c r="J22" i="6" s="1"/>
  <c r="D22" i="6"/>
  <c r="C22" i="6"/>
  <c r="H22" i="6" s="1"/>
  <c r="B22" i="6"/>
  <c r="L22" i="6" s="1"/>
  <c r="N19" i="6"/>
  <c r="M19" i="6"/>
  <c r="I19" i="6"/>
  <c r="G19" i="6"/>
  <c r="E19" i="6"/>
  <c r="J19" i="6" s="1"/>
  <c r="D19" i="6"/>
  <c r="C19" i="6"/>
  <c r="H19" i="6" s="1"/>
  <c r="B19" i="6"/>
  <c r="L19" i="6" s="1"/>
  <c r="N16" i="6"/>
  <c r="M16" i="6"/>
  <c r="I16" i="6"/>
  <c r="G16" i="6"/>
  <c r="E16" i="6"/>
  <c r="J16" i="6" s="1"/>
  <c r="D16" i="6"/>
  <c r="C16" i="6"/>
  <c r="H16" i="6" s="1"/>
  <c r="B16" i="6"/>
  <c r="L16" i="6" s="1"/>
  <c r="D50" i="5"/>
  <c r="D49" i="5"/>
  <c r="D48" i="5"/>
  <c r="D47" i="5"/>
  <c r="D43" i="5"/>
  <c r="D42" i="5"/>
  <c r="D41" i="5"/>
  <c r="D40" i="5"/>
  <c r="B34" i="5"/>
  <c r="D34" i="5" s="1"/>
  <c r="B31" i="5"/>
  <c r="D31" i="5" s="1"/>
  <c r="B20" i="5"/>
  <c r="D20" i="5" s="1"/>
  <c r="B19" i="5"/>
  <c r="D19" i="5" s="1"/>
  <c r="B17" i="5"/>
  <c r="D17" i="5" s="1"/>
  <c r="E5" i="5"/>
  <c r="F5" i="5" s="1"/>
  <c r="B13" i="5" s="1"/>
  <c r="D13" i="5" s="1"/>
  <c r="E4" i="5"/>
  <c r="F4" i="5" s="1"/>
  <c r="E3" i="5"/>
  <c r="E2" i="5"/>
  <c r="F2" i="5" s="1"/>
  <c r="B10" i="5" s="1"/>
  <c r="D10" i="5" s="1"/>
  <c r="M51" i="4"/>
  <c r="I51" i="4"/>
  <c r="E51" i="4"/>
  <c r="M50" i="4"/>
  <c r="I50" i="4"/>
  <c r="E50" i="4"/>
  <c r="M49" i="4"/>
  <c r="I49" i="4"/>
  <c r="E49" i="4"/>
  <c r="M48" i="4"/>
  <c r="I48" i="4"/>
  <c r="E48" i="4"/>
  <c r="M29" i="4"/>
  <c r="I29" i="4"/>
  <c r="E29" i="4"/>
  <c r="M28" i="4"/>
  <c r="I28" i="4"/>
  <c r="E28" i="4"/>
  <c r="M27" i="4"/>
  <c r="I27" i="4"/>
  <c r="E27" i="4"/>
  <c r="M26" i="4"/>
  <c r="I26" i="4"/>
  <c r="E26" i="4"/>
  <c r="M7" i="4"/>
  <c r="I7" i="4"/>
  <c r="E7" i="4"/>
  <c r="M6" i="4"/>
  <c r="I6" i="4"/>
  <c r="E6" i="4"/>
  <c r="M5" i="4"/>
  <c r="I5" i="4"/>
  <c r="E5" i="4"/>
  <c r="M4" i="4"/>
  <c r="I4" i="4"/>
  <c r="E4" i="4"/>
  <c r="Q29" i="3"/>
  <c r="M28" i="3"/>
  <c r="C28" i="3"/>
  <c r="Q27" i="3"/>
  <c r="M26" i="3"/>
  <c r="C26" i="3"/>
  <c r="Q25" i="3"/>
  <c r="M24" i="3"/>
  <c r="C24" i="3"/>
  <c r="Q23" i="3"/>
  <c r="Q15" i="3"/>
  <c r="M15" i="3"/>
  <c r="C15" i="3"/>
  <c r="Q13" i="3"/>
  <c r="M13" i="3"/>
  <c r="C13" i="3"/>
  <c r="Q11" i="3"/>
  <c r="M11" i="3"/>
  <c r="C11" i="3"/>
  <c r="Q9" i="3"/>
  <c r="M9" i="3"/>
  <c r="F5" i="3"/>
  <c r="C42" i="3" s="1"/>
  <c r="F4" i="3"/>
  <c r="Q28" i="3" s="1"/>
  <c r="F1" i="3"/>
  <c r="C16" i="3" s="1"/>
  <c r="D46" i="2"/>
  <c r="D45" i="2"/>
  <c r="D44" i="2"/>
  <c r="D43" i="2"/>
  <c r="D42" i="2"/>
  <c r="D41" i="2"/>
  <c r="D40" i="2"/>
  <c r="D39" i="2"/>
  <c r="D38" i="2"/>
  <c r="B17" i="2"/>
  <c r="E16" i="2"/>
  <c r="F13" i="2"/>
  <c r="F12" i="2"/>
  <c r="F11" i="2"/>
  <c r="F10" i="2"/>
  <c r="F9" i="2"/>
  <c r="F8" i="2"/>
  <c r="F7" i="2"/>
  <c r="F6" i="2"/>
  <c r="F5" i="2"/>
  <c r="F4" i="2"/>
  <c r="F3" i="2"/>
  <c r="E2" i="2"/>
  <c r="F2" i="2" s="1"/>
  <c r="J2" i="2" s="1"/>
  <c r="C2" i="2"/>
  <c r="D2" i="2" s="1"/>
  <c r="O16" i="6" l="1"/>
  <c r="O19" i="6"/>
  <c r="O22" i="6"/>
  <c r="O25" i="6"/>
  <c r="O28" i="6"/>
  <c r="B32" i="5"/>
  <c r="D32" i="5" s="1"/>
  <c r="B12" i="5"/>
  <c r="D12" i="5" s="1"/>
  <c r="B18" i="5"/>
  <c r="D18" i="5" s="1"/>
  <c r="B24" i="5"/>
  <c r="D24" i="5" s="1"/>
  <c r="B27" i="5"/>
  <c r="D27" i="5" s="1"/>
  <c r="B33" i="5"/>
  <c r="D33" i="5" s="1"/>
  <c r="B25" i="5"/>
  <c r="D25" i="5" s="1"/>
  <c r="F3" i="5"/>
  <c r="B11" i="5" s="1"/>
  <c r="D11" i="5" s="1"/>
  <c r="B26" i="5"/>
  <c r="D26" i="5" s="1"/>
  <c r="M36" i="3"/>
  <c r="M38" i="3"/>
  <c r="Q36" i="3"/>
  <c r="Q40" i="3"/>
  <c r="Q34" i="3"/>
  <c r="C39" i="3"/>
  <c r="M10" i="3"/>
  <c r="M12" i="3"/>
  <c r="M14" i="3"/>
  <c r="C23" i="3"/>
  <c r="C25" i="3"/>
  <c r="C27" i="3"/>
  <c r="C29" i="3"/>
  <c r="Q35" i="3"/>
  <c r="Q37" i="3"/>
  <c r="Q39" i="3"/>
  <c r="M40" i="3"/>
  <c r="M34" i="3"/>
  <c r="Q38" i="3"/>
  <c r="C37" i="3"/>
  <c r="Q10" i="3"/>
  <c r="Q12" i="3"/>
  <c r="Q14" i="3"/>
  <c r="M23" i="3"/>
  <c r="M25" i="3"/>
  <c r="M27" i="3"/>
  <c r="M29" i="3"/>
  <c r="C36" i="3"/>
  <c r="C38" i="3"/>
  <c r="C40" i="3"/>
  <c r="C41" i="3"/>
  <c r="C10" i="3"/>
  <c r="C12" i="3"/>
  <c r="C14" i="3"/>
  <c r="Q24" i="3"/>
  <c r="Q26" i="3"/>
  <c r="M35" i="3"/>
  <c r="M37" i="3"/>
  <c r="M39" i="3"/>
  <c r="I20" i="2"/>
  <c r="C20" i="2"/>
  <c r="G2" i="2"/>
  <c r="H2" i="2" s="1"/>
  <c r="K46" i="2"/>
  <c r="K44" i="2"/>
  <c r="K42" i="2"/>
  <c r="K40" i="2"/>
  <c r="K32" i="2"/>
  <c r="K29" i="2"/>
  <c r="H20" i="2"/>
  <c r="C32" i="2" s="1"/>
  <c r="C44" i="2" s="1"/>
  <c r="B20" i="2"/>
  <c r="G20" i="2"/>
  <c r="K34" i="2"/>
  <c r="K31" i="2"/>
  <c r="K28" i="2"/>
  <c r="F20" i="2"/>
  <c r="K45" i="2"/>
  <c r="K43" i="2"/>
  <c r="K41" i="2"/>
  <c r="K39" i="2"/>
  <c r="K20" i="2"/>
  <c r="E20" i="2"/>
  <c r="I2" i="2"/>
  <c r="K33" i="2"/>
  <c r="K30" i="2"/>
  <c r="K27" i="2"/>
  <c r="J20" i="2"/>
  <c r="D20" i="2"/>
  <c r="C26" i="2" l="1"/>
  <c r="C38" i="2" s="1"/>
  <c r="B22" i="2"/>
  <c r="J22" i="2"/>
  <c r="C34" i="2"/>
  <c r="C46" i="2" s="1"/>
  <c r="C27" i="2"/>
  <c r="C39" i="2" s="1"/>
  <c r="C22" i="2"/>
  <c r="C33" i="2"/>
  <c r="C45" i="2" s="1"/>
  <c r="I22" i="2"/>
  <c r="C31" i="2"/>
  <c r="C43" i="2" s="1"/>
  <c r="G22" i="2"/>
  <c r="D22" i="2"/>
  <c r="C28" i="2"/>
  <c r="C40" i="2" s="1"/>
  <c r="E22" i="2"/>
  <c r="C29" i="2"/>
  <c r="C41" i="2" s="1"/>
  <c r="C30" i="2"/>
  <c r="C42" i="2" s="1"/>
  <c r="F22" i="2"/>
</calcChain>
</file>

<file path=xl/sharedStrings.xml><?xml version="1.0" encoding="utf-8"?>
<sst xmlns="http://schemas.openxmlformats.org/spreadsheetml/2006/main" count="303" uniqueCount="168">
  <si>
    <t>卷积flops</t>
    <phoneticPr fontId="3" type="noConversion"/>
  </si>
  <si>
    <t>模型的各层张量大小的和</t>
    <phoneticPr fontId="3" type="noConversion"/>
  </si>
  <si>
    <t>前向传播flops（bs=1）</t>
    <phoneticPr fontId="3" type="noConversion"/>
  </si>
  <si>
    <t>参数量（卷积核） w和b</t>
    <phoneticPr fontId="3" type="noConversion"/>
  </si>
  <si>
    <t>反向传播flops</t>
    <phoneticPr fontId="3" type="noConversion"/>
  </si>
  <si>
    <t>前向+反向flops</t>
    <phoneticPr fontId="3" type="noConversion"/>
  </si>
  <si>
    <t>预计时间</t>
    <phoneticPr fontId="3" type="noConversion"/>
  </si>
  <si>
    <t>预计前向</t>
    <phoneticPr fontId="3" type="noConversion"/>
  </si>
  <si>
    <t>预计反向</t>
    <phoneticPr fontId="3" type="noConversion"/>
  </si>
  <si>
    <t>alexnet</t>
    <phoneticPr fontId="3" type="noConversion"/>
  </si>
  <si>
    <t>overfeat</t>
    <phoneticPr fontId="3" type="noConversion"/>
  </si>
  <si>
    <t>vgg_11A</t>
    <phoneticPr fontId="3" type="noConversion"/>
  </si>
  <si>
    <t>vgg_13B</t>
    <phoneticPr fontId="3" type="noConversion"/>
  </si>
  <si>
    <t>vgg_16C</t>
    <phoneticPr fontId="3" type="noConversion"/>
  </si>
  <si>
    <t>vgg_16D</t>
    <phoneticPr fontId="3" type="noConversion"/>
  </si>
  <si>
    <t>vgg_19E</t>
    <phoneticPr fontId="3" type="noConversion"/>
  </si>
  <si>
    <t>resnet_18</t>
    <phoneticPr fontId="3" type="noConversion"/>
  </si>
  <si>
    <t>resnet_34</t>
    <phoneticPr fontId="3" type="noConversion"/>
  </si>
  <si>
    <t>resnet_50</t>
    <phoneticPr fontId="3" type="noConversion"/>
  </si>
  <si>
    <t>resnet_101</t>
    <phoneticPr fontId="3" type="noConversion"/>
  </si>
  <si>
    <t>resnet_152</t>
    <phoneticPr fontId="3" type="noConversion"/>
  </si>
  <si>
    <t>inceptionv1</t>
    <phoneticPr fontId="3" type="noConversion"/>
  </si>
  <si>
    <t>inceptionv3</t>
    <phoneticPr fontId="3" type="noConversion"/>
  </si>
  <si>
    <t>参数量</t>
    <phoneticPr fontId="3" type="noConversion"/>
  </si>
  <si>
    <t>gpu</t>
    <phoneticPr fontId="3" type="noConversion"/>
  </si>
  <si>
    <t>alexnet</t>
    <phoneticPr fontId="3" type="noConversion"/>
  </si>
  <si>
    <t>预计</t>
    <phoneticPr fontId="3" type="noConversion"/>
  </si>
  <si>
    <t>实测</t>
    <phoneticPr fontId="3" type="noConversion"/>
  </si>
  <si>
    <t>误差</t>
    <phoneticPr fontId="3" type="noConversion"/>
  </si>
  <si>
    <t>实测</t>
    <phoneticPr fontId="3" type="noConversion"/>
  </si>
  <si>
    <t>预计</t>
  </si>
  <si>
    <t>10倍</t>
    <phoneticPr fontId="3" type="noConversion"/>
  </si>
  <si>
    <t>预计</t>
    <phoneticPr fontId="3" type="noConversion"/>
  </si>
  <si>
    <t>实测</t>
    <phoneticPr fontId="3" type="noConversion"/>
  </si>
  <si>
    <t>vgg_11A</t>
    <phoneticPr fontId="3" type="noConversion"/>
  </si>
  <si>
    <t>vgg_13B</t>
    <phoneticPr fontId="3" type="noConversion"/>
  </si>
  <si>
    <t>vgg_16D</t>
    <phoneticPr fontId="3" type="noConversion"/>
  </si>
  <si>
    <t>vgg11a</t>
    <phoneticPr fontId="3" type="noConversion"/>
  </si>
  <si>
    <t>预计</t>
    <phoneticPr fontId="3" type="noConversion"/>
  </si>
  <si>
    <t>vgg11a</t>
    <phoneticPr fontId="3" type="noConversion"/>
  </si>
  <si>
    <t>实测</t>
    <phoneticPr fontId="3" type="noConversion"/>
  </si>
  <si>
    <t>vgg_11A</t>
    <phoneticPr fontId="3" type="noConversion"/>
  </si>
  <si>
    <t>实测</t>
    <phoneticPr fontId="3" type="noConversion"/>
  </si>
  <si>
    <t>vgg_16D</t>
    <phoneticPr fontId="3" type="noConversion"/>
  </si>
  <si>
    <t>实测</t>
    <phoneticPr fontId="3" type="noConversion"/>
  </si>
  <si>
    <t>vgg16d</t>
    <phoneticPr fontId="3" type="noConversion"/>
  </si>
  <si>
    <t>vgg16d</t>
    <phoneticPr fontId="3" type="noConversion"/>
  </si>
  <si>
    <t>实测</t>
    <phoneticPr fontId="3" type="noConversion"/>
  </si>
  <si>
    <t>vgg19</t>
    <phoneticPr fontId="3" type="noConversion"/>
  </si>
  <si>
    <t>预计</t>
    <phoneticPr fontId="3" type="noConversion"/>
  </si>
  <si>
    <t>vgg19</t>
    <phoneticPr fontId="3" type="noConversion"/>
  </si>
  <si>
    <t>预计</t>
    <phoneticPr fontId="3" type="noConversion"/>
  </si>
  <si>
    <t>2G</t>
    <phoneticPr fontId="3" type="noConversion"/>
  </si>
  <si>
    <t>bs=32</t>
    <phoneticPr fontId="3" type="noConversion"/>
  </si>
  <si>
    <t>预测时间</t>
    <phoneticPr fontId="3" type="noConversion"/>
  </si>
  <si>
    <t>实测时间</t>
    <phoneticPr fontId="3" type="noConversion"/>
  </si>
  <si>
    <t>精确度</t>
    <phoneticPr fontId="3" type="noConversion"/>
  </si>
  <si>
    <t>bs=64</t>
    <phoneticPr fontId="3" type="noConversion"/>
  </si>
  <si>
    <t>精确度</t>
    <phoneticPr fontId="3" type="noConversion"/>
  </si>
  <si>
    <t>bs=128</t>
    <phoneticPr fontId="3" type="noConversion"/>
  </si>
  <si>
    <t>预测</t>
    <phoneticPr fontId="3" type="noConversion"/>
  </si>
  <si>
    <t>精确度</t>
    <phoneticPr fontId="3" type="noConversion"/>
  </si>
  <si>
    <t>alexnet</t>
    <phoneticPr fontId="3" type="noConversion"/>
  </si>
  <si>
    <t>vgg11</t>
    <phoneticPr fontId="3" type="noConversion"/>
  </si>
  <si>
    <t>vgg11</t>
    <phoneticPr fontId="3" type="noConversion"/>
  </si>
  <si>
    <t>vgg11</t>
    <phoneticPr fontId="3" type="noConversion"/>
  </si>
  <si>
    <t>vgg16</t>
    <phoneticPr fontId="3" type="noConversion"/>
  </si>
  <si>
    <t>vgg16</t>
    <phoneticPr fontId="3" type="noConversion"/>
  </si>
  <si>
    <t>vgg16</t>
    <phoneticPr fontId="3" type="noConversion"/>
  </si>
  <si>
    <t>vgg19</t>
    <phoneticPr fontId="3" type="noConversion"/>
  </si>
  <si>
    <t>2.2G</t>
    <phoneticPr fontId="3" type="noConversion"/>
  </si>
  <si>
    <t>bs=32</t>
    <phoneticPr fontId="3" type="noConversion"/>
  </si>
  <si>
    <t>预测时间</t>
    <phoneticPr fontId="3" type="noConversion"/>
  </si>
  <si>
    <t>精确度</t>
    <phoneticPr fontId="3" type="noConversion"/>
  </si>
  <si>
    <t>实测时间</t>
    <phoneticPr fontId="3" type="noConversion"/>
  </si>
  <si>
    <t>预测</t>
    <phoneticPr fontId="3" type="noConversion"/>
  </si>
  <si>
    <t>alexnet</t>
    <phoneticPr fontId="3" type="noConversion"/>
  </si>
  <si>
    <t>vgg16</t>
    <phoneticPr fontId="3" type="noConversion"/>
  </si>
  <si>
    <t>gpu</t>
    <phoneticPr fontId="3" type="noConversion"/>
  </si>
  <si>
    <t>预测(s)</t>
    <phoneticPr fontId="3" type="noConversion"/>
  </si>
  <si>
    <t>实测(s)</t>
    <phoneticPr fontId="3" type="noConversion"/>
  </si>
  <si>
    <t>实测(s)</t>
    <phoneticPr fontId="3" type="noConversion"/>
  </si>
  <si>
    <t>精确度</t>
    <phoneticPr fontId="3" type="noConversion"/>
  </si>
  <si>
    <t>bs=128</t>
    <phoneticPr fontId="3" type="noConversion"/>
  </si>
  <si>
    <t>vgg11</t>
    <phoneticPr fontId="3" type="noConversion"/>
  </si>
  <si>
    <t>vgg16</t>
    <phoneticPr fontId="3" type="noConversion"/>
  </si>
  <si>
    <t>10G实验</t>
    <phoneticPr fontId="3" type="noConversion"/>
  </si>
  <si>
    <t>卷积flops</t>
  </si>
  <si>
    <t>参数量（卷积核） w和b</t>
  </si>
  <si>
    <t>反向传播flops</t>
  </si>
  <si>
    <t>Tpull</t>
    <phoneticPr fontId="3" type="noConversion"/>
  </si>
  <si>
    <t>Tpush</t>
    <phoneticPr fontId="3" type="noConversion"/>
  </si>
  <si>
    <t>push次数</t>
    <phoneticPr fontId="3" type="noConversion"/>
  </si>
  <si>
    <t>alexnet</t>
  </si>
  <si>
    <t>vgg_11A</t>
  </si>
  <si>
    <t>vgg_16D</t>
  </si>
  <si>
    <t>vgg_19E</t>
  </si>
  <si>
    <t>32perdev</t>
    <phoneticPr fontId="3" type="noConversion"/>
  </si>
  <si>
    <t>实测</t>
    <phoneticPr fontId="3" type="noConversion"/>
  </si>
  <si>
    <t>cpu2*2G</t>
    <phoneticPr fontId="3" type="noConversion"/>
  </si>
  <si>
    <t>预计</t>
    <phoneticPr fontId="3" type="noConversion"/>
  </si>
  <si>
    <t>精确度</t>
    <phoneticPr fontId="3" type="noConversion"/>
  </si>
  <si>
    <t>cpu+gpu</t>
    <phoneticPr fontId="3" type="noConversion"/>
  </si>
  <si>
    <t>alexnet</t>
    <phoneticPr fontId="3" type="noConversion"/>
  </si>
  <si>
    <t>64perdev</t>
    <phoneticPr fontId="3" type="noConversion"/>
  </si>
  <si>
    <t>cpu2*2G</t>
    <phoneticPr fontId="3" type="noConversion"/>
  </si>
  <si>
    <t>cpu2*2G</t>
  </si>
  <si>
    <t>实测</t>
  </si>
  <si>
    <t>精确度</t>
  </si>
  <si>
    <t>vgg11</t>
  </si>
  <si>
    <t>vgg16</t>
    <phoneticPr fontId="3" type="noConversion"/>
  </si>
  <si>
    <t>vgg16</t>
  </si>
  <si>
    <t>vgg19</t>
    <phoneticPr fontId="3" type="noConversion"/>
  </si>
  <si>
    <t>vgg19</t>
  </si>
  <si>
    <t>GPU*2</t>
    <phoneticPr fontId="3" type="noConversion"/>
  </si>
  <si>
    <t>vgg16</t>
    <phoneticPr fontId="3" type="noConversion"/>
  </si>
  <si>
    <t>GPU*2</t>
    <phoneticPr fontId="3" type="noConversion"/>
  </si>
  <si>
    <t>预计</t>
    <phoneticPr fontId="3" type="noConversion"/>
  </si>
  <si>
    <t>精确度</t>
    <phoneticPr fontId="3" type="noConversion"/>
  </si>
  <si>
    <t>GPU-CPU</t>
    <phoneticPr fontId="3" type="noConversion"/>
  </si>
  <si>
    <t>实测</t>
    <phoneticPr fontId="3" type="noConversion"/>
  </si>
  <si>
    <t>GPU-CPU</t>
    <phoneticPr fontId="3" type="noConversion"/>
  </si>
  <si>
    <t>模型的各层张量大小的和</t>
  </si>
  <si>
    <t>前向传播flops（bs=1）</t>
  </si>
  <si>
    <t>前向+反向flops</t>
  </si>
  <si>
    <t>预计时间</t>
  </si>
  <si>
    <t>预计前向</t>
  </si>
  <si>
    <t>预计反向</t>
  </si>
  <si>
    <t>单次通信时间</t>
    <phoneticPr fontId="3" type="noConversion"/>
  </si>
  <si>
    <t>overfeat</t>
  </si>
  <si>
    <t>resnet_50</t>
  </si>
  <si>
    <t>resnet_101</t>
  </si>
  <si>
    <t>resnet_152</t>
  </si>
  <si>
    <t>inceptionv1</t>
  </si>
  <si>
    <t>inceptionv3</t>
  </si>
  <si>
    <t>参数量</t>
  </si>
  <si>
    <t>gpu</t>
  </si>
  <si>
    <t>prediction</t>
    <phoneticPr fontId="3" type="noConversion"/>
  </si>
  <si>
    <t>vgg11</t>
    <phoneticPr fontId="3" type="noConversion"/>
  </si>
  <si>
    <t>vgg19</t>
    <phoneticPr fontId="3" type="noConversion"/>
  </si>
  <si>
    <t>prediction</t>
    <phoneticPr fontId="3" type="noConversion"/>
  </si>
  <si>
    <t>resnet50</t>
    <phoneticPr fontId="3" type="noConversion"/>
  </si>
  <si>
    <t>alexnet-32</t>
    <phoneticPr fontId="3" type="noConversion"/>
  </si>
  <si>
    <t>vgg11-32</t>
    <phoneticPr fontId="3" type="noConversion"/>
  </si>
  <si>
    <t>vgg16-32</t>
    <phoneticPr fontId="3" type="noConversion"/>
  </si>
  <si>
    <t>vgg19-32</t>
    <phoneticPr fontId="3" type="noConversion"/>
  </si>
  <si>
    <t>resnet50-32</t>
    <phoneticPr fontId="3" type="noConversion"/>
  </si>
  <si>
    <t>alexnet-16</t>
    <phoneticPr fontId="3" type="noConversion"/>
  </si>
  <si>
    <t>vgg11-16</t>
    <phoneticPr fontId="3" type="noConversion"/>
  </si>
  <si>
    <t>vgg16-16</t>
    <phoneticPr fontId="3" type="noConversion"/>
  </si>
  <si>
    <t>vgg19-16</t>
    <phoneticPr fontId="3" type="noConversion"/>
  </si>
  <si>
    <t>resnet50-16</t>
    <phoneticPr fontId="3" type="noConversion"/>
  </si>
  <si>
    <t>1G</t>
    <phoneticPr fontId="3" type="noConversion"/>
  </si>
  <si>
    <t>10G</t>
    <phoneticPr fontId="3" type="noConversion"/>
  </si>
  <si>
    <t>bs=16</t>
    <phoneticPr fontId="3" type="noConversion"/>
  </si>
  <si>
    <t>PT</t>
    <phoneticPr fontId="3" type="noConversion"/>
  </si>
  <si>
    <t>MT</t>
    <phoneticPr fontId="3" type="noConversion"/>
  </si>
  <si>
    <t>ACCURACY</t>
    <phoneticPr fontId="3" type="noConversion"/>
  </si>
  <si>
    <t>bs=32</t>
    <phoneticPr fontId="3" type="noConversion"/>
  </si>
  <si>
    <t>alexnet</t>
    <phoneticPr fontId="3" type="noConversion"/>
  </si>
  <si>
    <t>vgg16</t>
    <phoneticPr fontId="3" type="noConversion"/>
  </si>
  <si>
    <t>resnet50</t>
    <phoneticPr fontId="3" type="noConversion"/>
  </si>
  <si>
    <t>stand-alone</t>
    <phoneticPr fontId="3" type="noConversion"/>
  </si>
  <si>
    <t>distributed with 1G</t>
    <phoneticPr fontId="3" type="noConversion"/>
  </si>
  <si>
    <t>distributed with 10G</t>
    <phoneticPr fontId="3" type="noConversion"/>
  </si>
  <si>
    <t>1G</t>
    <phoneticPr fontId="3" type="noConversion"/>
  </si>
  <si>
    <t>iteration time(sec)</t>
    <phoneticPr fontId="3" type="noConversion"/>
  </si>
  <si>
    <t>iteration time(sec)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</si>
</sst>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E+00"/>
    <numFmt numFmtId="177" formatCode="0.000"/>
    <numFmt numFmtId="178" formatCode="0.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1" fillId="0" borderId="0" xfId="1"/>
    <xf numFmtId="176" fontId="4" fillId="0" borderId="0" xfId="1" applyNumberFormat="1" applyFont="1" applyAlignment="1">
      <alignment horizontal="center"/>
    </xf>
    <xf numFmtId="176" fontId="1" fillId="0" borderId="0" xfId="1" applyNumberFormat="1"/>
    <xf numFmtId="176" fontId="1" fillId="0" borderId="0" xfId="1" applyNumberFormat="1" applyAlignment="1">
      <alignment horizontal="center"/>
    </xf>
    <xf numFmtId="0" fontId="1" fillId="0" borderId="0" xfId="1" applyAlignment="1"/>
    <xf numFmtId="0" fontId="1" fillId="0" borderId="0" xfId="1" applyAlignment="1">
      <alignment horizontal="center"/>
    </xf>
    <xf numFmtId="177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2" fontId="1" fillId="0" borderId="0" xfId="1" applyNumberFormat="1"/>
    <xf numFmtId="177" fontId="1" fillId="0" borderId="0" xfId="1" applyNumberFormat="1"/>
    <xf numFmtId="0" fontId="5" fillId="0" borderId="0" xfId="1" applyFont="1" applyFill="1" applyBorder="1"/>
    <xf numFmtId="0" fontId="6" fillId="0" borderId="0" xfId="1" applyNumberFormat="1" applyFont="1" applyFill="1" applyBorder="1" applyAlignment="1">
      <alignment horizontal="center"/>
    </xf>
    <xf numFmtId="176" fontId="5" fillId="0" borderId="0" xfId="1" applyNumberFormat="1" applyFont="1" applyFill="1" applyBorder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/>
    <xf numFmtId="0" fontId="1" fillId="0" borderId="0" xfId="1" applyAlignment="1">
      <alignment vertical="center"/>
    </xf>
    <xf numFmtId="178" fontId="1" fillId="0" borderId="0" xfId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alexnet!$B$20:$J$20</c:f>
              <c:numCache>
                <c:formatCode>General</c:formatCode>
                <c:ptCount val="9"/>
                <c:pt idx="0">
                  <c:v>2.4429560005393741E-3</c:v>
                </c:pt>
                <c:pt idx="1">
                  <c:v>3.4095543060050342E-3</c:v>
                </c:pt>
                <c:pt idx="2">
                  <c:v>5.3427509169363535E-3</c:v>
                </c:pt>
                <c:pt idx="3">
                  <c:v>9.2091441387989938E-3</c:v>
                </c:pt>
                <c:pt idx="4">
                  <c:v>1.6941930582524273E-2</c:v>
                </c:pt>
                <c:pt idx="5">
                  <c:v>3.2407503469974827E-2</c:v>
                </c:pt>
                <c:pt idx="6">
                  <c:v>6.333864924487595E-2</c:v>
                </c:pt>
                <c:pt idx="7">
                  <c:v>0.12520094079467817</c:v>
                </c:pt>
                <c:pt idx="8">
                  <c:v>0.24892552389428263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6AF-A5D6-77D38A94080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alexnet!$B$21:$J$21</c:f>
              <c:numCache>
                <c:formatCode>General</c:formatCode>
                <c:ptCount val="9"/>
                <c:pt idx="0">
                  <c:v>1.17E-2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1.6799999999999999E-2</c:v>
                </c:pt>
                <c:pt idx="4">
                  <c:v>2.231E-2</c:v>
                </c:pt>
                <c:pt idx="5">
                  <c:v>3.594E-2</c:v>
                </c:pt>
                <c:pt idx="6">
                  <c:v>6.2370000000000002E-2</c:v>
                </c:pt>
                <c:pt idx="7">
                  <c:v>0.1167</c:v>
                </c:pt>
                <c:pt idx="8">
                  <c:v>0.22339999999999999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8-46AF-A5D6-77D38A94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5520"/>
        <c:axId val="434244576"/>
      </c:lineChart>
      <c:catAx>
        <c:axId val="1852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44576"/>
        <c:crosses val="autoZero"/>
        <c:auto val="1"/>
        <c:lblAlgn val="ctr"/>
        <c:lblOffset val="100"/>
        <c:noMultiLvlLbl val="0"/>
      </c:catAx>
      <c:valAx>
        <c:axId val="434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2GhzCPU bs=64</a:t>
            </a:r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result'!$G$3</c:f>
              <c:strCache>
                <c:ptCount val="1"/>
                <c:pt idx="0">
                  <c:v>预测时间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result'!$F$4:$F$7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result'!$G$4:$G$7</c:f>
              <c:numCache>
                <c:formatCode>General</c:formatCode>
                <c:ptCount val="4"/>
                <c:pt idx="0">
                  <c:v>22.18</c:v>
                </c:pt>
                <c:pt idx="1">
                  <c:v>234.68</c:v>
                </c:pt>
                <c:pt idx="2">
                  <c:v>415.06</c:v>
                </c:pt>
                <c:pt idx="3">
                  <c:v>526.15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2-41C9-B26C-BC24CEBA6E3E}"/>
            </c:ext>
          </c:extLst>
        </c:ser>
        <c:ser>
          <c:idx val="1"/>
          <c:order val="1"/>
          <c:tx>
            <c:strRef>
              <c:f>'stand-alone result'!$H$3</c:f>
              <c:strCache>
                <c:ptCount val="1"/>
                <c:pt idx="0">
                  <c:v>实测时间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result'!$F$4:$F$7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result'!$H$4:$H$7</c:f>
              <c:numCache>
                <c:formatCode>General</c:formatCode>
                <c:ptCount val="4"/>
                <c:pt idx="0">
                  <c:v>21.72</c:v>
                </c:pt>
                <c:pt idx="1">
                  <c:v>210.76</c:v>
                </c:pt>
                <c:pt idx="2">
                  <c:v>415.36</c:v>
                </c:pt>
                <c:pt idx="3">
                  <c:v>519.27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2-41C9-B26C-BC24CEBA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result'!$I$3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result'!$F$4:$F$7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result'!$I$4:$I$7</c:f>
              <c:numCache>
                <c:formatCode>0.000</c:formatCode>
                <c:ptCount val="4"/>
                <c:pt idx="0">
                  <c:v>0.97882136279926335</c:v>
                </c:pt>
                <c:pt idx="1">
                  <c:v>0.8865059783640159</c:v>
                </c:pt>
                <c:pt idx="2">
                  <c:v>0.99927773497688754</c:v>
                </c:pt>
                <c:pt idx="3">
                  <c:v>0.98675063069308844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2-41C9-B26C-BC24CEBA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2GhzCPU bs=32</a:t>
            </a:r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result'!$C$3</c:f>
              <c:strCache>
                <c:ptCount val="1"/>
                <c:pt idx="0">
                  <c:v>预测时间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result'!$B$4:$B$7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result'!$C$4:$C$7</c:f>
              <c:numCache>
                <c:formatCode>General</c:formatCode>
                <c:ptCount val="4"/>
                <c:pt idx="0">
                  <c:v>11.59</c:v>
                </c:pt>
                <c:pt idx="1">
                  <c:v>118.68</c:v>
                </c:pt>
                <c:pt idx="2">
                  <c:v>208.75</c:v>
                </c:pt>
                <c:pt idx="3">
                  <c:v>264.35000000000002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4C5D-ADCD-890FB7351046}"/>
            </c:ext>
          </c:extLst>
        </c:ser>
        <c:ser>
          <c:idx val="1"/>
          <c:order val="1"/>
          <c:tx>
            <c:strRef>
              <c:f>'stand-alone result'!$D$3</c:f>
              <c:strCache>
                <c:ptCount val="1"/>
                <c:pt idx="0">
                  <c:v>实测时间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result'!$B$4:$B$7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result'!$D$4:$D$7</c:f>
              <c:numCache>
                <c:formatCode>General</c:formatCode>
                <c:ptCount val="4"/>
                <c:pt idx="0">
                  <c:v>11.74</c:v>
                </c:pt>
                <c:pt idx="1">
                  <c:v>108.62</c:v>
                </c:pt>
                <c:pt idx="2">
                  <c:v>230.26</c:v>
                </c:pt>
                <c:pt idx="3">
                  <c:v>265.87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2-4C5D-ADCD-890FB735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result'!$E$3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result'!$B$4:$B$7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result'!$E$4:$E$7</c:f>
              <c:numCache>
                <c:formatCode>0.000</c:formatCode>
                <c:ptCount val="4"/>
                <c:pt idx="0">
                  <c:v>0.9872231686541737</c:v>
                </c:pt>
                <c:pt idx="1">
                  <c:v>0.90738353894310442</c:v>
                </c:pt>
                <c:pt idx="2">
                  <c:v>0.90658386172153227</c:v>
                </c:pt>
                <c:pt idx="3">
                  <c:v>0.99428292022416975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2-4C5D-ADCD-890FB735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2GhzCPU bs=128</a:t>
            </a:r>
            <a:endParaRPr lang="zh-CN" altLang="en-US" sz="1000"/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result'!$K$3</c:f>
              <c:strCache>
                <c:ptCount val="1"/>
                <c:pt idx="0">
                  <c:v>预测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result'!$J$4:$J$7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result'!$K$4:$K$7</c:f>
              <c:numCache>
                <c:formatCode>General</c:formatCode>
                <c:ptCount val="4"/>
                <c:pt idx="0">
                  <c:v>43.358715950769231</c:v>
                </c:pt>
                <c:pt idx="1">
                  <c:v>466.67038112</c:v>
                </c:pt>
                <c:pt idx="2">
                  <c:v>827.68775298666674</c:v>
                </c:pt>
                <c:pt idx="3">
                  <c:v>1049.7565706666669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848-BFFD-962E0D1536D4}"/>
            </c:ext>
          </c:extLst>
        </c:ser>
        <c:ser>
          <c:idx val="1"/>
          <c:order val="1"/>
          <c:tx>
            <c:strRef>
              <c:f>'stand-alone result'!$L$3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result'!$J$4:$J$7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result'!$L$4:$L$7</c:f>
              <c:numCache>
                <c:formatCode>General</c:formatCode>
                <c:ptCount val="4"/>
                <c:pt idx="0">
                  <c:v>43.47</c:v>
                </c:pt>
                <c:pt idx="1">
                  <c:v>474</c:v>
                </c:pt>
                <c:pt idx="2">
                  <c:v>825.62</c:v>
                </c:pt>
                <c:pt idx="3">
                  <c:v>1064.51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848-BFFD-962E0D15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result'!$M$3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result'!$J$4:$J$7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result'!$M$4:$M$7</c:f>
              <c:numCache>
                <c:formatCode>General</c:formatCode>
                <c:ptCount val="4"/>
                <c:pt idx="0">
                  <c:v>0.99743998046398052</c:v>
                </c:pt>
                <c:pt idx="1">
                  <c:v>0.98453666902953585</c:v>
                </c:pt>
                <c:pt idx="2">
                  <c:v>0.99749551490193222</c:v>
                </c:pt>
                <c:pt idx="3">
                  <c:v>0.98614063810266406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0-4848-BFFD-962E0D15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2.2GhzCPU bs=32</a:t>
            </a:r>
            <a:endParaRPr lang="zh-CN" altLang="zh-CN" sz="1000" baseline="0">
              <a:effectLst/>
            </a:endParaRPr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result'!$C$25</c:f>
              <c:strCache>
                <c:ptCount val="1"/>
                <c:pt idx="0">
                  <c:v>预测时间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result'!$B$26:$B$29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result'!$C$26:$C$29</c:f>
              <c:numCache>
                <c:formatCode>0.00</c:formatCode>
                <c:ptCount val="4"/>
                <c:pt idx="0">
                  <c:v>10.543330674125874</c:v>
                </c:pt>
                <c:pt idx="1">
                  <c:v>94.409592836363643</c:v>
                </c:pt>
                <c:pt idx="2">
                  <c:v>189.77704613333333</c:v>
                </c:pt>
                <c:pt idx="3">
                  <c:v>230.70688814545457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E-4B24-8020-715C0079E814}"/>
            </c:ext>
          </c:extLst>
        </c:ser>
        <c:ser>
          <c:idx val="1"/>
          <c:order val="1"/>
          <c:tx>
            <c:strRef>
              <c:f>'stand-alone result'!$D$25</c:f>
              <c:strCache>
                <c:ptCount val="1"/>
                <c:pt idx="0">
                  <c:v>实测时间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result'!$B$26:$B$29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result'!$D$26:$D$29</c:f>
              <c:numCache>
                <c:formatCode>0.00</c:formatCode>
                <c:ptCount val="4"/>
                <c:pt idx="0" formatCode="General">
                  <c:v>9.66</c:v>
                </c:pt>
                <c:pt idx="1">
                  <c:v>91.416340000000005</c:v>
                </c:pt>
                <c:pt idx="2" formatCode="General">
                  <c:v>174.32</c:v>
                </c:pt>
                <c:pt idx="3" formatCode="General">
                  <c:v>218.68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E-4B24-8020-715C0079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result'!$E$25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result'!$B$26:$B$29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result'!$E$26:$E$29</c:f>
              <c:numCache>
                <c:formatCode>0.000</c:formatCode>
                <c:ptCount val="4"/>
                <c:pt idx="0">
                  <c:v>0.90855790122920554</c:v>
                </c:pt>
                <c:pt idx="1">
                  <c:v>0.96725691669165892</c:v>
                </c:pt>
                <c:pt idx="2">
                  <c:v>0.91132947376472384</c:v>
                </c:pt>
                <c:pt idx="3">
                  <c:v>0.94500234065550315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E-4B24-8020-715C0079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2.2GhzCPU bs=64</a:t>
            </a:r>
            <a:endParaRPr lang="zh-CN" altLang="en-US" sz="1000"/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result'!$G$25</c:f>
              <c:strCache>
                <c:ptCount val="1"/>
                <c:pt idx="0">
                  <c:v>预测时间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result'!$F$26:$F$29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result'!$G$26:$G$29</c:f>
              <c:numCache>
                <c:formatCode>0.00</c:formatCode>
                <c:ptCount val="4"/>
                <c:pt idx="0">
                  <c:v>20.167891949650347</c:v>
                </c:pt>
                <c:pt idx="1">
                  <c:v>186.67808718787879</c:v>
                </c:pt>
                <c:pt idx="2">
                  <c:v>377.33250135757578</c:v>
                </c:pt>
                <c:pt idx="3">
                  <c:v>459.18832174545452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D-4F13-8F58-70C35F5E4CF1}"/>
            </c:ext>
          </c:extLst>
        </c:ser>
        <c:ser>
          <c:idx val="1"/>
          <c:order val="1"/>
          <c:tx>
            <c:strRef>
              <c:f>'stand-alone result'!$H$25</c:f>
              <c:strCache>
                <c:ptCount val="1"/>
                <c:pt idx="0">
                  <c:v>实测时间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result'!$F$26:$F$29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result'!$H$26:$H$29</c:f>
              <c:numCache>
                <c:formatCode>General</c:formatCode>
                <c:ptCount val="4"/>
                <c:pt idx="0">
                  <c:v>19.579999999999998</c:v>
                </c:pt>
                <c:pt idx="1">
                  <c:v>178.64</c:v>
                </c:pt>
                <c:pt idx="2">
                  <c:v>351.99</c:v>
                </c:pt>
                <c:pt idx="3">
                  <c:v>440.37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D-4F13-8F58-70C35F5E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result'!$I$25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result'!$F$26:$F$29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result'!$I$26:$I$29</c:f>
              <c:numCache>
                <c:formatCode>0.00</c:formatCode>
                <c:ptCount val="4"/>
                <c:pt idx="0">
                  <c:v>0.96997487489017631</c:v>
                </c:pt>
                <c:pt idx="1">
                  <c:v>0.95500399021563587</c:v>
                </c:pt>
                <c:pt idx="2">
                  <c:v>0.92800221211518574</c:v>
                </c:pt>
                <c:pt idx="3">
                  <c:v>0.95726702149225762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D-4F13-8F58-70C35F5E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2.2GhzCPU bs=128</a:t>
            </a:r>
            <a:endParaRPr lang="zh-CN" altLang="en-US" sz="1000"/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result'!$K$25</c:f>
              <c:strCache>
                <c:ptCount val="1"/>
                <c:pt idx="0">
                  <c:v>预测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result'!$J$26:$J$29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result'!$K$26:$K$29</c:f>
              <c:numCache>
                <c:formatCode>General</c:formatCode>
                <c:ptCount val="4"/>
                <c:pt idx="0">
                  <c:v>39.417014500699302</c:v>
                </c:pt>
                <c:pt idx="1">
                  <c:v>371.21507589090913</c:v>
                </c:pt>
                <c:pt idx="2">
                  <c:v>752.44341180606057</c:v>
                </c:pt>
                <c:pt idx="3">
                  <c:v>916.15118894545446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257-9C45-B0C9FF8B2C99}"/>
            </c:ext>
          </c:extLst>
        </c:ser>
        <c:ser>
          <c:idx val="1"/>
          <c:order val="1"/>
          <c:tx>
            <c:strRef>
              <c:f>'stand-alone result'!$L$25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result'!$J$26:$J$29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result'!$L$26:$L$29</c:f>
              <c:numCache>
                <c:formatCode>General</c:formatCode>
                <c:ptCount val="4"/>
                <c:pt idx="0">
                  <c:v>34.51</c:v>
                </c:pt>
                <c:pt idx="1">
                  <c:v>354.15600000000001</c:v>
                </c:pt>
                <c:pt idx="2">
                  <c:v>718.18</c:v>
                </c:pt>
                <c:pt idx="3">
                  <c:v>904.39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5-4257-9C45-B0C9FF8B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result'!$M$25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result'!$J$26:$J$29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result'!$M$26:$M$29</c:f>
              <c:numCache>
                <c:formatCode>General</c:formatCode>
                <c:ptCount val="4"/>
                <c:pt idx="0">
                  <c:v>0.85780891044047225</c:v>
                </c:pt>
                <c:pt idx="1">
                  <c:v>0.95183174677004168</c:v>
                </c:pt>
                <c:pt idx="2">
                  <c:v>0.95229133113417164</c:v>
                </c:pt>
                <c:pt idx="3">
                  <c:v>0.98699544560924546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5-4257-9C45-B0C9FF8B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bs=32</a:t>
            </a:r>
            <a:endParaRPr lang="zh-CN" altLang="en-US" sz="1000"/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result'!$C$47</c:f>
              <c:strCache>
                <c:ptCount val="1"/>
                <c:pt idx="0">
                  <c:v>预测(s)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result'!$B$48:$B$51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result'!$C$48:$C$51</c:f>
              <c:numCache>
                <c:formatCode>0.000</c:formatCode>
                <c:ptCount val="4"/>
                <c:pt idx="0">
                  <c:v>1.6941930582524273E-2</c:v>
                </c:pt>
                <c:pt idx="1">
                  <c:v>0.14199999999999999</c:v>
                </c:pt>
                <c:pt idx="2">
                  <c:v>0.313</c:v>
                </c:pt>
                <c:pt idx="3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64C-A321-B0FD05088C0B}"/>
            </c:ext>
          </c:extLst>
        </c:ser>
        <c:ser>
          <c:idx val="1"/>
          <c:order val="1"/>
          <c:tx>
            <c:strRef>
              <c:f>'stand-alone result'!$D$47</c:f>
              <c:strCache>
                <c:ptCount val="1"/>
                <c:pt idx="0">
                  <c:v>实测(s)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result'!$B$48:$B$51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result'!$D$48:$D$51</c:f>
              <c:numCache>
                <c:formatCode>0.000</c:formatCode>
                <c:ptCount val="4"/>
                <c:pt idx="0">
                  <c:v>2.231E-2</c:v>
                </c:pt>
                <c:pt idx="1">
                  <c:v>0.14003580382955771</c:v>
                </c:pt>
                <c:pt idx="2">
                  <c:v>0.28149238234448037</c:v>
                </c:pt>
                <c:pt idx="3">
                  <c:v>0.35646122258180513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64C-A321-B0FD0508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result'!$E$47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result'!$B$48:$B$51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result'!$E$48:$E$51</c:f>
              <c:numCache>
                <c:formatCode>0.000</c:formatCode>
                <c:ptCount val="4"/>
                <c:pt idx="0">
                  <c:v>0.75938729639284053</c:v>
                </c:pt>
                <c:pt idx="1">
                  <c:v>0.98597361448481446</c:v>
                </c:pt>
                <c:pt idx="2">
                  <c:v>0.88806937724886026</c:v>
                </c:pt>
                <c:pt idx="3">
                  <c:v>0.96784721070417445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4-464C-A321-B0FD0508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bs=64</a:t>
            </a:r>
            <a:endParaRPr lang="zh-CN" altLang="en-US" sz="1000"/>
          </a:p>
        </c:rich>
      </c:tx>
      <c:layout>
        <c:manualLayout>
          <c:xMode val="edge"/>
          <c:yMode val="edge"/>
          <c:x val="0.10645238095238092"/>
          <c:y val="1.17592592592592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result'!$G$47</c:f>
              <c:strCache>
                <c:ptCount val="1"/>
                <c:pt idx="0">
                  <c:v>预测(s)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result'!$F$48:$F$51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result'!$G$48:$G$51</c:f>
              <c:numCache>
                <c:formatCode>0.000</c:formatCode>
                <c:ptCount val="4"/>
                <c:pt idx="0">
                  <c:v>3.2407503469974827E-2</c:v>
                </c:pt>
                <c:pt idx="1">
                  <c:v>0.33100000000000002</c:v>
                </c:pt>
                <c:pt idx="2">
                  <c:v>0.60899999999999999</c:v>
                </c:pt>
                <c:pt idx="3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33E-ADE0-3D1571C581F4}"/>
            </c:ext>
          </c:extLst>
        </c:ser>
        <c:ser>
          <c:idx val="1"/>
          <c:order val="1"/>
          <c:tx>
            <c:strRef>
              <c:f>'stand-alone result'!$H$47</c:f>
              <c:strCache>
                <c:ptCount val="1"/>
                <c:pt idx="0">
                  <c:v>实测(s)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result'!$F$48:$F$51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result'!$H$48:$H$51</c:f>
              <c:numCache>
                <c:formatCode>0.000</c:formatCode>
                <c:ptCount val="4"/>
                <c:pt idx="0">
                  <c:v>3.594E-2</c:v>
                </c:pt>
                <c:pt idx="1">
                  <c:v>0.27689576039194536</c:v>
                </c:pt>
                <c:pt idx="2">
                  <c:v>0.55968952466738586</c:v>
                </c:pt>
                <c:pt idx="3">
                  <c:v>0.70948393383674935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33E-ADE0-3D1571C5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result'!$I$47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result'!$F$48:$F$51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result'!$I$48:$I$51</c:f>
              <c:numCache>
                <c:formatCode>0.000</c:formatCode>
                <c:ptCount val="4"/>
                <c:pt idx="0">
                  <c:v>0.90171128185795291</c:v>
                </c:pt>
                <c:pt idx="1">
                  <c:v>0.80460430476988809</c:v>
                </c:pt>
                <c:pt idx="2">
                  <c:v>0.91189673352932854</c:v>
                </c:pt>
                <c:pt idx="3">
                  <c:v>0.9880421057727552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A-433E-ADE0-3D1571C5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333237970289474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'stand-alone result'!$K$47</c:f>
              <c:strCache>
                <c:ptCount val="1"/>
                <c:pt idx="0">
                  <c:v>预测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'stand-alone result'!$J$48:$J$51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result'!$K$48:$K$51</c:f>
              <c:numCache>
                <c:formatCode>General</c:formatCode>
                <c:ptCount val="4"/>
                <c:pt idx="0">
                  <c:v>6.333864924487595E-2</c:v>
                </c:pt>
                <c:pt idx="1">
                  <c:v>0.58699999999999997</c:v>
                </c:pt>
                <c:pt idx="2">
                  <c:v>1.214</c:v>
                </c:pt>
                <c:pt idx="3">
                  <c:v>1.4319999999999999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9-4C63-8B85-33F409E9990F}"/>
            </c:ext>
          </c:extLst>
        </c:ser>
        <c:ser>
          <c:idx val="1"/>
          <c:order val="1"/>
          <c:tx>
            <c:strRef>
              <c:f>'stand-alone result'!$L$47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'stand-alone result'!$J$48:$J$51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result'!$L$48:$L$51</c:f>
              <c:numCache>
                <c:formatCode>General</c:formatCode>
                <c:ptCount val="4"/>
                <c:pt idx="0">
                  <c:v>6.2370000000000002E-2</c:v>
                </c:pt>
                <c:pt idx="1">
                  <c:v>0.55061567351672058</c:v>
                </c:pt>
                <c:pt idx="2">
                  <c:v>1.1160838093131966</c:v>
                </c:pt>
                <c:pt idx="3">
                  <c:v>1.4155293563466378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9-4C63-8B85-33F409E9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'stand-alone result'!$M$47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'stand-alone result'!$J$48:$J$51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'stand-alone result'!$M$48:$M$51</c:f>
              <c:numCache>
                <c:formatCode>General</c:formatCode>
                <c:ptCount val="4"/>
                <c:pt idx="0">
                  <c:v>0.9844693082431305</c:v>
                </c:pt>
                <c:pt idx="1">
                  <c:v>0.93392064876959135</c:v>
                </c:pt>
                <c:pt idx="2">
                  <c:v>0.91226806636765212</c:v>
                </c:pt>
                <c:pt idx="3">
                  <c:v>0.98836432209652547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9-4C63-8B85-33F409E9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result'!$B$9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result'!$A$10:$A$13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result'!$B$10:$B$13</c:f>
              <c:numCache>
                <c:formatCode>0.00</c:formatCode>
                <c:ptCount val="4"/>
                <c:pt idx="0">
                  <c:v>19.511619069538501</c:v>
                </c:pt>
                <c:pt idx="1">
                  <c:v>120.68497817600002</c:v>
                </c:pt>
                <c:pt idx="2">
                  <c:v>225.70804838399999</c:v>
                </c:pt>
                <c:pt idx="3">
                  <c:v>282.73752563200003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856-B91E-6C0856E9740D}"/>
            </c:ext>
          </c:extLst>
        </c:ser>
        <c:ser>
          <c:idx val="1"/>
          <c:order val="1"/>
          <c:tx>
            <c:strRef>
              <c:f>'distributed result'!$C$9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result'!$A$10:$A$13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result'!$C$10:$C$13</c:f>
              <c:numCache>
                <c:formatCode>0.00</c:formatCode>
                <c:ptCount val="4"/>
                <c:pt idx="0">
                  <c:v>14.28</c:v>
                </c:pt>
                <c:pt idx="1">
                  <c:v>115.27</c:v>
                </c:pt>
                <c:pt idx="2">
                  <c:v>211.86</c:v>
                </c:pt>
                <c:pt idx="3">
                  <c:v>275.61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2-4856-B91E-6C0856E9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result'!$D$9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result'!$A$10:$A$13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result'!$D$10:$D$13</c:f>
              <c:numCache>
                <c:formatCode>0.000</c:formatCode>
                <c:ptCount val="4"/>
                <c:pt idx="0">
                  <c:v>0.63364012118077717</c:v>
                </c:pt>
                <c:pt idx="1">
                  <c:v>0.95302352584367123</c:v>
                </c:pt>
                <c:pt idx="2">
                  <c:v>0.93463585205324284</c:v>
                </c:pt>
                <c:pt idx="3">
                  <c:v>0.9741390891767352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2-4856-B91E-6C0856E9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alexnet!$B$26:$B$34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alexnet!$C$26:$C$34</c:f>
              <c:numCache>
                <c:formatCode>General</c:formatCode>
                <c:ptCount val="9"/>
                <c:pt idx="0">
                  <c:v>2.4429560005393741E-3</c:v>
                </c:pt>
                <c:pt idx="1">
                  <c:v>3.4095543060050342E-3</c:v>
                </c:pt>
                <c:pt idx="2">
                  <c:v>5.3427509169363535E-3</c:v>
                </c:pt>
                <c:pt idx="3">
                  <c:v>9.2091441387989938E-3</c:v>
                </c:pt>
                <c:pt idx="4">
                  <c:v>1.6941930582524273E-2</c:v>
                </c:pt>
                <c:pt idx="5">
                  <c:v>3.2407503469974827E-2</c:v>
                </c:pt>
                <c:pt idx="6">
                  <c:v>6.333864924487595E-2</c:v>
                </c:pt>
                <c:pt idx="7">
                  <c:v>0.12520094079467817</c:v>
                </c:pt>
                <c:pt idx="8">
                  <c:v>0.24892552389428263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2-47CB-9DFE-C6328D39FE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alexnet!$B$26:$B$34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alexnet!$D$26:$D$34</c:f>
              <c:numCache>
                <c:formatCode>General</c:formatCode>
                <c:ptCount val="9"/>
                <c:pt idx="0">
                  <c:v>1.17E-2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1.6799999999999999E-2</c:v>
                </c:pt>
                <c:pt idx="4">
                  <c:v>2.231E-2</c:v>
                </c:pt>
                <c:pt idx="5">
                  <c:v>3.594E-2</c:v>
                </c:pt>
                <c:pt idx="6">
                  <c:v>6.2370000000000002E-2</c:v>
                </c:pt>
                <c:pt idx="7">
                  <c:v>0.1167</c:v>
                </c:pt>
                <c:pt idx="8">
                  <c:v>0.22339999999999999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2-47CB-9DFE-C6328D39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440"/>
        <c:axId val="588711856"/>
      </c:scatterChart>
      <c:valAx>
        <c:axId val="6210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11856"/>
        <c:crosses val="autoZero"/>
        <c:crossBetween val="midCat"/>
      </c:valAx>
      <c:valAx>
        <c:axId val="5887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result'!$B$16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result'!$A$17:$A$20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result'!$B$17:$B$20</c:f>
              <c:numCache>
                <c:formatCode>0.00</c:formatCode>
                <c:ptCount val="4"/>
                <c:pt idx="0">
                  <c:v>30.093955328</c:v>
                </c:pt>
                <c:pt idx="1">
                  <c:v>222.34497817600001</c:v>
                </c:pt>
                <c:pt idx="2">
                  <c:v>432.768048384</c:v>
                </c:pt>
                <c:pt idx="3">
                  <c:v>544.53752563199998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741-957B-0EC8337AC825}"/>
            </c:ext>
          </c:extLst>
        </c:ser>
        <c:ser>
          <c:idx val="1"/>
          <c:order val="1"/>
          <c:tx>
            <c:strRef>
              <c:f>'distributed result'!$C$16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result'!$A$17:$A$20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result'!$C$17:$C$20</c:f>
              <c:numCache>
                <c:formatCode>General</c:formatCode>
                <c:ptCount val="4"/>
                <c:pt idx="0">
                  <c:v>24.35</c:v>
                </c:pt>
                <c:pt idx="1">
                  <c:v>216.39</c:v>
                </c:pt>
                <c:pt idx="2">
                  <c:v>423.35</c:v>
                </c:pt>
                <c:pt idx="3">
                  <c:v>512.75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741-957B-0EC8337A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result'!$D$16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result'!$A$17:$A$20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result'!$D$17:$D$20</c:f>
              <c:numCache>
                <c:formatCode>0.000</c:formatCode>
                <c:ptCount val="4"/>
                <c:pt idx="0">
                  <c:v>0.76410861075975367</c:v>
                </c:pt>
                <c:pt idx="1">
                  <c:v>0.97248034485881962</c:v>
                </c:pt>
                <c:pt idx="2">
                  <c:v>0.9777535174583678</c:v>
                </c:pt>
                <c:pt idx="3">
                  <c:v>0.93800580081521212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C-4741-957B-0EC8337A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result'!$B$23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result'!$A$24:$A$27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result'!$B$24:$B$27</c:f>
              <c:numCache>
                <c:formatCode>General</c:formatCode>
                <c:ptCount val="4"/>
                <c:pt idx="0">
                  <c:v>7.9291137358190351</c:v>
                </c:pt>
                <c:pt idx="1">
                  <c:v>17.142005095653097</c:v>
                </c:pt>
                <c:pt idx="2">
                  <c:v>17.986419392496565</c:v>
                </c:pt>
                <c:pt idx="3">
                  <c:v>18.740728880864474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A-4A3C-81D6-A70DE327B809}"/>
            </c:ext>
          </c:extLst>
        </c:ser>
        <c:ser>
          <c:idx val="1"/>
          <c:order val="1"/>
          <c:tx>
            <c:strRef>
              <c:f>'distributed result'!$C$23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result'!$A$24:$A$27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result'!$C$24:$C$27</c:f>
              <c:numCache>
                <c:formatCode>General</c:formatCode>
                <c:ptCount val="4"/>
                <c:pt idx="0">
                  <c:v>8.3829999999999991</c:v>
                </c:pt>
                <c:pt idx="1">
                  <c:v>18.423999999999999</c:v>
                </c:pt>
                <c:pt idx="2">
                  <c:v>18.635000000000002</c:v>
                </c:pt>
                <c:pt idx="3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A-4A3C-81D6-A70DE327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result'!$D$23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result'!$A$24:$A$27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result'!$D$24:$D$27</c:f>
              <c:numCache>
                <c:formatCode>General</c:formatCode>
                <c:ptCount val="4"/>
                <c:pt idx="0">
                  <c:v>0.94585634448515277</c:v>
                </c:pt>
                <c:pt idx="1">
                  <c:v>0.93041712416701572</c:v>
                </c:pt>
                <c:pt idx="2">
                  <c:v>0.96519556707789445</c:v>
                </c:pt>
                <c:pt idx="3">
                  <c:v>0.99000152566637478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A-4A3C-81D6-A70DE327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result'!$B$30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result'!$A$31:$A$34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result'!$B$31:$B$34</c:f>
              <c:numCache>
                <c:formatCode>General</c:formatCode>
                <c:ptCount val="4"/>
                <c:pt idx="0">
                  <c:v>7.9441944406014873</c:v>
                </c:pt>
                <c:pt idx="1">
                  <c:v>17.278830268238256</c:v>
                </c:pt>
                <c:pt idx="2">
                  <c:v>18.264539829154621</c:v>
                </c:pt>
                <c:pt idx="3">
                  <c:v>19.093656809874414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A2D-B583-3EF7BFB182CB}"/>
            </c:ext>
          </c:extLst>
        </c:ser>
        <c:ser>
          <c:idx val="1"/>
          <c:order val="1"/>
          <c:tx>
            <c:strRef>
              <c:f>'distributed result'!$C$30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result'!$A$31:$A$34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result'!$C$31:$C$34</c:f>
              <c:numCache>
                <c:formatCode>General</c:formatCode>
                <c:ptCount val="4"/>
                <c:pt idx="0">
                  <c:v>8.98</c:v>
                </c:pt>
                <c:pt idx="1">
                  <c:v>18.507999999999999</c:v>
                </c:pt>
                <c:pt idx="2">
                  <c:v>19.04</c:v>
                </c:pt>
                <c:pt idx="3">
                  <c:v>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E-4A2D-B583-3EF7BFB1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result'!$D$30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result'!$A$31:$A$34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result'!$D$31:$D$34</c:f>
              <c:numCache>
                <c:formatCode>General</c:formatCode>
                <c:ptCount val="4"/>
                <c:pt idx="0">
                  <c:v>0.88465416933201413</c:v>
                </c:pt>
                <c:pt idx="1">
                  <c:v>0.93358711196446165</c:v>
                </c:pt>
                <c:pt idx="2">
                  <c:v>0.95927204985055792</c:v>
                </c:pt>
                <c:pt idx="3">
                  <c:v>0.98828451396865491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E-4A2D-B583-3EF7BFB1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result'!$B$39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result'!$A$40:$A$43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result'!$B$40:$B$43</c:f>
              <c:numCache>
                <c:formatCode>General</c:formatCode>
                <c:ptCount val="4"/>
                <c:pt idx="0">
                  <c:v>19.510000000000002</c:v>
                </c:pt>
                <c:pt idx="1">
                  <c:v>120.68</c:v>
                </c:pt>
                <c:pt idx="2">
                  <c:v>225.7</c:v>
                </c:pt>
                <c:pt idx="3">
                  <c:v>282.73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9-437F-B30C-A35740FD272B}"/>
            </c:ext>
          </c:extLst>
        </c:ser>
        <c:ser>
          <c:idx val="1"/>
          <c:order val="1"/>
          <c:tx>
            <c:strRef>
              <c:f>'distributed result'!$C$39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result'!$A$40:$A$43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result'!$C$40:$C$43</c:f>
              <c:numCache>
                <c:formatCode>General</c:formatCode>
                <c:ptCount val="4"/>
                <c:pt idx="0">
                  <c:v>11.77</c:v>
                </c:pt>
                <c:pt idx="1">
                  <c:v>106.81</c:v>
                </c:pt>
                <c:pt idx="2">
                  <c:v>207.73</c:v>
                </c:pt>
                <c:pt idx="3">
                  <c:v>261.79000000000002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9-437F-B30C-A35740FD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result'!$D$39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result'!$A$40:$A$43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result'!$D$40:$D$43</c:f>
              <c:numCache>
                <c:formatCode>General</c:formatCode>
                <c:ptCount val="4"/>
                <c:pt idx="0">
                  <c:v>0.34239592183517398</c:v>
                </c:pt>
                <c:pt idx="1">
                  <c:v>0.87014324501451168</c:v>
                </c:pt>
                <c:pt idx="2">
                  <c:v>0.91349347710970974</c:v>
                </c:pt>
                <c:pt idx="3">
                  <c:v>0.92001222353795031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9-437F-B30C-A35740FD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图表标题</a:t>
            </a:r>
          </a:p>
        </c:rich>
      </c:tx>
      <c:layout>
        <c:manualLayout>
          <c:xMode val="edge"/>
          <c:yMode val="edge"/>
          <c:x val="0.10645238095238092"/>
          <c:y val="1.763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'distributed result'!$B$46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'distributed result'!$A$47:$A$50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result'!$B$47:$B$50</c:f>
              <c:numCache>
                <c:formatCode>General</c:formatCode>
                <c:ptCount val="4"/>
                <c:pt idx="0">
                  <c:v>30.09</c:v>
                </c:pt>
                <c:pt idx="1">
                  <c:v>222.34</c:v>
                </c:pt>
                <c:pt idx="2">
                  <c:v>432.76</c:v>
                </c:pt>
                <c:pt idx="3">
                  <c:v>544.53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FB6-9120-D965B091E471}"/>
            </c:ext>
          </c:extLst>
        </c:ser>
        <c:ser>
          <c:idx val="1"/>
          <c:order val="1"/>
          <c:tx>
            <c:strRef>
              <c:f>'distributed result'!$C$46</c:f>
              <c:strCache>
                <c:ptCount val="1"/>
                <c:pt idx="0">
                  <c:v>实测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'distributed result'!$A$47:$A$50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result'!$C$47:$C$50</c:f>
              <c:numCache>
                <c:formatCode>General</c:formatCode>
                <c:ptCount val="4"/>
                <c:pt idx="0">
                  <c:v>21.64</c:v>
                </c:pt>
                <c:pt idx="1">
                  <c:v>201.5</c:v>
                </c:pt>
                <c:pt idx="2">
                  <c:v>402.75</c:v>
                </c:pt>
                <c:pt idx="3">
                  <c:v>498.23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FB6-9120-D965B091E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0768"/>
        <c:axId val="261539936"/>
      </c:barChart>
      <c:lineChart>
        <c:grouping val="standard"/>
        <c:varyColors val="0"/>
        <c:ser>
          <c:idx val="2"/>
          <c:order val="2"/>
          <c:tx>
            <c:strRef>
              <c:f>'distributed result'!$D$46</c:f>
              <c:strCache>
                <c:ptCount val="1"/>
                <c:pt idx="0">
                  <c:v>精确度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'distributed result'!$A$47:$A$50</c:f>
              <c:strCache>
                <c:ptCount val="4"/>
                <c:pt idx="0">
                  <c:v>alexnet</c:v>
                </c:pt>
                <c:pt idx="1">
                  <c:v>vgg11</c:v>
                </c:pt>
                <c:pt idx="2">
                  <c:v>vgg16</c:v>
                </c:pt>
                <c:pt idx="3">
                  <c:v>vgg19</c:v>
                </c:pt>
              </c:strCache>
            </c:strRef>
          </c:cat>
          <c:val>
            <c:numRef>
              <c:f>'distributed result'!$D$47:$D$50</c:f>
              <c:numCache>
                <c:formatCode>General</c:formatCode>
                <c:ptCount val="4"/>
                <c:pt idx="0">
                  <c:v>0.60951940850277264</c:v>
                </c:pt>
                <c:pt idx="1">
                  <c:v>0.89657568238213403</c:v>
                </c:pt>
                <c:pt idx="2">
                  <c:v>0.92548727498448169</c:v>
                </c:pt>
                <c:pt idx="3">
                  <c:v>0.90707103145133783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8-4FB6-9120-D965B091E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32304"/>
        <c:axId val="261480448"/>
      </c:lineChart>
      <c:catAx>
        <c:axId val="257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539936"/>
        <c:crosses val="autoZero"/>
        <c:auto val="1"/>
        <c:lblAlgn val="ctr"/>
        <c:lblOffset val="100"/>
        <c:noMultiLvlLbl val="0"/>
      </c:catAx>
      <c:valAx>
        <c:axId val="261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90768"/>
        <c:crosses val="autoZero"/>
        <c:crossBetween val="between"/>
      </c:valAx>
      <c:valAx>
        <c:axId val="261480448"/>
        <c:scaling>
          <c:orientation val="minMax"/>
          <c:max val="1"/>
          <c:min val="0"/>
        </c:scaling>
        <c:delete val="0"/>
        <c:axPos val="r"/>
        <c:numFmt formatCode="0%" sourceLinked="0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732304"/>
        <c:crosses val="max"/>
        <c:crossBetween val="between"/>
        <c:minorUnit val="0.2"/>
      </c:valAx>
      <c:catAx>
        <c:axId val="27273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alexnet!$B$38:$B$46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alexnet!$C$38:$C$46</c:f>
              <c:numCache>
                <c:formatCode>General</c:formatCode>
                <c:ptCount val="9"/>
                <c:pt idx="0">
                  <c:v>2.442956000539374E-2</c:v>
                </c:pt>
                <c:pt idx="1">
                  <c:v>3.4095543060050346E-2</c:v>
                </c:pt>
                <c:pt idx="2">
                  <c:v>5.3427509169363535E-2</c:v>
                </c:pt>
                <c:pt idx="3">
                  <c:v>9.2091441387989942E-2</c:v>
                </c:pt>
                <c:pt idx="4">
                  <c:v>0.16941930582524273</c:v>
                </c:pt>
                <c:pt idx="5">
                  <c:v>0.3240750346997483</c:v>
                </c:pt>
                <c:pt idx="6">
                  <c:v>0.63338649244875955</c:v>
                </c:pt>
                <c:pt idx="7">
                  <c:v>1.2520094079467816</c:v>
                </c:pt>
                <c:pt idx="8">
                  <c:v>2.4892552389428264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7-4C27-98C9-8B4F15B48E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alexnet!$B$38:$B$46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alexnet!$D$38:$D$46</c:f>
              <c:numCache>
                <c:formatCode>General</c:formatCode>
                <c:ptCount val="9"/>
                <c:pt idx="0">
                  <c:v>0.11700000000000001</c:v>
                </c:pt>
                <c:pt idx="1">
                  <c:v>0.13</c:v>
                </c:pt>
                <c:pt idx="2">
                  <c:v>0.15</c:v>
                </c:pt>
                <c:pt idx="3">
                  <c:v>0.16799999999999998</c:v>
                </c:pt>
                <c:pt idx="4">
                  <c:v>0.22309999999999999</c:v>
                </c:pt>
                <c:pt idx="5">
                  <c:v>0.3594</c:v>
                </c:pt>
                <c:pt idx="6">
                  <c:v>0.62370000000000003</c:v>
                </c:pt>
                <c:pt idx="7">
                  <c:v>1.167</c:v>
                </c:pt>
                <c:pt idx="8">
                  <c:v>2.234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7-4C27-98C9-8B4F15B4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77376"/>
        <c:axId val="652223216"/>
      </c:scatterChart>
      <c:valAx>
        <c:axId val="6314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223216"/>
        <c:crosses val="autoZero"/>
        <c:crossBetween val="midCat"/>
      </c:valAx>
      <c:valAx>
        <c:axId val="6522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4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alexnet!$J$27:$J$34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alexnet!$K$27:$K$34</c:f>
              <c:numCache>
                <c:formatCode>General</c:formatCode>
                <c:ptCount val="8"/>
                <c:pt idx="0">
                  <c:v>1.672334926153846</c:v>
                </c:pt>
                <c:pt idx="1">
                  <c:v>2.3340235138461538</c:v>
                </c:pt>
                <c:pt idx="2">
                  <c:v>3.6574006892307689</c:v>
                </c:pt>
                <c:pt idx="3">
                  <c:v>6.3041550399999995</c:v>
                </c:pt>
                <c:pt idx="4">
                  <c:v>11.597663741538462</c:v>
                </c:pt>
                <c:pt idx="5">
                  <c:v>22.184681144615382</c:v>
                </c:pt>
                <c:pt idx="6">
                  <c:v>43.358715950769231</c:v>
                </c:pt>
                <c:pt idx="7">
                  <c:v>85.70678556307692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C2E-9F00-3E4A5556C1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alexnet!$J$27:$J$34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alexnet!$L$27:$L$34</c:f>
              <c:numCache>
                <c:formatCode>General</c:formatCode>
                <c:ptCount val="8"/>
                <c:pt idx="0">
                  <c:v>2.21</c:v>
                </c:pt>
                <c:pt idx="1">
                  <c:v>2.82</c:v>
                </c:pt>
                <c:pt idx="2">
                  <c:v>4.0199999999999996</c:v>
                </c:pt>
                <c:pt idx="3">
                  <c:v>6.68</c:v>
                </c:pt>
                <c:pt idx="4">
                  <c:v>10.44</c:v>
                </c:pt>
                <c:pt idx="5">
                  <c:v>20.25</c:v>
                </c:pt>
                <c:pt idx="6">
                  <c:v>43.47</c:v>
                </c:pt>
                <c:pt idx="7">
                  <c:v>83.7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C2E-9F00-3E4A5556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70671"/>
        <c:axId val="1574633199"/>
      </c:scatterChart>
      <c:valAx>
        <c:axId val="18236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633199"/>
        <c:crosses val="autoZero"/>
        <c:crossBetween val="midCat"/>
      </c:valAx>
      <c:valAx>
        <c:axId val="15746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67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vgg!$A$10:$A$16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vgg!$B$10:$B$16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4.2999999999999997E-2</c:v>
                </c:pt>
                <c:pt idx="2">
                  <c:v>6.2E-2</c:v>
                </c:pt>
                <c:pt idx="3">
                  <c:v>8.3000000000000004E-2</c:v>
                </c:pt>
                <c:pt idx="4">
                  <c:v>0.14199999999999999</c:v>
                </c:pt>
                <c:pt idx="5">
                  <c:v>0.33100000000000002</c:v>
                </c:pt>
                <c:pt idx="6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6-4C1B-84B6-4F402D091E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88820290325343E-2"/>
                  <c:y val="0.1354457965481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vgg!$A$10:$A$16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vgg!$C$10:$C$16</c:f>
              <c:numCache>
                <c:formatCode>General</c:formatCode>
                <c:ptCount val="7"/>
                <c:pt idx="0">
                  <c:v>1.172959455231931E-2</c:v>
                </c:pt>
                <c:pt idx="1">
                  <c:v>2.0283341837468535E-2</c:v>
                </c:pt>
                <c:pt idx="2">
                  <c:v>3.7390836407766991E-2</c:v>
                </c:pt>
                <c:pt idx="3">
                  <c:v>7.1605825548363894E-2</c:v>
                </c:pt>
                <c:pt idx="4">
                  <c:v>0.14003580382955771</c:v>
                </c:pt>
                <c:pt idx="5">
                  <c:v>0.27689576039194536</c:v>
                </c:pt>
                <c:pt idx="6">
                  <c:v>0.55061567351672058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6-4C1B-84B6-4F402D09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02608"/>
        <c:axId val="344220640"/>
      </c:scatterChart>
      <c:valAx>
        <c:axId val="5888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220640"/>
        <c:crosses val="autoZero"/>
        <c:crossBetween val="midCat"/>
      </c:valAx>
      <c:valAx>
        <c:axId val="3442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8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vgg!$A$23:$A$28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vgg!$B$23:$B$28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6.8000000000000005E-2</c:v>
                </c:pt>
                <c:pt idx="2">
                  <c:v>0.111</c:v>
                </c:pt>
                <c:pt idx="3">
                  <c:v>0.159</c:v>
                </c:pt>
                <c:pt idx="4">
                  <c:v>0.313</c:v>
                </c:pt>
                <c:pt idx="5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4A03-BDEC-36141503DE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359681891615312E-2"/>
                  <c:y val="0.11199948964712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vgg!$A$23:$A$28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vgg!$C$23:$C$28</c:f>
              <c:numCache>
                <c:formatCode>General</c:formatCode>
                <c:ptCount val="6"/>
                <c:pt idx="0">
                  <c:v>2.0682561416756562E-2</c:v>
                </c:pt>
                <c:pt idx="1">
                  <c:v>3.8069882811938155E-2</c:v>
                </c:pt>
                <c:pt idx="2">
                  <c:v>7.2844525602301327E-2</c:v>
                </c:pt>
                <c:pt idx="3">
                  <c:v>0.14239381118302769</c:v>
                </c:pt>
                <c:pt idx="4">
                  <c:v>0.28149238234448037</c:v>
                </c:pt>
                <c:pt idx="5">
                  <c:v>0.55968952466738586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7-4A03-BDEC-36141503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48048"/>
        <c:axId val="617355536"/>
      </c:scatterChart>
      <c:valAx>
        <c:axId val="5906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55536"/>
        <c:crosses val="autoZero"/>
        <c:crossBetween val="midCat"/>
      </c:valAx>
      <c:valAx>
        <c:axId val="617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vgg!$A$36:$A$40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vgg!$B$36:$B$40</c:f>
              <c:numCache>
                <c:formatCode>General</c:formatCode>
                <c:ptCount val="5"/>
                <c:pt idx="0">
                  <c:v>5.5E-2</c:v>
                </c:pt>
                <c:pt idx="1">
                  <c:v>8.2000000000000003E-2</c:v>
                </c:pt>
                <c:pt idx="2">
                  <c:v>0.13200000000000001</c:v>
                </c:pt>
                <c:pt idx="3">
                  <c:v>0.185</c:v>
                </c:pt>
                <c:pt idx="4">
                  <c:v>0.34499999999999997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A-4F96-8687-89A9F47A58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365875561851064E-2"/>
                  <c:y val="0.1621988918051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vgg!$A$36:$A$40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vgg!$C$36:$C$40</c:f>
              <c:numCache>
                <c:formatCode>General</c:formatCode>
                <c:ptCount val="5"/>
                <c:pt idx="0">
                  <c:v>2.550243078029486E-2</c:v>
                </c:pt>
                <c:pt idx="1">
                  <c:v>4.7566350233728877E-2</c:v>
                </c:pt>
                <c:pt idx="2">
                  <c:v>9.1694189140596905E-2</c:v>
                </c:pt>
                <c:pt idx="3">
                  <c:v>0.17994986695433299</c:v>
                </c:pt>
                <c:pt idx="4">
                  <c:v>0.35646122258180513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A-4F96-8687-89A9F47A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49648"/>
        <c:axId val="598060480"/>
      </c:scatterChart>
      <c:valAx>
        <c:axId val="590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60480"/>
        <c:crosses val="autoZero"/>
        <c:crossBetween val="midCat"/>
      </c:valAx>
      <c:valAx>
        <c:axId val="5980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vgg!$L$9:$L$15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vgg!$M$9:$M$15</c:f>
              <c:numCache>
                <c:formatCode>General</c:formatCode>
                <c:ptCount val="7"/>
                <c:pt idx="0">
                  <c:v>8.6986673200000002</c:v>
                </c:pt>
                <c:pt idx="1">
                  <c:v>15.042126306666667</c:v>
                </c:pt>
                <c:pt idx="2">
                  <c:v>27.72904428</c:v>
                </c:pt>
                <c:pt idx="3">
                  <c:v>53.10288022666667</c:v>
                </c:pt>
                <c:pt idx="4">
                  <c:v>103.85055212</c:v>
                </c:pt>
                <c:pt idx="5">
                  <c:v>205.34589590666667</c:v>
                </c:pt>
                <c:pt idx="6">
                  <c:v>408.33658348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4-4315-8264-1A2D58327D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vgg!$L$9:$L$15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vgg!$N$9:$N$15</c:f>
              <c:numCache>
                <c:formatCode>General</c:formatCode>
                <c:ptCount val="7"/>
                <c:pt idx="0">
                  <c:v>10.029999999999999</c:v>
                </c:pt>
                <c:pt idx="1">
                  <c:v>17.13</c:v>
                </c:pt>
                <c:pt idx="2">
                  <c:v>30.38</c:v>
                </c:pt>
                <c:pt idx="3">
                  <c:v>55.48</c:v>
                </c:pt>
                <c:pt idx="4">
                  <c:v>108.62</c:v>
                </c:pt>
                <c:pt idx="5">
                  <c:v>210.76</c:v>
                </c:pt>
                <c:pt idx="6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4-4315-8264-1A2D5832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37599"/>
        <c:axId val="1706333999"/>
      </c:scatterChart>
      <c:valAx>
        <c:axId val="18311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33999"/>
        <c:crosses val="autoZero"/>
        <c:crossBetween val="midCat"/>
      </c:valAx>
      <c:valAx>
        <c:axId val="17063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1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vgg!$L$23:$L$29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vgg!$M$23:$M$29</c:f>
              <c:numCache>
                <c:formatCode>General</c:formatCode>
                <c:ptCount val="7"/>
                <c:pt idx="0">
                  <c:v>15.338187546666669</c:v>
                </c:pt>
                <c:pt idx="1">
                  <c:v>28.232625093333333</c:v>
                </c:pt>
                <c:pt idx="2">
                  <c:v>54.021500186666671</c:v>
                </c:pt>
                <c:pt idx="3">
                  <c:v>105.59925037333335</c:v>
                </c:pt>
                <c:pt idx="4">
                  <c:v>208.75475074666667</c:v>
                </c:pt>
                <c:pt idx="5">
                  <c:v>415.06575149333338</c:v>
                </c:pt>
                <c:pt idx="6">
                  <c:v>827.68775298666674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2-45F4-B71F-DF4FD0CB31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493438320209977E-2"/>
                  <c:y val="9.7384076990376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vgg!$L$23:$L$29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vgg!$N$23:$N$29</c:f>
              <c:numCache>
                <c:formatCode>General</c:formatCode>
                <c:ptCount val="7"/>
                <c:pt idx="0">
                  <c:v>16.649999999999999</c:v>
                </c:pt>
                <c:pt idx="1">
                  <c:v>29.12</c:v>
                </c:pt>
                <c:pt idx="2">
                  <c:v>54.76</c:v>
                </c:pt>
                <c:pt idx="3">
                  <c:v>105.52</c:v>
                </c:pt>
                <c:pt idx="4">
                  <c:v>230.26</c:v>
                </c:pt>
                <c:pt idx="5">
                  <c:v>415.36</c:v>
                </c:pt>
                <c:pt idx="6">
                  <c:v>825.62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2-45F4-B71F-DF4FD0CB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22111"/>
        <c:axId val="1063381135"/>
      </c:scatterChart>
      <c:valAx>
        <c:axId val="11437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381135"/>
        <c:crosses val="autoZero"/>
        <c:crossBetween val="midCat"/>
      </c:valAx>
      <c:valAx>
        <c:axId val="10633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7</xdr:row>
      <xdr:rowOff>71437</xdr:rowOff>
    </xdr:from>
    <xdr:to>
      <xdr:col>18</xdr:col>
      <xdr:colOff>52387</xdr:colOff>
      <xdr:row>22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32C6C5-6FFC-4693-BCAA-87034D9B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23</xdr:row>
      <xdr:rowOff>47625</xdr:rowOff>
    </xdr:from>
    <xdr:to>
      <xdr:col>7</xdr:col>
      <xdr:colOff>238125</xdr:colOff>
      <xdr:row>38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98CF2B-22DF-4294-8990-705A1E990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39</xdr:row>
      <xdr:rowOff>38100</xdr:rowOff>
    </xdr:from>
    <xdr:to>
      <xdr:col>7</xdr:col>
      <xdr:colOff>238125</xdr:colOff>
      <xdr:row>54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9DABF3-250C-4E37-939B-6A2910485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22</xdr:row>
      <xdr:rowOff>157162</xdr:rowOff>
    </xdr:from>
    <xdr:to>
      <xdr:col>19</xdr:col>
      <xdr:colOff>623887</xdr:colOff>
      <xdr:row>38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4499CB-197E-41EE-AF02-5C5D7F134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28575</xdr:rowOff>
    </xdr:from>
    <xdr:to>
      <xdr:col>9</xdr:col>
      <xdr:colOff>576262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8F16A-93AF-48D7-A638-F0503F27B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20</xdr:row>
      <xdr:rowOff>85725</xdr:rowOff>
    </xdr:from>
    <xdr:to>
      <xdr:col>10</xdr:col>
      <xdr:colOff>352425</xdr:colOff>
      <xdr:row>35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EF2D10-6C69-4B4F-9D91-4F4B4368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36</xdr:row>
      <xdr:rowOff>28575</xdr:rowOff>
    </xdr:from>
    <xdr:to>
      <xdr:col>10</xdr:col>
      <xdr:colOff>323850</xdr:colOff>
      <xdr:row>51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A5E8F-8F3E-4C2C-B789-C1F5A895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290512</xdr:colOff>
      <xdr:row>3</xdr:row>
      <xdr:rowOff>14287</xdr:rowOff>
    </xdr:from>
    <xdr:to>
      <xdr:col>27</xdr:col>
      <xdr:colOff>61912</xdr:colOff>
      <xdr:row>18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292442-BB11-43B0-8231-0E3C973EB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166687</xdr:colOff>
      <xdr:row>18</xdr:row>
      <xdr:rowOff>166687</xdr:rowOff>
    </xdr:from>
    <xdr:to>
      <xdr:col>25</xdr:col>
      <xdr:colOff>623887</xdr:colOff>
      <xdr:row>34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D9A33B-C777-42D7-A873-D592455C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657223</xdr:colOff>
      <xdr:row>8</xdr:row>
      <xdr:rowOff>133349</xdr:rowOff>
    </xdr:from>
    <xdr:to>
      <xdr:col>8</xdr:col>
      <xdr:colOff>434023</xdr:colOff>
      <xdr:row>20</xdr:row>
      <xdr:rowOff>121649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07073E-4EB2-45AF-A996-DAC424E2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8</xdr:row>
      <xdr:rowOff>123825</xdr:rowOff>
    </xdr:from>
    <xdr:to>
      <xdr:col>4</xdr:col>
      <xdr:colOff>615000</xdr:colOff>
      <xdr:row>20</xdr:row>
      <xdr:rowOff>112125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7CD999-EB93-40A9-8C93-2FEC9049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8</xdr:row>
      <xdr:rowOff>142875</xdr:rowOff>
    </xdr:from>
    <xdr:to>
      <xdr:col>12</xdr:col>
      <xdr:colOff>257812</xdr:colOff>
      <xdr:row>20</xdr:row>
      <xdr:rowOff>131175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CAFF0C-D38C-4371-A6EE-CE256EA1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385762</xdr:colOff>
      <xdr:row>30</xdr:row>
      <xdr:rowOff>171450</xdr:rowOff>
    </xdr:from>
    <xdr:to>
      <xdr:col>4</xdr:col>
      <xdr:colOff>591187</xdr:colOff>
      <xdr:row>42</xdr:row>
      <xdr:rowOff>159750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57C3C4-51C0-4E23-9247-C8251546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31</xdr:row>
      <xdr:rowOff>0</xdr:rowOff>
    </xdr:from>
    <xdr:to>
      <xdr:col>8</xdr:col>
      <xdr:colOff>405450</xdr:colOff>
      <xdr:row>42</xdr:row>
      <xdr:rowOff>169275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862A628-8C31-4FAF-AF5B-D108FA5D6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31</xdr:row>
      <xdr:rowOff>9525</xdr:rowOff>
    </xdr:from>
    <xdr:to>
      <xdr:col>12</xdr:col>
      <xdr:colOff>214950</xdr:colOff>
      <xdr:row>42</xdr:row>
      <xdr:rowOff>178800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889D62-D0C9-4458-8187-60EC297D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53</xdr:row>
      <xdr:rowOff>38100</xdr:rowOff>
    </xdr:from>
    <xdr:to>
      <xdr:col>4</xdr:col>
      <xdr:colOff>462600</xdr:colOff>
      <xdr:row>65</xdr:row>
      <xdr:rowOff>26400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2A61A04-CB5D-4D07-9A5D-5DE68AD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619125</xdr:colOff>
      <xdr:row>53</xdr:row>
      <xdr:rowOff>57150</xdr:rowOff>
    </xdr:from>
    <xdr:to>
      <xdr:col>8</xdr:col>
      <xdr:colOff>395925</xdr:colOff>
      <xdr:row>65</xdr:row>
      <xdr:rowOff>45450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9197F3E-0360-4799-A88A-1038CBEF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552450</xdr:colOff>
      <xdr:row>53</xdr:row>
      <xdr:rowOff>66675</xdr:rowOff>
    </xdr:from>
    <xdr:to>
      <xdr:col>12</xdr:col>
      <xdr:colOff>329250</xdr:colOff>
      <xdr:row>65</xdr:row>
      <xdr:rowOff>54975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D34976-D3A2-48F1-89C7-BE58801BC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12</xdr:row>
      <xdr:rowOff>76200</xdr:rowOff>
    </xdr:from>
    <xdr:to>
      <xdr:col>12</xdr:col>
      <xdr:colOff>457837</xdr:colOff>
      <xdr:row>24</xdr:row>
      <xdr:rowOff>64500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CC5B74-582B-42FA-BC56-910229674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12</xdr:row>
      <xdr:rowOff>76200</xdr:rowOff>
    </xdr:from>
    <xdr:to>
      <xdr:col>8</xdr:col>
      <xdr:colOff>681675</xdr:colOff>
      <xdr:row>24</xdr:row>
      <xdr:rowOff>64500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4B771-60BD-4434-A4B8-84C47C093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24</xdr:row>
      <xdr:rowOff>57150</xdr:rowOff>
    </xdr:from>
    <xdr:to>
      <xdr:col>12</xdr:col>
      <xdr:colOff>453075</xdr:colOff>
      <xdr:row>36</xdr:row>
      <xdr:rowOff>45450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C6BFC98-5C58-4C2C-97A9-AD520B707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24</xdr:row>
      <xdr:rowOff>66675</xdr:rowOff>
    </xdr:from>
    <xdr:to>
      <xdr:col>8</xdr:col>
      <xdr:colOff>672150</xdr:colOff>
      <xdr:row>36</xdr:row>
      <xdr:rowOff>54975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FEFEBB-74DC-4953-B124-E1B9B15D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223837</xdr:colOff>
      <xdr:row>36</xdr:row>
      <xdr:rowOff>66675</xdr:rowOff>
    </xdr:from>
    <xdr:to>
      <xdr:col>9</xdr:col>
      <xdr:colOff>637</xdr:colOff>
      <xdr:row>48</xdr:row>
      <xdr:rowOff>54975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AEB5F1-2CE6-48EC-BF77-D4CEC1C33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95250</xdr:rowOff>
    </xdr:from>
    <xdr:to>
      <xdr:col>12</xdr:col>
      <xdr:colOff>462600</xdr:colOff>
      <xdr:row>48</xdr:row>
      <xdr:rowOff>83550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209233-B8C7-4BF2-911F-4ABE26432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909/iCloudDrive/Documents/&#30740;&#31350;&#29983;/14_&#23545;&#27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Sheet2"/>
      <sheetName val="Sheet6"/>
      <sheetName val="Sheet7"/>
      <sheetName val="alexnet"/>
      <sheetName val="vgg"/>
      <sheetName val="对比图"/>
      <sheetName val="pushpull"/>
      <sheetName val="cpugpu多机"/>
      <sheetName val="效果展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0">
          <cell r="B20">
            <v>2.4429560005393741E-3</v>
          </cell>
          <cell r="C20">
            <v>3.4095543060050342E-3</v>
          </cell>
          <cell r="D20">
            <v>5.3427509169363535E-3</v>
          </cell>
          <cell r="E20">
            <v>9.2091441387989938E-3</v>
          </cell>
          <cell r="F20">
            <v>1.6941930582524273E-2</v>
          </cell>
          <cell r="G20">
            <v>3.2407503469974827E-2</v>
          </cell>
          <cell r="H20">
            <v>6.333864924487595E-2</v>
          </cell>
          <cell r="I20">
            <v>0.12520094079467817</v>
          </cell>
          <cell r="J20">
            <v>0.24892552389428263</v>
          </cell>
        </row>
        <row r="21">
          <cell r="B21">
            <v>1.17E-2</v>
          </cell>
          <cell r="C21">
            <v>1.2999999999999999E-2</v>
          </cell>
          <cell r="D21">
            <v>1.4999999999999999E-2</v>
          </cell>
          <cell r="E21">
            <v>1.6799999999999999E-2</v>
          </cell>
          <cell r="F21">
            <v>2.231E-2</v>
          </cell>
          <cell r="G21">
            <v>3.594E-2</v>
          </cell>
          <cell r="H21">
            <v>6.2370000000000002E-2</v>
          </cell>
          <cell r="I21">
            <v>0.1167</v>
          </cell>
          <cell r="J21">
            <v>0.22339999999999999</v>
          </cell>
        </row>
        <row r="26">
          <cell r="B26">
            <v>2</v>
          </cell>
          <cell r="C26">
            <v>2.4429560005393741E-3</v>
          </cell>
          <cell r="D26">
            <v>1.17E-2</v>
          </cell>
        </row>
        <row r="27">
          <cell r="B27">
            <v>4</v>
          </cell>
          <cell r="C27">
            <v>3.4095543060050342E-3</v>
          </cell>
          <cell r="D27">
            <v>1.2999999999999999E-2</v>
          </cell>
          <cell r="J27">
            <v>2</v>
          </cell>
          <cell r="K27">
            <v>1.672334926153846</v>
          </cell>
          <cell r="L27">
            <v>2.21</v>
          </cell>
        </row>
        <row r="28">
          <cell r="B28">
            <v>8</v>
          </cell>
          <cell r="C28">
            <v>5.3427509169363535E-3</v>
          </cell>
          <cell r="D28">
            <v>1.4999999999999999E-2</v>
          </cell>
          <cell r="J28">
            <v>4</v>
          </cell>
          <cell r="K28">
            <v>2.3340235138461538</v>
          </cell>
          <cell r="L28">
            <v>2.82</v>
          </cell>
        </row>
        <row r="29">
          <cell r="B29">
            <v>16</v>
          </cell>
          <cell r="C29">
            <v>9.2091441387989938E-3</v>
          </cell>
          <cell r="D29">
            <v>1.6799999999999999E-2</v>
          </cell>
          <cell r="J29">
            <v>8</v>
          </cell>
          <cell r="K29">
            <v>3.6574006892307689</v>
          </cell>
          <cell r="L29">
            <v>4.0199999999999996</v>
          </cell>
        </row>
        <row r="30">
          <cell r="B30">
            <v>32</v>
          </cell>
          <cell r="C30">
            <v>1.6941930582524273E-2</v>
          </cell>
          <cell r="D30">
            <v>2.231E-2</v>
          </cell>
          <cell r="J30">
            <v>16</v>
          </cell>
          <cell r="K30">
            <v>6.3041550399999995</v>
          </cell>
          <cell r="L30">
            <v>6.68</v>
          </cell>
        </row>
        <row r="31">
          <cell r="B31">
            <v>64</v>
          </cell>
          <cell r="C31">
            <v>3.2407503469974827E-2</v>
          </cell>
          <cell r="D31">
            <v>3.594E-2</v>
          </cell>
          <cell r="J31">
            <v>32</v>
          </cell>
          <cell r="K31">
            <v>11.597663741538462</v>
          </cell>
          <cell r="L31">
            <v>10.44</v>
          </cell>
        </row>
        <row r="32">
          <cell r="B32">
            <v>128</v>
          </cell>
          <cell r="C32">
            <v>6.333864924487595E-2</v>
          </cell>
          <cell r="D32">
            <v>6.2370000000000002E-2</v>
          </cell>
          <cell r="J32">
            <v>64</v>
          </cell>
          <cell r="K32">
            <v>22.184681144615382</v>
          </cell>
          <cell r="L32">
            <v>20.25</v>
          </cell>
        </row>
        <row r="33">
          <cell r="B33">
            <v>256</v>
          </cell>
          <cell r="C33">
            <v>0.12520094079467817</v>
          </cell>
          <cell r="D33">
            <v>0.1167</v>
          </cell>
          <cell r="J33">
            <v>128</v>
          </cell>
          <cell r="K33">
            <v>43.358715950769231</v>
          </cell>
          <cell r="L33">
            <v>43.47</v>
          </cell>
        </row>
        <row r="34">
          <cell r="B34">
            <v>512</v>
          </cell>
          <cell r="C34">
            <v>0.24892552389428263</v>
          </cell>
          <cell r="D34">
            <v>0.22339999999999999</v>
          </cell>
          <cell r="J34">
            <v>256</v>
          </cell>
          <cell r="K34">
            <v>85.70678556307692</v>
          </cell>
          <cell r="L34">
            <v>83.7</v>
          </cell>
        </row>
        <row r="38">
          <cell r="B38">
            <v>2</v>
          </cell>
          <cell r="C38">
            <v>2.442956000539374E-2</v>
          </cell>
          <cell r="D38">
            <v>0.11700000000000001</v>
          </cell>
        </row>
        <row r="39">
          <cell r="B39">
            <v>4</v>
          </cell>
          <cell r="C39">
            <v>3.4095543060050346E-2</v>
          </cell>
          <cell r="D39">
            <v>0.13</v>
          </cell>
        </row>
        <row r="40">
          <cell r="B40">
            <v>8</v>
          </cell>
          <cell r="C40">
            <v>5.3427509169363535E-2</v>
          </cell>
          <cell r="D40">
            <v>0.15</v>
          </cell>
        </row>
        <row r="41">
          <cell r="B41">
            <v>16</v>
          </cell>
          <cell r="C41">
            <v>9.2091441387989942E-2</v>
          </cell>
          <cell r="D41">
            <v>0.16799999999999998</v>
          </cell>
        </row>
        <row r="42">
          <cell r="B42">
            <v>32</v>
          </cell>
          <cell r="C42">
            <v>0.16941930582524273</v>
          </cell>
          <cell r="D42">
            <v>0.22309999999999999</v>
          </cell>
        </row>
        <row r="43">
          <cell r="B43">
            <v>64</v>
          </cell>
          <cell r="C43">
            <v>0.3240750346997483</v>
          </cell>
          <cell r="D43">
            <v>0.3594</v>
          </cell>
        </row>
        <row r="44">
          <cell r="B44">
            <v>128</v>
          </cell>
          <cell r="C44">
            <v>0.63338649244875955</v>
          </cell>
          <cell r="D44">
            <v>0.62370000000000003</v>
          </cell>
        </row>
        <row r="45">
          <cell r="B45">
            <v>256</v>
          </cell>
          <cell r="C45">
            <v>1.2520094079467816</v>
          </cell>
          <cell r="D45">
            <v>1.167</v>
          </cell>
        </row>
        <row r="46">
          <cell r="B46">
            <v>512</v>
          </cell>
          <cell r="C46">
            <v>2.4892552389428264</v>
          </cell>
          <cell r="D46">
            <v>2.234</v>
          </cell>
        </row>
      </sheetData>
      <sheetData sheetId="8">
        <row r="9">
          <cell r="L9">
            <v>2</v>
          </cell>
          <cell r="M9">
            <v>8.6986673200000002</v>
          </cell>
          <cell r="N9">
            <v>10.029999999999999</v>
          </cell>
        </row>
        <row r="10">
          <cell r="A10">
            <v>2</v>
          </cell>
          <cell r="B10">
            <v>3.3000000000000002E-2</v>
          </cell>
          <cell r="C10">
            <v>1.172959455231931E-2</v>
          </cell>
          <cell r="L10">
            <v>4</v>
          </cell>
          <cell r="M10">
            <v>15.042126306666667</v>
          </cell>
          <cell r="N10">
            <v>17.13</v>
          </cell>
        </row>
        <row r="11">
          <cell r="A11">
            <v>4</v>
          </cell>
          <cell r="B11">
            <v>4.2999999999999997E-2</v>
          </cell>
          <cell r="C11">
            <v>2.0283341837468535E-2</v>
          </cell>
          <cell r="L11">
            <v>8</v>
          </cell>
          <cell r="M11">
            <v>27.72904428</v>
          </cell>
          <cell r="N11">
            <v>30.38</v>
          </cell>
        </row>
        <row r="12">
          <cell r="A12">
            <v>8</v>
          </cell>
          <cell r="B12">
            <v>6.2E-2</v>
          </cell>
          <cell r="C12">
            <v>3.7390836407766991E-2</v>
          </cell>
          <cell r="L12">
            <v>16</v>
          </cell>
          <cell r="M12">
            <v>53.10288022666667</v>
          </cell>
          <cell r="N12">
            <v>55.48</v>
          </cell>
        </row>
        <row r="13">
          <cell r="A13">
            <v>16</v>
          </cell>
          <cell r="B13">
            <v>8.3000000000000004E-2</v>
          </cell>
          <cell r="C13">
            <v>7.1605825548363894E-2</v>
          </cell>
          <cell r="L13">
            <v>32</v>
          </cell>
          <cell r="M13">
            <v>103.85055212</v>
          </cell>
          <cell r="N13">
            <v>108.62</v>
          </cell>
        </row>
        <row r="14">
          <cell r="A14">
            <v>32</v>
          </cell>
          <cell r="B14">
            <v>0.14199999999999999</v>
          </cell>
          <cell r="C14">
            <v>0.14003580382955771</v>
          </cell>
          <cell r="L14">
            <v>64</v>
          </cell>
          <cell r="M14">
            <v>205.34589590666667</v>
          </cell>
          <cell r="N14">
            <v>210.76</v>
          </cell>
        </row>
        <row r="15">
          <cell r="A15">
            <v>64</v>
          </cell>
          <cell r="B15">
            <v>0.33100000000000002</v>
          </cell>
          <cell r="C15">
            <v>0.27689576039194536</v>
          </cell>
          <cell r="L15">
            <v>128</v>
          </cell>
          <cell r="M15">
            <v>408.33658348</v>
          </cell>
          <cell r="N15">
            <v>474</v>
          </cell>
        </row>
        <row r="16">
          <cell r="A16">
            <v>128</v>
          </cell>
          <cell r="B16">
            <v>0.58699999999999997</v>
          </cell>
          <cell r="C16">
            <v>0.55061567351672058</v>
          </cell>
        </row>
        <row r="23">
          <cell r="A23">
            <v>2</v>
          </cell>
          <cell r="B23">
            <v>4.5999999999999999E-2</v>
          </cell>
          <cell r="C23">
            <v>2.0682561416756562E-2</v>
          </cell>
          <cell r="L23">
            <v>2</v>
          </cell>
          <cell r="M23">
            <v>15.338187546666669</v>
          </cell>
          <cell r="N23">
            <v>16.649999999999999</v>
          </cell>
        </row>
        <row r="24">
          <cell r="A24">
            <v>4</v>
          </cell>
          <cell r="B24">
            <v>6.8000000000000005E-2</v>
          </cell>
          <cell r="C24">
            <v>3.8069882811938155E-2</v>
          </cell>
          <cell r="L24">
            <v>4</v>
          </cell>
          <cell r="M24">
            <v>28.232625093333333</v>
          </cell>
          <cell r="N24">
            <v>29.12</v>
          </cell>
        </row>
        <row r="25">
          <cell r="A25">
            <v>8</v>
          </cell>
          <cell r="B25">
            <v>0.111</v>
          </cell>
          <cell r="C25">
            <v>7.2844525602301327E-2</v>
          </cell>
          <cell r="L25">
            <v>8</v>
          </cell>
          <cell r="M25">
            <v>54.021500186666671</v>
          </cell>
          <cell r="N25">
            <v>54.76</v>
          </cell>
        </row>
        <row r="26">
          <cell r="A26">
            <v>16</v>
          </cell>
          <cell r="B26">
            <v>0.159</v>
          </cell>
          <cell r="C26">
            <v>0.14239381118302769</v>
          </cell>
          <cell r="L26">
            <v>16</v>
          </cell>
          <cell r="M26">
            <v>105.59925037333335</v>
          </cell>
          <cell r="N26">
            <v>105.52</v>
          </cell>
        </row>
        <row r="27">
          <cell r="A27">
            <v>32</v>
          </cell>
          <cell r="B27">
            <v>0.313</v>
          </cell>
          <cell r="C27">
            <v>0.28149238234448037</v>
          </cell>
          <cell r="L27">
            <v>32</v>
          </cell>
          <cell r="M27">
            <v>208.75475074666667</v>
          </cell>
          <cell r="N27">
            <v>230.26</v>
          </cell>
        </row>
        <row r="28">
          <cell r="A28">
            <v>64</v>
          </cell>
          <cell r="B28">
            <v>0.60899999999999999</v>
          </cell>
          <cell r="C28">
            <v>0.55968952466738586</v>
          </cell>
          <cell r="L28">
            <v>64</v>
          </cell>
          <cell r="M28">
            <v>415.06575149333338</v>
          </cell>
          <cell r="N28">
            <v>415.36</v>
          </cell>
        </row>
        <row r="29">
          <cell r="L29">
            <v>128</v>
          </cell>
          <cell r="M29">
            <v>827.68775298666674</v>
          </cell>
          <cell r="N29">
            <v>825.62</v>
          </cell>
        </row>
        <row r="36">
          <cell r="A36">
            <v>2</v>
          </cell>
          <cell r="B36">
            <v>5.5E-2</v>
          </cell>
          <cell r="C36">
            <v>2.550243078029486E-2</v>
          </cell>
        </row>
        <row r="37">
          <cell r="A37">
            <v>4</v>
          </cell>
          <cell r="B37">
            <v>8.2000000000000003E-2</v>
          </cell>
          <cell r="C37">
            <v>4.7566350233728877E-2</v>
          </cell>
        </row>
        <row r="38">
          <cell r="A38">
            <v>8</v>
          </cell>
          <cell r="B38">
            <v>0.13200000000000001</v>
          </cell>
          <cell r="C38">
            <v>9.1694189140596905E-2</v>
          </cell>
        </row>
        <row r="39">
          <cell r="A39">
            <v>16</v>
          </cell>
          <cell r="B39">
            <v>0.185</v>
          </cell>
          <cell r="C39">
            <v>0.17994986695433299</v>
          </cell>
        </row>
        <row r="40">
          <cell r="A40">
            <v>32</v>
          </cell>
          <cell r="B40">
            <v>0.34499999999999997</v>
          </cell>
          <cell r="C40">
            <v>0.35646122258180513</v>
          </cell>
        </row>
      </sheetData>
      <sheetData sheetId="9">
        <row r="3">
          <cell r="C3" t="str">
            <v>预测时间</v>
          </cell>
          <cell r="D3" t="str">
            <v>实测时间</v>
          </cell>
          <cell r="E3" t="str">
            <v>精确度</v>
          </cell>
          <cell r="G3" t="str">
            <v>预测时间</v>
          </cell>
          <cell r="H3" t="str">
            <v>实测时间</v>
          </cell>
          <cell r="I3" t="str">
            <v>精确度</v>
          </cell>
          <cell r="K3" t="str">
            <v>预测</v>
          </cell>
          <cell r="L3" t="str">
            <v>实测</v>
          </cell>
          <cell r="M3" t="str">
            <v>精确度</v>
          </cell>
        </row>
        <row r="4">
          <cell r="B4" t="str">
            <v>alexnet</v>
          </cell>
          <cell r="C4">
            <v>11.59</v>
          </cell>
          <cell r="D4">
            <v>11.74</v>
          </cell>
          <cell r="E4">
            <v>0.9872231686541737</v>
          </cell>
          <cell r="F4" t="str">
            <v>alexnet</v>
          </cell>
          <cell r="G4">
            <v>22.18</v>
          </cell>
          <cell r="H4">
            <v>21.72</v>
          </cell>
          <cell r="I4">
            <v>0.97882136279926335</v>
          </cell>
          <cell r="J4" t="str">
            <v>alexnet</v>
          </cell>
          <cell r="K4">
            <v>43.358715950769231</v>
          </cell>
          <cell r="L4">
            <v>43.47</v>
          </cell>
          <cell r="M4">
            <v>0.99743998046398052</v>
          </cell>
        </row>
        <row r="5">
          <cell r="B5" t="str">
            <v>vgg11</v>
          </cell>
          <cell r="C5">
            <v>118.68</v>
          </cell>
          <cell r="D5">
            <v>108.62</v>
          </cell>
          <cell r="E5">
            <v>0.90738353894310442</v>
          </cell>
          <cell r="F5" t="str">
            <v>vgg11</v>
          </cell>
          <cell r="G5">
            <v>234.68</v>
          </cell>
          <cell r="H5">
            <v>210.76</v>
          </cell>
          <cell r="I5">
            <v>0.8865059783640159</v>
          </cell>
          <cell r="J5" t="str">
            <v>vgg11</v>
          </cell>
          <cell r="K5">
            <v>466.67038112</v>
          </cell>
          <cell r="L5">
            <v>474</v>
          </cell>
          <cell r="M5">
            <v>0.98453666902953585</v>
          </cell>
        </row>
        <row r="6">
          <cell r="B6" t="str">
            <v>vgg16</v>
          </cell>
          <cell r="C6">
            <v>208.75</v>
          </cell>
          <cell r="D6">
            <v>230.26</v>
          </cell>
          <cell r="E6">
            <v>0.90658386172153227</v>
          </cell>
          <cell r="F6" t="str">
            <v>vgg16</v>
          </cell>
          <cell r="G6">
            <v>415.06</v>
          </cell>
          <cell r="H6">
            <v>415.36</v>
          </cell>
          <cell r="I6">
            <v>0.99927773497688754</v>
          </cell>
          <cell r="J6" t="str">
            <v>vgg16</v>
          </cell>
          <cell r="K6">
            <v>827.68775298666674</v>
          </cell>
          <cell r="L6">
            <v>825.62</v>
          </cell>
          <cell r="M6">
            <v>0.99749551490193222</v>
          </cell>
        </row>
        <row r="7">
          <cell r="B7" t="str">
            <v>vgg19</v>
          </cell>
          <cell r="C7">
            <v>264.35000000000002</v>
          </cell>
          <cell r="D7">
            <v>265.87</v>
          </cell>
          <cell r="E7">
            <v>0.99428292022416975</v>
          </cell>
          <cell r="F7" t="str">
            <v>vgg19</v>
          </cell>
          <cell r="G7">
            <v>526.15</v>
          </cell>
          <cell r="H7">
            <v>519.27</v>
          </cell>
          <cell r="I7">
            <v>0.98675063069308844</v>
          </cell>
          <cell r="J7" t="str">
            <v>vgg19</v>
          </cell>
          <cell r="K7">
            <v>1049.7565706666669</v>
          </cell>
          <cell r="L7">
            <v>1064.51</v>
          </cell>
          <cell r="M7">
            <v>0.98614063810266406</v>
          </cell>
        </row>
        <row r="25">
          <cell r="C25" t="str">
            <v>预测时间</v>
          </cell>
          <cell r="D25" t="str">
            <v>实测时间</v>
          </cell>
          <cell r="E25" t="str">
            <v>精确度</v>
          </cell>
          <cell r="G25" t="str">
            <v>预测时间</v>
          </cell>
          <cell r="H25" t="str">
            <v>实测时间</v>
          </cell>
          <cell r="I25" t="str">
            <v>精确度</v>
          </cell>
          <cell r="K25" t="str">
            <v>预测</v>
          </cell>
          <cell r="L25" t="str">
            <v>实测</v>
          </cell>
          <cell r="M25" t="str">
            <v>精确度</v>
          </cell>
        </row>
        <row r="26">
          <cell r="B26" t="str">
            <v>alexnet</v>
          </cell>
          <cell r="C26">
            <v>10.543330674125874</v>
          </cell>
          <cell r="D26">
            <v>9.66</v>
          </cell>
          <cell r="E26">
            <v>0.90855790122920554</v>
          </cell>
          <cell r="F26" t="str">
            <v>alexnet</v>
          </cell>
          <cell r="G26">
            <v>20.167891949650347</v>
          </cell>
          <cell r="H26">
            <v>19.579999999999998</v>
          </cell>
          <cell r="I26">
            <v>0.96997487489017631</v>
          </cell>
          <cell r="J26" t="str">
            <v>alexnet</v>
          </cell>
          <cell r="K26">
            <v>39.417014500699302</v>
          </cell>
          <cell r="L26">
            <v>34.51</v>
          </cell>
          <cell r="M26">
            <v>0.85780891044047225</v>
          </cell>
        </row>
        <row r="27">
          <cell r="B27" t="str">
            <v>vgg11</v>
          </cell>
          <cell r="C27">
            <v>94.409592836363643</v>
          </cell>
          <cell r="D27">
            <v>91.416340000000005</v>
          </cell>
          <cell r="E27">
            <v>0.96725691669165892</v>
          </cell>
          <cell r="F27" t="str">
            <v>vgg11</v>
          </cell>
          <cell r="G27">
            <v>186.67808718787879</v>
          </cell>
          <cell r="H27">
            <v>178.64</v>
          </cell>
          <cell r="I27">
            <v>0.95500399021563587</v>
          </cell>
          <cell r="J27" t="str">
            <v>vgg11</v>
          </cell>
          <cell r="K27">
            <v>371.21507589090913</v>
          </cell>
          <cell r="L27">
            <v>354.15600000000001</v>
          </cell>
          <cell r="M27">
            <v>0.95183174677004168</v>
          </cell>
        </row>
        <row r="28">
          <cell r="B28" t="str">
            <v>vgg16</v>
          </cell>
          <cell r="C28">
            <v>189.77704613333333</v>
          </cell>
          <cell r="D28">
            <v>174.32</v>
          </cell>
          <cell r="E28">
            <v>0.91132947376472384</v>
          </cell>
          <cell r="F28" t="str">
            <v>vgg16</v>
          </cell>
          <cell r="G28">
            <v>377.33250135757578</v>
          </cell>
          <cell r="H28">
            <v>351.99</v>
          </cell>
          <cell r="I28">
            <v>0.92800221211518574</v>
          </cell>
          <cell r="J28" t="str">
            <v>vgg16</v>
          </cell>
          <cell r="K28">
            <v>752.44341180606057</v>
          </cell>
          <cell r="L28">
            <v>718.18</v>
          </cell>
          <cell r="M28">
            <v>0.95229133113417164</v>
          </cell>
        </row>
        <row r="29">
          <cell r="B29" t="str">
            <v>vgg19</v>
          </cell>
          <cell r="C29">
            <v>230.70688814545457</v>
          </cell>
          <cell r="D29">
            <v>218.68</v>
          </cell>
          <cell r="E29">
            <v>0.94500234065550315</v>
          </cell>
          <cell r="F29" t="str">
            <v>vgg19</v>
          </cell>
          <cell r="G29">
            <v>459.18832174545452</v>
          </cell>
          <cell r="H29">
            <v>440.37</v>
          </cell>
          <cell r="I29">
            <v>0.95726702149225762</v>
          </cell>
          <cell r="J29" t="str">
            <v>vgg19</v>
          </cell>
          <cell r="K29">
            <v>916.15118894545446</v>
          </cell>
          <cell r="L29">
            <v>904.39</v>
          </cell>
          <cell r="M29">
            <v>0.98699544560924546</v>
          </cell>
        </row>
        <row r="47">
          <cell r="C47" t="str">
            <v>预测(s)</v>
          </cell>
          <cell r="D47" t="str">
            <v>实测(s)</v>
          </cell>
          <cell r="E47" t="str">
            <v>精确度</v>
          </cell>
          <cell r="G47" t="str">
            <v>预测(s)</v>
          </cell>
          <cell r="H47" t="str">
            <v>实测(s)</v>
          </cell>
          <cell r="I47" t="str">
            <v>精确度</v>
          </cell>
          <cell r="K47" t="str">
            <v>预测</v>
          </cell>
          <cell r="L47" t="str">
            <v>实测</v>
          </cell>
          <cell r="M47" t="str">
            <v>精确度</v>
          </cell>
        </row>
        <row r="48">
          <cell r="B48" t="str">
            <v>alexnet</v>
          </cell>
          <cell r="C48">
            <v>1.6941930582524273E-2</v>
          </cell>
          <cell r="D48">
            <v>2.231E-2</v>
          </cell>
          <cell r="E48">
            <v>0.75938729639284053</v>
          </cell>
          <cell r="F48" t="str">
            <v>alexnet</v>
          </cell>
          <cell r="G48">
            <v>3.2407503469974827E-2</v>
          </cell>
          <cell r="H48">
            <v>3.594E-2</v>
          </cell>
          <cell r="I48">
            <v>0.90171128185795291</v>
          </cell>
          <cell r="J48" t="str">
            <v>alexnet</v>
          </cell>
          <cell r="K48">
            <v>6.333864924487595E-2</v>
          </cell>
          <cell r="L48">
            <v>6.2370000000000002E-2</v>
          </cell>
          <cell r="M48">
            <v>0.9844693082431305</v>
          </cell>
        </row>
        <row r="49">
          <cell r="B49" t="str">
            <v>vgg11</v>
          </cell>
          <cell r="C49">
            <v>0.14199999999999999</v>
          </cell>
          <cell r="D49">
            <v>0.14003580382955771</v>
          </cell>
          <cell r="E49">
            <v>0.98597361448481446</v>
          </cell>
          <cell r="F49" t="str">
            <v>vgg11</v>
          </cell>
          <cell r="G49">
            <v>0.33100000000000002</v>
          </cell>
          <cell r="H49">
            <v>0.27689576039194536</v>
          </cell>
          <cell r="I49">
            <v>0.80460430476988809</v>
          </cell>
          <cell r="J49" t="str">
            <v>vgg11</v>
          </cell>
          <cell r="K49">
            <v>0.58699999999999997</v>
          </cell>
          <cell r="L49">
            <v>0.55061567351672058</v>
          </cell>
          <cell r="M49">
            <v>0.93392064876959135</v>
          </cell>
        </row>
        <row r="50">
          <cell r="B50" t="str">
            <v>vgg16</v>
          </cell>
          <cell r="C50">
            <v>0.313</v>
          </cell>
          <cell r="D50">
            <v>0.28149238234448037</v>
          </cell>
          <cell r="E50">
            <v>0.88806937724886026</v>
          </cell>
          <cell r="F50" t="str">
            <v>vgg16</v>
          </cell>
          <cell r="G50">
            <v>0.60899999999999999</v>
          </cell>
          <cell r="H50">
            <v>0.55968952466738586</v>
          </cell>
          <cell r="I50">
            <v>0.91189673352932854</v>
          </cell>
          <cell r="J50" t="str">
            <v>vgg16</v>
          </cell>
          <cell r="K50">
            <v>1.214</v>
          </cell>
          <cell r="L50">
            <v>1.1160838093131966</v>
          </cell>
          <cell r="M50">
            <v>0.91226806636765212</v>
          </cell>
        </row>
        <row r="51">
          <cell r="B51" t="str">
            <v>vgg19</v>
          </cell>
          <cell r="C51">
            <v>0.34499999999999997</v>
          </cell>
          <cell r="D51">
            <v>0.35646122258180513</v>
          </cell>
          <cell r="E51">
            <v>0.96784721070417445</v>
          </cell>
          <cell r="F51" t="str">
            <v>vgg19</v>
          </cell>
          <cell r="G51">
            <v>0.70099999999999996</v>
          </cell>
          <cell r="H51">
            <v>0.70948393383674935</v>
          </cell>
          <cell r="I51">
            <v>0.9880421057727552</v>
          </cell>
          <cell r="J51" t="str">
            <v>vgg19</v>
          </cell>
          <cell r="K51">
            <v>1.4319999999999999</v>
          </cell>
          <cell r="L51">
            <v>1.4155293563466378</v>
          </cell>
          <cell r="M51">
            <v>0.98836432209652547</v>
          </cell>
        </row>
      </sheetData>
      <sheetData sheetId="10" refreshError="1"/>
      <sheetData sheetId="11">
        <row r="9">
          <cell r="B9" t="str">
            <v>预计</v>
          </cell>
          <cell r="C9" t="str">
            <v>实测</v>
          </cell>
          <cell r="D9" t="str">
            <v>精确度</v>
          </cell>
        </row>
        <row r="10">
          <cell r="A10" t="str">
            <v>alexnet</v>
          </cell>
          <cell r="B10">
            <v>19.511619069538501</v>
          </cell>
          <cell r="C10">
            <v>14.28</v>
          </cell>
          <cell r="D10">
            <v>0.63364012118077717</v>
          </cell>
        </row>
        <row r="11">
          <cell r="A11" t="str">
            <v>vgg11</v>
          </cell>
          <cell r="B11">
            <v>120.68497817600002</v>
          </cell>
          <cell r="C11">
            <v>115.27</v>
          </cell>
          <cell r="D11">
            <v>0.95302352584367123</v>
          </cell>
        </row>
        <row r="12">
          <cell r="A12" t="str">
            <v>vgg16</v>
          </cell>
          <cell r="B12">
            <v>225.70804838399999</v>
          </cell>
          <cell r="C12">
            <v>211.86</v>
          </cell>
          <cell r="D12">
            <v>0.93463585205324284</v>
          </cell>
        </row>
        <row r="13">
          <cell r="A13" t="str">
            <v>vgg19</v>
          </cell>
          <cell r="B13">
            <v>282.73752563200003</v>
          </cell>
          <cell r="C13">
            <v>275.61</v>
          </cell>
          <cell r="D13">
            <v>0.9741390891767352</v>
          </cell>
        </row>
        <row r="16">
          <cell r="B16" t="str">
            <v>预计</v>
          </cell>
          <cell r="C16" t="str">
            <v>实测</v>
          </cell>
          <cell r="D16" t="str">
            <v>精确度</v>
          </cell>
        </row>
        <row r="17">
          <cell r="A17" t="str">
            <v>alexnet</v>
          </cell>
          <cell r="B17">
            <v>30.093955328</v>
          </cell>
          <cell r="C17">
            <v>24.35</v>
          </cell>
          <cell r="D17">
            <v>0.76410861075975367</v>
          </cell>
        </row>
        <row r="18">
          <cell r="A18" t="str">
            <v>vgg11</v>
          </cell>
          <cell r="B18">
            <v>222.34497817600001</v>
          </cell>
          <cell r="C18">
            <v>216.39</v>
          </cell>
          <cell r="D18">
            <v>0.97248034485881962</v>
          </cell>
        </row>
        <row r="19">
          <cell r="A19" t="str">
            <v>vgg16</v>
          </cell>
          <cell r="B19">
            <v>432.768048384</v>
          </cell>
          <cell r="C19">
            <v>423.35</v>
          </cell>
          <cell r="D19">
            <v>0.9777535174583678</v>
          </cell>
        </row>
        <row r="20">
          <cell r="A20" t="str">
            <v>vgg19</v>
          </cell>
          <cell r="B20">
            <v>544.53752563199998</v>
          </cell>
          <cell r="C20">
            <v>512.75</v>
          </cell>
          <cell r="D20">
            <v>0.93800580081521212</v>
          </cell>
        </row>
        <row r="23">
          <cell r="B23" t="str">
            <v>预计</v>
          </cell>
          <cell r="C23" t="str">
            <v>实测</v>
          </cell>
          <cell r="D23" t="str">
            <v>精确度</v>
          </cell>
        </row>
        <row r="24">
          <cell r="A24" t="str">
            <v>alexnet</v>
          </cell>
          <cell r="B24">
            <v>7.9291137358190351</v>
          </cell>
          <cell r="C24">
            <v>8.3829999999999991</v>
          </cell>
          <cell r="D24">
            <v>0.94585634448515277</v>
          </cell>
        </row>
        <row r="25">
          <cell r="A25" t="str">
            <v>vgg11</v>
          </cell>
          <cell r="B25">
            <v>17.142005095653097</v>
          </cell>
          <cell r="C25">
            <v>18.423999999999999</v>
          </cell>
          <cell r="D25">
            <v>0.93041712416701572</v>
          </cell>
        </row>
        <row r="26">
          <cell r="A26" t="str">
            <v>vgg16</v>
          </cell>
          <cell r="B26">
            <v>17.986419392496565</v>
          </cell>
          <cell r="C26">
            <v>18.635000000000002</v>
          </cell>
          <cell r="D26">
            <v>0.96519556707789445</v>
          </cell>
        </row>
        <row r="27">
          <cell r="A27" t="str">
            <v>vgg19</v>
          </cell>
          <cell r="B27">
            <v>18.740728880864474</v>
          </cell>
          <cell r="C27">
            <v>18.93</v>
          </cell>
          <cell r="D27">
            <v>0.99000152566637478</v>
          </cell>
        </row>
        <row r="30">
          <cell r="B30" t="str">
            <v>预计</v>
          </cell>
          <cell r="C30" t="str">
            <v>实测</v>
          </cell>
          <cell r="D30" t="str">
            <v>精确度</v>
          </cell>
        </row>
        <row r="31">
          <cell r="A31" t="str">
            <v>alexnet</v>
          </cell>
          <cell r="B31">
            <v>7.9441944406014873</v>
          </cell>
          <cell r="C31">
            <v>8.98</v>
          </cell>
          <cell r="D31">
            <v>0.88465416933201413</v>
          </cell>
        </row>
        <row r="32">
          <cell r="A32" t="str">
            <v>vgg11</v>
          </cell>
          <cell r="B32">
            <v>17.278830268238256</v>
          </cell>
          <cell r="C32">
            <v>18.507999999999999</v>
          </cell>
          <cell r="D32">
            <v>0.93358711196446165</v>
          </cell>
        </row>
        <row r="33">
          <cell r="A33" t="str">
            <v>vgg16</v>
          </cell>
          <cell r="B33">
            <v>18.264539829154621</v>
          </cell>
          <cell r="C33">
            <v>19.04</v>
          </cell>
          <cell r="D33">
            <v>0.95927204985055792</v>
          </cell>
        </row>
        <row r="34">
          <cell r="A34" t="str">
            <v>vgg19</v>
          </cell>
          <cell r="B34">
            <v>19.093656809874414</v>
          </cell>
          <cell r="C34">
            <v>19.32</v>
          </cell>
          <cell r="D34">
            <v>0.98828451396865491</v>
          </cell>
        </row>
        <row r="39">
          <cell r="B39" t="str">
            <v>预计</v>
          </cell>
          <cell r="C39" t="str">
            <v>实测</v>
          </cell>
          <cell r="D39" t="str">
            <v>精确度</v>
          </cell>
        </row>
        <row r="40">
          <cell r="A40" t="str">
            <v>alexnet</v>
          </cell>
          <cell r="B40">
            <v>19.510000000000002</v>
          </cell>
          <cell r="C40">
            <v>11.77</v>
          </cell>
          <cell r="D40">
            <v>0.34239592183517398</v>
          </cell>
        </row>
        <row r="41">
          <cell r="A41" t="str">
            <v>vgg11</v>
          </cell>
          <cell r="B41">
            <v>120.68</v>
          </cell>
          <cell r="C41">
            <v>106.81</v>
          </cell>
          <cell r="D41">
            <v>0.87014324501451168</v>
          </cell>
        </row>
        <row r="42">
          <cell r="A42" t="str">
            <v>vgg16</v>
          </cell>
          <cell r="B42">
            <v>225.7</v>
          </cell>
          <cell r="C42">
            <v>207.73</v>
          </cell>
          <cell r="D42">
            <v>0.91349347710970974</v>
          </cell>
        </row>
        <row r="43">
          <cell r="A43" t="str">
            <v>vgg19</v>
          </cell>
          <cell r="B43">
            <v>282.73</v>
          </cell>
          <cell r="C43">
            <v>261.79000000000002</v>
          </cell>
          <cell r="D43">
            <v>0.92001222353795031</v>
          </cell>
        </row>
        <row r="46">
          <cell r="B46" t="str">
            <v>预计</v>
          </cell>
          <cell r="C46" t="str">
            <v>实测</v>
          </cell>
          <cell r="D46" t="str">
            <v>精确度</v>
          </cell>
        </row>
        <row r="47">
          <cell r="A47" t="str">
            <v>alexnet</v>
          </cell>
          <cell r="B47">
            <v>30.09</v>
          </cell>
          <cell r="C47">
            <v>21.64</v>
          </cell>
          <cell r="D47">
            <v>0.60951940850277264</v>
          </cell>
        </row>
        <row r="48">
          <cell r="A48" t="str">
            <v>vgg11</v>
          </cell>
          <cell r="B48">
            <v>222.34</v>
          </cell>
          <cell r="C48">
            <v>201.5</v>
          </cell>
          <cell r="D48">
            <v>0.89657568238213403</v>
          </cell>
        </row>
        <row r="49">
          <cell r="A49" t="str">
            <v>vgg16</v>
          </cell>
          <cell r="B49">
            <v>432.76</v>
          </cell>
          <cell r="C49">
            <v>402.75</v>
          </cell>
          <cell r="D49">
            <v>0.92548727498448169</v>
          </cell>
        </row>
        <row r="50">
          <cell r="A50" t="str">
            <v>vgg19</v>
          </cell>
          <cell r="B50">
            <v>544.53</v>
          </cell>
          <cell r="C50">
            <v>498.23</v>
          </cell>
          <cell r="D50">
            <v>0.90707103145133783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selection activeCell="I8" sqref="I8"/>
    </sheetView>
  </sheetViews>
  <sheetFormatPr defaultRowHeight="14.25" x14ac:dyDescent="0.2"/>
  <cols>
    <col min="1" max="1" width="9" style="1"/>
    <col min="2" max="2" width="16.625" style="1" customWidth="1"/>
    <col min="3" max="3" width="25.875" style="1" customWidth="1"/>
    <col min="4" max="4" width="30" style="1" customWidth="1"/>
    <col min="5" max="5" width="22.5" style="1" customWidth="1"/>
    <col min="6" max="6" width="19.625" style="1" customWidth="1"/>
    <col min="7" max="7" width="17.375" style="1" customWidth="1"/>
    <col min="8" max="9" width="9" style="1"/>
    <col min="10" max="10" width="17.25" style="1" customWidth="1"/>
    <col min="11" max="11" width="15.875" style="1" customWidth="1"/>
    <col min="12" max="12" width="16.75" style="1" customWidth="1"/>
    <col min="13" max="16384" width="9" style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2">
        <v>1677577600</v>
      </c>
      <c r="C2" s="1">
        <f>55*55*64+27*27*192+13*13*384+13*13*384+13*13*256+4096+4096+1000</f>
        <v>515816</v>
      </c>
      <c r="D2" s="3">
        <f>((3+2*4*10)*C2+B2)</f>
        <v>1720390328</v>
      </c>
      <c r="E2" s="1">
        <f>11*11*64*3+5*5*192*64+3*3*384*192+3*3*384*384+3*3*256*384+6*6*4096*256+4096*4096+4096*1000</f>
        <v>61827776</v>
      </c>
      <c r="F2" s="3">
        <f>85*E2</f>
        <v>5255360960</v>
      </c>
      <c r="G2" s="1">
        <f>D2+F2</f>
        <v>6975751288</v>
      </c>
      <c r="H2" s="1">
        <f>G2/(2304*1545000000)</f>
        <v>1.9596568478065443E-3</v>
      </c>
      <c r="I2" s="1">
        <f>D2/(2304*1545000000)</f>
        <v>4.8329915273282993E-4</v>
      </c>
      <c r="J2" s="1">
        <f>F2/(2304*1545000000)</f>
        <v>1.4763576950737145E-3</v>
      </c>
    </row>
    <row r="3" spans="1:10" x14ac:dyDescent="0.2">
      <c r="A3" s="1" t="s">
        <v>10</v>
      </c>
      <c r="B3" s="4">
        <v>5858398208</v>
      </c>
      <c r="E3" s="5">
        <v>145909792</v>
      </c>
      <c r="F3" s="3">
        <f t="shared" ref="F3:F13" si="0">85*E3</f>
        <v>12402332320</v>
      </c>
    </row>
    <row r="4" spans="1:10" x14ac:dyDescent="0.2">
      <c r="A4" s="1" t="s">
        <v>11</v>
      </c>
      <c r="B4" s="4">
        <v>15224301568</v>
      </c>
      <c r="E4" s="5">
        <v>132851392</v>
      </c>
      <c r="F4" s="3">
        <f t="shared" si="0"/>
        <v>11292368320</v>
      </c>
    </row>
    <row r="5" spans="1:10" x14ac:dyDescent="0.2">
      <c r="A5" s="1" t="s">
        <v>12</v>
      </c>
      <c r="B5" s="4">
        <v>22623053824</v>
      </c>
      <c r="E5" s="5">
        <v>133035712</v>
      </c>
      <c r="F5" s="3">
        <f t="shared" si="0"/>
        <v>11308035520</v>
      </c>
    </row>
    <row r="6" spans="1:10" x14ac:dyDescent="0.2">
      <c r="A6" s="1" t="s">
        <v>13</v>
      </c>
      <c r="B6" s="4">
        <v>23547897856</v>
      </c>
      <c r="E6" s="5">
        <v>133625536</v>
      </c>
      <c r="F6" s="3">
        <f t="shared" si="0"/>
        <v>11358170560</v>
      </c>
    </row>
    <row r="7" spans="1:10" x14ac:dyDescent="0.2">
      <c r="A7" s="1" t="s">
        <v>14</v>
      </c>
      <c r="B7" s="4">
        <v>30946650112</v>
      </c>
      <c r="E7" s="5">
        <v>138344128</v>
      </c>
      <c r="F7" s="3">
        <f t="shared" si="0"/>
        <v>11759250880</v>
      </c>
    </row>
    <row r="8" spans="1:10" x14ac:dyDescent="0.2">
      <c r="A8" s="1" t="s">
        <v>15</v>
      </c>
      <c r="B8" s="4">
        <v>39270246400</v>
      </c>
      <c r="E8" s="5">
        <v>143652544</v>
      </c>
      <c r="F8" s="3">
        <f t="shared" si="0"/>
        <v>12210466240</v>
      </c>
    </row>
    <row r="9" spans="1:10" x14ac:dyDescent="0.2">
      <c r="A9" s="1" t="s">
        <v>16</v>
      </c>
      <c r="B9" s="4">
        <v>3592442856</v>
      </c>
      <c r="E9" s="5">
        <v>11506880</v>
      </c>
      <c r="F9" s="3">
        <f t="shared" si="0"/>
        <v>978084800</v>
      </c>
    </row>
    <row r="10" spans="1:10" x14ac:dyDescent="0.2">
      <c r="A10" s="1" t="s">
        <v>17</v>
      </c>
      <c r="B10" s="4">
        <v>7289769984</v>
      </c>
      <c r="E10" s="5">
        <v>21607616</v>
      </c>
      <c r="F10" s="3">
        <f t="shared" si="0"/>
        <v>1836647360</v>
      </c>
    </row>
    <row r="11" spans="1:10" x14ac:dyDescent="0.2">
      <c r="A11" s="1" t="s">
        <v>18</v>
      </c>
      <c r="B11" s="4">
        <v>6994333696</v>
      </c>
      <c r="E11" s="5">
        <v>21194112</v>
      </c>
      <c r="F11" s="3">
        <f t="shared" si="0"/>
        <v>1801499520</v>
      </c>
    </row>
    <row r="12" spans="1:10" x14ac:dyDescent="0.2">
      <c r="A12" s="1" t="s">
        <v>19</v>
      </c>
      <c r="B12" s="4">
        <v>14420825064</v>
      </c>
      <c r="E12" s="5">
        <v>40134016</v>
      </c>
      <c r="F12" s="3">
        <f t="shared" si="0"/>
        <v>3411391360</v>
      </c>
    </row>
    <row r="13" spans="1:10" x14ac:dyDescent="0.2">
      <c r="A13" s="1" t="s">
        <v>20</v>
      </c>
      <c r="B13" s="4">
        <v>21845267432</v>
      </c>
      <c r="E13" s="5">
        <v>55731584</v>
      </c>
      <c r="F13" s="3">
        <f t="shared" si="0"/>
        <v>4737184640</v>
      </c>
    </row>
    <row r="14" spans="1:10" x14ac:dyDescent="0.2">
      <c r="A14" s="1" t="s">
        <v>21</v>
      </c>
      <c r="B14" s="4">
        <v>5218888960</v>
      </c>
    </row>
    <row r="15" spans="1:10" x14ac:dyDescent="0.2">
      <c r="A15" s="1" t="s">
        <v>22</v>
      </c>
      <c r="B15" s="4">
        <v>11303618176</v>
      </c>
    </row>
    <row r="16" spans="1:10" x14ac:dyDescent="0.2">
      <c r="D16" s="1" t="s">
        <v>23</v>
      </c>
      <c r="E16" s="1">
        <f>11*11*64*3+5*5*192*64+3*3*384*192+3*3*384*384+3*3*256*384+6*6*4096*256+4096*4096+4096*1000</f>
        <v>61827776</v>
      </c>
    </row>
    <row r="17" spans="1:12" x14ac:dyDescent="0.2">
      <c r="A17" s="1" t="s">
        <v>24</v>
      </c>
      <c r="B17" s="1">
        <f>2304*1545000000</f>
        <v>3559680000000</v>
      </c>
    </row>
    <row r="19" spans="1:12" x14ac:dyDescent="0.2">
      <c r="A19" s="1" t="s">
        <v>25</v>
      </c>
      <c r="B19" s="1">
        <v>2</v>
      </c>
      <c r="C19" s="1">
        <v>4</v>
      </c>
      <c r="D19" s="1">
        <v>8</v>
      </c>
      <c r="E19" s="1">
        <v>16</v>
      </c>
      <c r="F19" s="1">
        <v>32</v>
      </c>
      <c r="G19" s="1">
        <v>64</v>
      </c>
      <c r="H19" s="1">
        <v>128</v>
      </c>
      <c r="I19" s="1">
        <v>256</v>
      </c>
      <c r="J19" s="1">
        <v>512</v>
      </c>
      <c r="K19" s="1">
        <v>1024</v>
      </c>
    </row>
    <row r="20" spans="1:12" x14ac:dyDescent="0.2">
      <c r="A20" s="1" t="s">
        <v>26</v>
      </c>
      <c r="B20" s="1">
        <f>(B19*D2+F2)/B17</f>
        <v>2.4429560005393741E-3</v>
      </c>
      <c r="C20" s="1">
        <f>(C19*D2+F2)/B17</f>
        <v>3.4095543060050342E-3</v>
      </c>
      <c r="D20" s="1">
        <f>(D19*D2+F2)/B17</f>
        <v>5.3427509169363535E-3</v>
      </c>
      <c r="E20" s="1">
        <f>(E19*D2+F2)/B17</f>
        <v>9.2091441387989938E-3</v>
      </c>
      <c r="F20" s="1">
        <f>(F19*D2+F2)/B17</f>
        <v>1.6941930582524273E-2</v>
      </c>
      <c r="G20" s="1">
        <f>(G19*D2+F2)/B17</f>
        <v>3.2407503469974827E-2</v>
      </c>
      <c r="H20" s="1">
        <f>(H19*D2+F2)/B17</f>
        <v>6.333864924487595E-2</v>
      </c>
      <c r="I20" s="1">
        <f>(I19*D2+F2)/B17</f>
        <v>0.12520094079467817</v>
      </c>
      <c r="J20" s="1">
        <f>(J19*D2+F2)/B17</f>
        <v>0.24892552389428263</v>
      </c>
      <c r="K20" s="1">
        <f>(K19*D2+F2)/B17</f>
        <v>0.49637469009349156</v>
      </c>
    </row>
    <row r="21" spans="1:12" x14ac:dyDescent="0.2">
      <c r="A21" s="1" t="s">
        <v>27</v>
      </c>
      <c r="B21" s="1">
        <v>1.17E-2</v>
      </c>
      <c r="C21" s="1">
        <v>1.2999999999999999E-2</v>
      </c>
      <c r="D21" s="1">
        <v>1.4999999999999999E-2</v>
      </c>
      <c r="E21" s="1">
        <v>1.6799999999999999E-2</v>
      </c>
      <c r="F21" s="1">
        <v>2.231E-2</v>
      </c>
      <c r="G21" s="1">
        <v>3.594E-2</v>
      </c>
      <c r="H21" s="1">
        <v>6.2370000000000002E-2</v>
      </c>
      <c r="I21" s="1">
        <v>0.1167</v>
      </c>
      <c r="J21" s="1">
        <v>0.22339999999999999</v>
      </c>
    </row>
    <row r="22" spans="1:12" x14ac:dyDescent="0.2">
      <c r="A22" s="1" t="s">
        <v>28</v>
      </c>
      <c r="B22" s="1">
        <f t="shared" ref="B22:J22" si="1">(B20-B21)/B21</f>
        <v>-0.79120034183424159</v>
      </c>
      <c r="C22" s="1">
        <f t="shared" si="1"/>
        <v>-0.73772659184576661</v>
      </c>
      <c r="D22" s="1">
        <f t="shared" si="1"/>
        <v>-0.64381660553757647</v>
      </c>
      <c r="E22" s="1">
        <f>(E20-E21)/E21</f>
        <v>-0.45183665840482179</v>
      </c>
      <c r="F22" s="1">
        <f t="shared" si="1"/>
        <v>-0.24061270360715944</v>
      </c>
      <c r="G22" s="1">
        <f t="shared" si="1"/>
        <v>-9.8288718142047093E-2</v>
      </c>
      <c r="I22" s="1">
        <f>(I20-I21)/I21</f>
        <v>7.2844394127490733E-2</v>
      </c>
      <c r="J22" s="1">
        <f t="shared" si="1"/>
        <v>0.11425928332266179</v>
      </c>
    </row>
    <row r="25" spans="1:12" x14ac:dyDescent="0.2">
      <c r="C25" s="1" t="s">
        <v>26</v>
      </c>
      <c r="D25" s="1" t="s">
        <v>29</v>
      </c>
      <c r="K25" s="1">
        <v>2.6</v>
      </c>
    </row>
    <row r="26" spans="1:12" x14ac:dyDescent="0.2">
      <c r="B26" s="1">
        <v>2</v>
      </c>
      <c r="C26" s="1">
        <f>B20</f>
        <v>2.4429560005393741E-3</v>
      </c>
      <c r="D26" s="1">
        <v>1.17E-2</v>
      </c>
      <c r="J26" s="1">
        <v>2000</v>
      </c>
      <c r="K26" s="1" t="s">
        <v>30</v>
      </c>
      <c r="L26" s="1" t="s">
        <v>27</v>
      </c>
    </row>
    <row r="27" spans="1:12" x14ac:dyDescent="0.2">
      <c r="B27" s="1">
        <v>4</v>
      </c>
      <c r="C27" s="1">
        <f>C20</f>
        <v>3.4095543060050342E-3</v>
      </c>
      <c r="D27" s="1">
        <v>1.2999999999999999E-2</v>
      </c>
      <c r="J27" s="1">
        <v>2</v>
      </c>
      <c r="K27" s="1">
        <f>(D2*J27+F2)/2000000000/K25</f>
        <v>1.672334926153846</v>
      </c>
      <c r="L27" s="1">
        <v>2.21</v>
      </c>
    </row>
    <row r="28" spans="1:12" x14ac:dyDescent="0.2">
      <c r="B28" s="1">
        <v>8</v>
      </c>
      <c r="C28" s="1">
        <f>D20</f>
        <v>5.3427509169363535E-3</v>
      </c>
      <c r="D28" s="1">
        <v>1.4999999999999999E-2</v>
      </c>
      <c r="J28" s="1">
        <v>4</v>
      </c>
      <c r="K28" s="1">
        <f>(D2*J28+F2)/2000000000/K25</f>
        <v>2.3340235138461538</v>
      </c>
      <c r="L28" s="1">
        <v>2.82</v>
      </c>
    </row>
    <row r="29" spans="1:12" x14ac:dyDescent="0.2">
      <c r="B29" s="1">
        <v>16</v>
      </c>
      <c r="C29" s="1">
        <f>E20</f>
        <v>9.2091441387989938E-3</v>
      </c>
      <c r="D29" s="1">
        <v>1.6799999999999999E-2</v>
      </c>
      <c r="J29" s="1">
        <v>8</v>
      </c>
      <c r="K29" s="1">
        <f>(D2*J29+F2)/2000000000/K25</f>
        <v>3.6574006892307689</v>
      </c>
      <c r="L29" s="1">
        <v>4.0199999999999996</v>
      </c>
    </row>
    <row r="30" spans="1:12" x14ac:dyDescent="0.2">
      <c r="B30" s="1">
        <v>32</v>
      </c>
      <c r="C30" s="1">
        <f>F20</f>
        <v>1.6941930582524273E-2</v>
      </c>
      <c r="D30" s="1">
        <v>2.231E-2</v>
      </c>
      <c r="J30" s="1">
        <v>16</v>
      </c>
      <c r="K30" s="1">
        <f>(D2*J30+F2)/2000000000/K25</f>
        <v>6.3041550399999995</v>
      </c>
      <c r="L30" s="1">
        <v>6.68</v>
      </c>
    </row>
    <row r="31" spans="1:12" x14ac:dyDescent="0.2">
      <c r="B31" s="1">
        <v>64</v>
      </c>
      <c r="C31" s="1">
        <f>G20</f>
        <v>3.2407503469974827E-2</v>
      </c>
      <c r="D31" s="1">
        <v>3.594E-2</v>
      </c>
      <c r="J31" s="1">
        <v>32</v>
      </c>
      <c r="K31" s="1">
        <f>(D2*J31+F2)/2000000000/K25</f>
        <v>11.597663741538462</v>
      </c>
      <c r="L31" s="1">
        <v>10.44</v>
      </c>
    </row>
    <row r="32" spans="1:12" x14ac:dyDescent="0.2">
      <c r="B32" s="1">
        <v>128</v>
      </c>
      <c r="C32" s="1">
        <f>H20</f>
        <v>6.333864924487595E-2</v>
      </c>
      <c r="D32" s="1">
        <v>6.2370000000000002E-2</v>
      </c>
      <c r="J32" s="1">
        <v>64</v>
      </c>
      <c r="K32" s="1">
        <f>(D2*J32+F2)/2000000000/K25</f>
        <v>22.184681144615382</v>
      </c>
      <c r="L32" s="1">
        <v>20.25</v>
      </c>
    </row>
    <row r="33" spans="2:13" x14ac:dyDescent="0.2">
      <c r="B33" s="1">
        <v>256</v>
      </c>
      <c r="C33" s="1">
        <f>I20</f>
        <v>0.12520094079467817</v>
      </c>
      <c r="D33" s="1">
        <v>0.1167</v>
      </c>
      <c r="J33" s="1">
        <v>128</v>
      </c>
      <c r="K33" s="1">
        <f>(D2*J33+F2)/2000000000/K25</f>
        <v>43.358715950769231</v>
      </c>
      <c r="L33" s="1">
        <v>43.47</v>
      </c>
    </row>
    <row r="34" spans="2:13" x14ac:dyDescent="0.2">
      <c r="B34" s="1">
        <v>512</v>
      </c>
      <c r="C34" s="1">
        <f>J20</f>
        <v>0.24892552389428263</v>
      </c>
      <c r="D34" s="1">
        <v>0.22339999999999999</v>
      </c>
      <c r="J34" s="1">
        <v>256</v>
      </c>
      <c r="K34" s="1">
        <f>(D2*J34+F2)/2000000000/K25</f>
        <v>85.70678556307692</v>
      </c>
      <c r="L34" s="1">
        <v>83.7</v>
      </c>
    </row>
    <row r="37" spans="2:13" x14ac:dyDescent="0.2">
      <c r="B37" s="6" t="s">
        <v>31</v>
      </c>
    </row>
    <row r="38" spans="2:13" x14ac:dyDescent="0.2">
      <c r="B38" s="1">
        <v>2</v>
      </c>
      <c r="C38" s="1">
        <f>C26*10</f>
        <v>2.442956000539374E-2</v>
      </c>
      <c r="D38" s="1">
        <f>D26*10</f>
        <v>0.11700000000000001</v>
      </c>
      <c r="J38" s="1">
        <v>2200</v>
      </c>
      <c r="K38" s="1" t="s">
        <v>32</v>
      </c>
      <c r="L38" s="1" t="s">
        <v>33</v>
      </c>
    </row>
    <row r="39" spans="2:13" x14ac:dyDescent="0.2">
      <c r="B39" s="1">
        <v>4</v>
      </c>
      <c r="C39" s="1">
        <f>C27*10</f>
        <v>3.4095543060050346E-2</v>
      </c>
      <c r="D39" s="1">
        <f t="shared" ref="D39:D46" si="2">D27*10</f>
        <v>0.13</v>
      </c>
      <c r="J39" s="1">
        <v>2</v>
      </c>
      <c r="K39" s="1">
        <f>(D2*J39+F2)/2200000000/K25</f>
        <v>1.5203044783216784</v>
      </c>
      <c r="L39" s="1">
        <v>1.61</v>
      </c>
    </row>
    <row r="40" spans="2:13" x14ac:dyDescent="0.2">
      <c r="B40" s="1">
        <v>8</v>
      </c>
      <c r="C40" s="1">
        <f>C28*10</f>
        <v>5.3427509169363535E-2</v>
      </c>
      <c r="D40" s="1">
        <f t="shared" si="2"/>
        <v>0.15</v>
      </c>
      <c r="J40" s="1">
        <v>4</v>
      </c>
      <c r="K40" s="1">
        <f>(D2*J40+F2)/2200000000/K25</f>
        <v>2.121839558041958</v>
      </c>
      <c r="L40" s="1">
        <v>2.27</v>
      </c>
    </row>
    <row r="41" spans="2:13" x14ac:dyDescent="0.2">
      <c r="B41" s="1">
        <v>16</v>
      </c>
      <c r="C41" s="1">
        <f t="shared" ref="C41:C46" si="3">C29*10</f>
        <v>9.2091441387989942E-2</v>
      </c>
      <c r="D41" s="1">
        <f t="shared" si="2"/>
        <v>0.16799999999999998</v>
      </c>
      <c r="J41" s="1">
        <v>8</v>
      </c>
      <c r="K41" s="1">
        <f>(D2*J41+F2)/2200000000/K25</f>
        <v>3.3249097174825173</v>
      </c>
      <c r="L41" s="1">
        <v>3.61</v>
      </c>
    </row>
    <row r="42" spans="2:13" x14ac:dyDescent="0.2">
      <c r="B42" s="1">
        <v>32</v>
      </c>
      <c r="C42" s="1">
        <f>C30*10</f>
        <v>0.16941930582524273</v>
      </c>
      <c r="D42" s="1">
        <f t="shared" si="2"/>
        <v>0.22309999999999999</v>
      </c>
      <c r="J42" s="1">
        <v>16</v>
      </c>
      <c r="K42" s="1">
        <f>(D2*J42+F2)/2200000000/K25</f>
        <v>5.7310500363636363</v>
      </c>
      <c r="L42" s="1">
        <v>5.59</v>
      </c>
    </row>
    <row r="43" spans="2:13" x14ac:dyDescent="0.2">
      <c r="B43" s="1">
        <v>64</v>
      </c>
      <c r="C43" s="1">
        <f t="shared" si="3"/>
        <v>0.3240750346997483</v>
      </c>
      <c r="D43" s="1">
        <f t="shared" si="2"/>
        <v>0.3594</v>
      </c>
      <c r="J43" s="1">
        <v>32</v>
      </c>
      <c r="K43" s="1">
        <f>(D2*J43+F2)/2200000000/K25</f>
        <v>10.543330674125874</v>
      </c>
      <c r="L43" s="1">
        <v>9.66</v>
      </c>
    </row>
    <row r="44" spans="2:13" x14ac:dyDescent="0.2">
      <c r="B44" s="1">
        <v>128</v>
      </c>
      <c r="C44" s="1">
        <f t="shared" si="3"/>
        <v>0.63338649244875955</v>
      </c>
      <c r="D44" s="1">
        <f t="shared" si="2"/>
        <v>0.62370000000000003</v>
      </c>
      <c r="J44" s="1">
        <v>64</v>
      </c>
      <c r="K44" s="1">
        <f>(D2*J44+F2)/2200000000/K25</f>
        <v>20.167891949650347</v>
      </c>
      <c r="L44" s="1">
        <v>17.62</v>
      </c>
      <c r="M44" s="1">
        <v>19.579999999999998</v>
      </c>
    </row>
    <row r="45" spans="2:13" x14ac:dyDescent="0.2">
      <c r="B45" s="1">
        <v>256</v>
      </c>
      <c r="C45" s="1">
        <f t="shared" si="3"/>
        <v>1.2520094079467816</v>
      </c>
      <c r="D45" s="1">
        <f t="shared" si="2"/>
        <v>1.167</v>
      </c>
      <c r="J45" s="1">
        <v>128</v>
      </c>
      <c r="K45" s="1">
        <f>(D2*J45+F2)/2200000000/K25</f>
        <v>39.417014500699302</v>
      </c>
      <c r="L45" s="1">
        <v>34.51</v>
      </c>
    </row>
    <row r="46" spans="2:13" ht="12.75" customHeight="1" x14ac:dyDescent="0.2">
      <c r="B46" s="1">
        <v>512</v>
      </c>
      <c r="C46" s="1">
        <f t="shared" si="3"/>
        <v>2.4892552389428264</v>
      </c>
      <c r="D46" s="1">
        <f t="shared" si="2"/>
        <v>2.234</v>
      </c>
      <c r="J46" s="1">
        <v>256</v>
      </c>
      <c r="K46" s="1">
        <f>(D2*J46+F2)/2200000000/K25</f>
        <v>77.915259602797192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0" workbookViewId="0">
      <selection activeCell="B14" sqref="B14"/>
    </sheetView>
  </sheetViews>
  <sheetFormatPr defaultRowHeight="14.25" x14ac:dyDescent="0.2"/>
  <cols>
    <col min="1" max="1" width="9" style="1"/>
    <col min="2" max="2" width="29.75" style="1" customWidth="1"/>
    <col min="3" max="3" width="14.875" style="1" customWidth="1"/>
    <col min="4" max="4" width="9" style="1"/>
    <col min="5" max="5" width="14.25" style="1" customWidth="1"/>
    <col min="6" max="6" width="14.625" style="1" customWidth="1"/>
    <col min="7" max="12" width="9" style="1"/>
    <col min="13" max="13" width="12.75" style="1" bestFit="1" customWidth="1"/>
    <col min="14" max="16" width="9" style="1"/>
    <col min="17" max="17" width="11.25" style="1" customWidth="1"/>
    <col min="18" max="16384" width="9" style="1"/>
  </cols>
  <sheetData>
    <row r="1" spans="1:18" x14ac:dyDescent="0.2">
      <c r="A1" s="1" t="s">
        <v>34</v>
      </c>
      <c r="B1" s="6">
        <v>15224301568</v>
      </c>
      <c r="E1" s="1">
        <v>133000000</v>
      </c>
      <c r="F1" s="1">
        <f>85*E1</f>
        <v>11305000000</v>
      </c>
    </row>
    <row r="2" spans="1:18" x14ac:dyDescent="0.2">
      <c r="A2" s="1" t="s">
        <v>35</v>
      </c>
      <c r="B2" s="6">
        <v>22623053824</v>
      </c>
    </row>
    <row r="3" spans="1:18" x14ac:dyDescent="0.2">
      <c r="A3" s="1" t="s">
        <v>13</v>
      </c>
      <c r="B3" s="6">
        <v>23547897856</v>
      </c>
    </row>
    <row r="4" spans="1:18" x14ac:dyDescent="0.2">
      <c r="A4" s="1" t="s">
        <v>36</v>
      </c>
      <c r="B4" s="6">
        <v>30946650112</v>
      </c>
      <c r="E4" s="1">
        <v>138000000</v>
      </c>
      <c r="F4" s="1">
        <f>85*E4</f>
        <v>11730000000</v>
      </c>
    </row>
    <row r="5" spans="1:18" x14ac:dyDescent="0.2">
      <c r="A5" s="1" t="s">
        <v>15</v>
      </c>
      <c r="B5" s="6">
        <v>39270246400</v>
      </c>
      <c r="E5" s="1">
        <v>144000000</v>
      </c>
      <c r="F5" s="1">
        <f>85*E5</f>
        <v>12240000000</v>
      </c>
    </row>
    <row r="7" spans="1:18" x14ac:dyDescent="0.2">
      <c r="L7" s="1">
        <v>2000</v>
      </c>
      <c r="M7" s="1">
        <v>2.4</v>
      </c>
      <c r="P7" s="1">
        <v>2200</v>
      </c>
      <c r="Q7" s="1">
        <v>2.4</v>
      </c>
    </row>
    <row r="8" spans="1:18" x14ac:dyDescent="0.2">
      <c r="L8" s="1" t="s">
        <v>37</v>
      </c>
      <c r="M8" s="6" t="s">
        <v>38</v>
      </c>
      <c r="N8" s="6" t="s">
        <v>33</v>
      </c>
      <c r="P8" s="1" t="s">
        <v>39</v>
      </c>
      <c r="Q8" s="6" t="s">
        <v>26</v>
      </c>
      <c r="R8" s="6" t="s">
        <v>40</v>
      </c>
    </row>
    <row r="9" spans="1:18" x14ac:dyDescent="0.2">
      <c r="A9" s="1" t="s">
        <v>41</v>
      </c>
      <c r="B9" s="6" t="s">
        <v>42</v>
      </c>
      <c r="C9" s="6" t="s">
        <v>32</v>
      </c>
      <c r="L9" s="1">
        <v>2</v>
      </c>
      <c r="M9" s="1">
        <f>(B1*L9+F1)/2000000000/M7</f>
        <v>8.6986673200000002</v>
      </c>
      <c r="N9" s="1">
        <v>10.029999999999999</v>
      </c>
      <c r="P9" s="1">
        <v>2</v>
      </c>
      <c r="Q9" s="1">
        <f>(B1*P9+F1)/2200000000/Q7</f>
        <v>7.9078793818181827</v>
      </c>
      <c r="R9" s="1">
        <v>7.9249999999999998</v>
      </c>
    </row>
    <row r="10" spans="1:18" x14ac:dyDescent="0.2">
      <c r="A10" s="1">
        <v>2</v>
      </c>
      <c r="B10" s="6">
        <v>3.3000000000000002E-2</v>
      </c>
      <c r="C10" s="1">
        <f>(B1*A10+F1)/2304/1545000000</f>
        <v>1.172959455231931E-2</v>
      </c>
      <c r="L10" s="1">
        <v>4</v>
      </c>
      <c r="M10" s="1">
        <f>(B1*L10+F1)/2000000000/M7</f>
        <v>15.042126306666667</v>
      </c>
      <c r="N10" s="1">
        <v>17.13</v>
      </c>
      <c r="P10" s="1">
        <v>4</v>
      </c>
      <c r="Q10" s="1">
        <f>(B1*P10+F1)/2200000000/Q7</f>
        <v>13.674660278787879</v>
      </c>
      <c r="R10" s="1">
        <v>13.2456</v>
      </c>
    </row>
    <row r="11" spans="1:18" x14ac:dyDescent="0.2">
      <c r="A11" s="1">
        <v>4</v>
      </c>
      <c r="B11" s="6">
        <v>4.2999999999999997E-2</v>
      </c>
      <c r="C11" s="1">
        <f>(B1*A11+F1)/2304/1545000000</f>
        <v>2.0283341837468535E-2</v>
      </c>
      <c r="L11" s="1">
        <v>8</v>
      </c>
      <c r="M11" s="1">
        <f>(B1*L11+F1)/2000000000/M7</f>
        <v>27.72904428</v>
      </c>
      <c r="N11" s="1">
        <v>30.38</v>
      </c>
      <c r="P11" s="1">
        <v>8</v>
      </c>
      <c r="Q11" s="1">
        <f>(B1*P11+F1)/2200000000/Q7</f>
        <v>25.208222072727274</v>
      </c>
      <c r="R11" s="1">
        <v>24.456</v>
      </c>
    </row>
    <row r="12" spans="1:18" x14ac:dyDescent="0.2">
      <c r="A12" s="1">
        <v>8</v>
      </c>
      <c r="B12" s="6">
        <v>6.2E-2</v>
      </c>
      <c r="C12" s="1">
        <f>(B1*A12+F1)/2304/1545000000</f>
        <v>3.7390836407766991E-2</v>
      </c>
      <c r="L12" s="1">
        <v>16</v>
      </c>
      <c r="M12" s="1">
        <f>(B1*L12+F1)/2000000000/M7</f>
        <v>53.10288022666667</v>
      </c>
      <c r="N12" s="1">
        <v>55.48</v>
      </c>
      <c r="P12" s="1">
        <v>16</v>
      </c>
      <c r="Q12" s="1">
        <f>(B1*P12+F1)/2200000000/Q7</f>
        <v>48.275345660606057</v>
      </c>
      <c r="R12" s="1">
        <v>45.731389999999998</v>
      </c>
    </row>
    <row r="13" spans="1:18" x14ac:dyDescent="0.2">
      <c r="A13" s="1">
        <v>16</v>
      </c>
      <c r="B13" s="6">
        <v>8.3000000000000004E-2</v>
      </c>
      <c r="C13" s="1">
        <f>(B1*A13+F1)/2304/1545000000</f>
        <v>7.1605825548363894E-2</v>
      </c>
      <c r="L13" s="1">
        <v>32</v>
      </c>
      <c r="M13" s="1">
        <f>(B1*L13+F1)/2000000000/M7</f>
        <v>103.85055212</v>
      </c>
      <c r="N13" s="1">
        <v>108.62</v>
      </c>
      <c r="P13" s="1">
        <v>32</v>
      </c>
      <c r="Q13" s="1">
        <f>(B1*P13+F1)/2200000000/Q7</f>
        <v>94.409592836363643</v>
      </c>
      <c r="R13" s="1">
        <v>91.416340000000005</v>
      </c>
    </row>
    <row r="14" spans="1:18" x14ac:dyDescent="0.2">
      <c r="A14" s="1">
        <v>32</v>
      </c>
      <c r="B14" s="6">
        <v>0.14199999999999999</v>
      </c>
      <c r="C14" s="1">
        <f>(B1*A14+F1)/2304/1545000000</f>
        <v>0.14003580382955771</v>
      </c>
      <c r="L14" s="1">
        <v>64</v>
      </c>
      <c r="M14" s="1">
        <f>(B1*L14+F1)/2000000000/M7</f>
        <v>205.34589590666667</v>
      </c>
      <c r="N14" s="1">
        <v>210.76</v>
      </c>
      <c r="P14" s="1">
        <v>64</v>
      </c>
      <c r="Q14" s="1">
        <f>(B1*P14+F1)/2200000000/Q7</f>
        <v>186.67808718787879</v>
      </c>
      <c r="R14" s="1">
        <v>178.64</v>
      </c>
    </row>
    <row r="15" spans="1:18" x14ac:dyDescent="0.2">
      <c r="A15" s="1">
        <v>64</v>
      </c>
      <c r="B15" s="6">
        <v>0.33100000000000002</v>
      </c>
      <c r="C15" s="1">
        <f>(B1*A15+F1)/2304/1545000000</f>
        <v>0.27689576039194536</v>
      </c>
      <c r="L15" s="1">
        <v>128</v>
      </c>
      <c r="M15" s="1">
        <f>(B1*L15+F1)/2000000000/M7</f>
        <v>408.33658348</v>
      </c>
      <c r="N15" s="1">
        <v>474</v>
      </c>
      <c r="P15" s="1">
        <v>128</v>
      </c>
      <c r="Q15" s="1">
        <f>(B1*P15+F1)/2200000000/Q7</f>
        <v>371.21507589090913</v>
      </c>
      <c r="R15" s="1">
        <v>354.15600000000001</v>
      </c>
    </row>
    <row r="16" spans="1:18" x14ac:dyDescent="0.2">
      <c r="A16" s="1">
        <v>128</v>
      </c>
      <c r="B16" s="6">
        <v>0.58699999999999997</v>
      </c>
      <c r="C16" s="1">
        <f>(B1*A16+F1)/2304/1545000000</f>
        <v>0.55061567351672058</v>
      </c>
    </row>
    <row r="17" spans="1:18" x14ac:dyDescent="0.2">
      <c r="A17" s="1">
        <v>256</v>
      </c>
      <c r="B17" s="6"/>
    </row>
    <row r="18" spans="1:18" x14ac:dyDescent="0.2">
      <c r="A18" s="1">
        <v>512</v>
      </c>
      <c r="B18" s="6"/>
    </row>
    <row r="21" spans="1:18" x14ac:dyDescent="0.2">
      <c r="L21" s="1">
        <v>2000</v>
      </c>
      <c r="M21" s="1">
        <v>2.4</v>
      </c>
      <c r="P21" s="1">
        <v>2200</v>
      </c>
      <c r="Q21" s="1">
        <v>2.4</v>
      </c>
    </row>
    <row r="22" spans="1:18" x14ac:dyDescent="0.2">
      <c r="A22" s="1" t="s">
        <v>43</v>
      </c>
      <c r="B22" s="6" t="s">
        <v>44</v>
      </c>
      <c r="C22" s="6" t="s">
        <v>32</v>
      </c>
      <c r="L22" s="1" t="s">
        <v>45</v>
      </c>
      <c r="M22" s="6" t="s">
        <v>32</v>
      </c>
      <c r="N22" s="6" t="s">
        <v>33</v>
      </c>
      <c r="P22" s="1" t="s">
        <v>46</v>
      </c>
      <c r="Q22" s="6" t="s">
        <v>32</v>
      </c>
      <c r="R22" s="6" t="s">
        <v>47</v>
      </c>
    </row>
    <row r="23" spans="1:18" x14ac:dyDescent="0.2">
      <c r="A23" s="1">
        <v>2</v>
      </c>
      <c r="B23" s="6">
        <v>4.5999999999999999E-2</v>
      </c>
      <c r="C23" s="1">
        <f>(B4*A23+F4)/1545000000/2304</f>
        <v>2.0682561416756562E-2</v>
      </c>
      <c r="L23" s="1">
        <v>2</v>
      </c>
      <c r="M23" s="1">
        <f>(B4*L23+F4)/2000000000/M21</f>
        <v>15.338187546666669</v>
      </c>
      <c r="N23" s="1">
        <v>16.649999999999999</v>
      </c>
      <c r="P23" s="1">
        <v>2</v>
      </c>
      <c r="Q23" s="1">
        <f>(B4*P23+F4)/2200000000/Q21</f>
        <v>13.943806860606063</v>
      </c>
      <c r="R23" s="1">
        <v>13.016999999999999</v>
      </c>
    </row>
    <row r="24" spans="1:18" x14ac:dyDescent="0.2">
      <c r="A24" s="1">
        <v>4</v>
      </c>
      <c r="B24" s="6">
        <v>6.8000000000000005E-2</v>
      </c>
      <c r="C24" s="1">
        <f>(B4*A24+F4)/1545000000/2304</f>
        <v>3.8069882811938155E-2</v>
      </c>
      <c r="L24" s="1">
        <v>4</v>
      </c>
      <c r="M24" s="1">
        <f>(B4*L24+F4)/2000000000/M21</f>
        <v>28.232625093333333</v>
      </c>
      <c r="N24" s="1">
        <v>29.12</v>
      </c>
      <c r="P24" s="1">
        <v>4</v>
      </c>
      <c r="Q24" s="1">
        <f>(B4*P24+F4)/2200000000/Q21</f>
        <v>25.666022812121213</v>
      </c>
      <c r="R24" s="1">
        <v>24.36</v>
      </c>
    </row>
    <row r="25" spans="1:18" x14ac:dyDescent="0.2">
      <c r="A25" s="1">
        <v>8</v>
      </c>
      <c r="B25" s="6">
        <v>0.111</v>
      </c>
      <c r="C25" s="1">
        <f>(B4*A25+F4)/1545000000/2304</f>
        <v>7.2844525602301327E-2</v>
      </c>
      <c r="L25" s="1">
        <v>8</v>
      </c>
      <c r="M25" s="1">
        <f>(B4*L25+F4)/2000000000/M21</f>
        <v>54.021500186666671</v>
      </c>
      <c r="N25" s="1">
        <v>54.76</v>
      </c>
      <c r="P25" s="1">
        <v>8</v>
      </c>
      <c r="Q25" s="1">
        <f>(B4*P25+F4)/2200000000/Q21</f>
        <v>49.110454715151512</v>
      </c>
      <c r="R25" s="1">
        <v>44.71</v>
      </c>
    </row>
    <row r="26" spans="1:18" x14ac:dyDescent="0.2">
      <c r="A26" s="1">
        <v>16</v>
      </c>
      <c r="B26" s="6">
        <v>0.159</v>
      </c>
      <c r="C26" s="1">
        <f>(B4*A26+F4)/1545000000/2304</f>
        <v>0.14239381118302769</v>
      </c>
      <c r="L26" s="1">
        <v>16</v>
      </c>
      <c r="M26" s="1">
        <f>(B4*L26+F4)/2000000000/M21</f>
        <v>105.59925037333335</v>
      </c>
      <c r="N26" s="1">
        <v>105.52</v>
      </c>
      <c r="P26" s="1">
        <v>16</v>
      </c>
      <c r="Q26" s="1">
        <f>(B4*P26+F4)/2200000000/Q21</f>
        <v>95.999318521212132</v>
      </c>
      <c r="R26" s="1">
        <v>87.97</v>
      </c>
    </row>
    <row r="27" spans="1:18" x14ac:dyDescent="0.2">
      <c r="A27" s="1">
        <v>32</v>
      </c>
      <c r="B27" s="6">
        <v>0.313</v>
      </c>
      <c r="C27" s="1">
        <f>(B4*A27+F4)/1545000000/2304</f>
        <v>0.28149238234448037</v>
      </c>
      <c r="L27" s="1">
        <v>32</v>
      </c>
      <c r="M27" s="1">
        <f>(B4*L27+F4)/2000000000/M21</f>
        <v>208.75475074666667</v>
      </c>
      <c r="N27" s="1">
        <v>230.26</v>
      </c>
      <c r="O27" s="1">
        <v>277</v>
      </c>
      <c r="P27" s="1">
        <v>32</v>
      </c>
      <c r="Q27" s="1">
        <f>(B4*P27+F4)/2200000000/Q21</f>
        <v>189.77704613333333</v>
      </c>
      <c r="R27" s="1">
        <v>174.32</v>
      </c>
    </row>
    <row r="28" spans="1:18" x14ac:dyDescent="0.2">
      <c r="A28" s="1">
        <v>64</v>
      </c>
      <c r="B28" s="6">
        <v>0.60899999999999999</v>
      </c>
      <c r="C28" s="1">
        <f>(B4*A28+F4)/1545000000/2304</f>
        <v>0.55968952466738586</v>
      </c>
      <c r="L28" s="1">
        <v>64</v>
      </c>
      <c r="M28" s="1">
        <f>(B4*L28+F4)/2000000000/M21</f>
        <v>415.06575149333338</v>
      </c>
      <c r="N28" s="1">
        <v>415.36</v>
      </c>
      <c r="P28" s="1">
        <v>64</v>
      </c>
      <c r="Q28" s="1">
        <f>(B4*P28+F4)/2200000000/Q21</f>
        <v>377.33250135757578</v>
      </c>
      <c r="R28" s="1">
        <v>351.99</v>
      </c>
    </row>
    <row r="29" spans="1:18" x14ac:dyDescent="0.2">
      <c r="A29" s="1">
        <v>128</v>
      </c>
      <c r="B29" s="6">
        <v>1.214</v>
      </c>
      <c r="C29" s="1">
        <f>(B4*A29+F4)/1545000000/2304</f>
        <v>1.1160838093131966</v>
      </c>
      <c r="L29" s="1">
        <v>128</v>
      </c>
      <c r="M29" s="1">
        <f>(B4*L29+F4)/2000000000/M21</f>
        <v>827.68775298666674</v>
      </c>
      <c r="N29" s="1">
        <v>825.62</v>
      </c>
      <c r="P29" s="1">
        <v>128</v>
      </c>
      <c r="Q29" s="1">
        <f>(B4*P29+F4)/2200000000/Q21</f>
        <v>752.44341180606057</v>
      </c>
      <c r="R29" s="1">
        <v>718.18</v>
      </c>
    </row>
    <row r="30" spans="1:18" x14ac:dyDescent="0.2">
      <c r="A30" s="1">
        <v>256</v>
      </c>
      <c r="B30" s="6"/>
    </row>
    <row r="31" spans="1:18" x14ac:dyDescent="0.2">
      <c r="A31" s="1">
        <v>512</v>
      </c>
      <c r="B31" s="6"/>
    </row>
    <row r="32" spans="1:18" x14ac:dyDescent="0.2">
      <c r="L32" s="1">
        <v>2000</v>
      </c>
      <c r="M32" s="1">
        <v>2.4</v>
      </c>
      <c r="P32" s="1">
        <v>2200</v>
      </c>
      <c r="Q32" s="1">
        <v>2.5</v>
      </c>
    </row>
    <row r="33" spans="1:18" x14ac:dyDescent="0.2">
      <c r="L33" s="1" t="s">
        <v>48</v>
      </c>
      <c r="M33" s="6" t="s">
        <v>49</v>
      </c>
      <c r="N33" s="6" t="s">
        <v>33</v>
      </c>
      <c r="P33" s="1" t="s">
        <v>50</v>
      </c>
      <c r="Q33" s="6" t="s">
        <v>51</v>
      </c>
      <c r="R33" s="6" t="s">
        <v>33</v>
      </c>
    </row>
    <row r="34" spans="1:18" x14ac:dyDescent="0.2">
      <c r="L34" s="1">
        <v>2</v>
      </c>
      <c r="M34" s="1">
        <f>(B5*L34+F5)/2000000000/M32</f>
        <v>18.912602666666668</v>
      </c>
      <c r="N34" s="1">
        <v>18.564</v>
      </c>
      <c r="P34" s="1">
        <v>2</v>
      </c>
      <c r="Q34" s="1">
        <f>(B5*L34+F5)/2200000000/Q32</f>
        <v>16.505544145454543</v>
      </c>
      <c r="R34" s="1">
        <v>16.100000000000001</v>
      </c>
    </row>
    <row r="35" spans="1:18" x14ac:dyDescent="0.2">
      <c r="A35" s="1" t="s">
        <v>15</v>
      </c>
      <c r="B35" s="6" t="s">
        <v>33</v>
      </c>
      <c r="C35" s="6" t="s">
        <v>32</v>
      </c>
      <c r="L35" s="1">
        <v>4</v>
      </c>
      <c r="M35" s="1">
        <f>(B5*L35+F5)/2000000000/M32</f>
        <v>35.275205333333332</v>
      </c>
      <c r="N35" s="1">
        <v>35.33</v>
      </c>
      <c r="P35" s="1">
        <v>4</v>
      </c>
      <c r="Q35" s="1">
        <f>(B5*L35+F5)/2200000000/Q32</f>
        <v>30.785633745454543</v>
      </c>
      <c r="R35" s="1">
        <v>30.61</v>
      </c>
    </row>
    <row r="36" spans="1:18" x14ac:dyDescent="0.2">
      <c r="A36" s="1">
        <v>2</v>
      </c>
      <c r="B36" s="6">
        <v>5.5E-2</v>
      </c>
      <c r="C36" s="1">
        <f>(B5*A36+F5)/1545000000/2304</f>
        <v>2.550243078029486E-2</v>
      </c>
      <c r="L36" s="1">
        <v>8</v>
      </c>
      <c r="M36" s="1">
        <f>(B5*L36+F5)/2000000000/M32</f>
        <v>68.000410666666667</v>
      </c>
      <c r="N36" s="1">
        <v>68.05</v>
      </c>
      <c r="P36" s="1">
        <v>8</v>
      </c>
      <c r="Q36" s="1">
        <f>(B5*L36+F5)/2200000000/Q32</f>
        <v>59.34581294545454</v>
      </c>
      <c r="R36" s="1">
        <v>57.09</v>
      </c>
    </row>
    <row r="37" spans="1:18" x14ac:dyDescent="0.2">
      <c r="A37" s="1">
        <v>4</v>
      </c>
      <c r="B37" s="6">
        <v>8.2000000000000003E-2</v>
      </c>
      <c r="C37" s="1">
        <f>(B5*A37+F5)/1545000000/2304</f>
        <v>4.7566350233728877E-2</v>
      </c>
      <c r="L37" s="1">
        <v>16</v>
      </c>
      <c r="M37" s="1">
        <f>(B5*L37+F5)/2000000000/M32</f>
        <v>133.45082133333332</v>
      </c>
      <c r="N37" s="1">
        <v>133.27000000000001</v>
      </c>
      <c r="P37" s="1">
        <v>16</v>
      </c>
      <c r="Q37" s="1">
        <f>(B5*L37+F5)/2200000000/Q32</f>
        <v>116.46617134545454</v>
      </c>
      <c r="R37" s="1">
        <v>112.23</v>
      </c>
    </row>
    <row r="38" spans="1:18" x14ac:dyDescent="0.2">
      <c r="A38" s="1">
        <v>8</v>
      </c>
      <c r="B38" s="6">
        <v>0.13200000000000001</v>
      </c>
      <c r="C38" s="1">
        <f>(B5*A38+F5)/1545000000/2304</f>
        <v>9.1694189140596905E-2</v>
      </c>
      <c r="L38" s="1">
        <v>32</v>
      </c>
      <c r="M38" s="1">
        <f>(B5*L38+F5)/2000000000/M32</f>
        <v>264.35164266666669</v>
      </c>
      <c r="N38" s="1">
        <v>265.87</v>
      </c>
      <c r="P38" s="1">
        <v>32</v>
      </c>
      <c r="Q38" s="1">
        <f>(B5*L38+F5)/2200000000/Q32</f>
        <v>230.70688814545457</v>
      </c>
      <c r="R38" s="1">
        <v>218.68</v>
      </c>
    </row>
    <row r="39" spans="1:18" x14ac:dyDescent="0.2">
      <c r="A39" s="1">
        <v>16</v>
      </c>
      <c r="B39" s="6">
        <v>0.185</v>
      </c>
      <c r="C39" s="1">
        <f>(B5*A39+F5)/1545000000/2304</f>
        <v>0.17994986695433299</v>
      </c>
      <c r="L39" s="1">
        <v>64</v>
      </c>
      <c r="M39" s="1">
        <f>(B5*L39+F5)/2000000000/M32</f>
        <v>526.15328533333343</v>
      </c>
      <c r="N39" s="1">
        <v>519.27</v>
      </c>
      <c r="P39" s="1">
        <v>64</v>
      </c>
      <c r="Q39" s="1">
        <f>(B5*L39+F5)/2200000000/Q32</f>
        <v>459.18832174545452</v>
      </c>
      <c r="R39" s="1">
        <v>440.37</v>
      </c>
    </row>
    <row r="40" spans="1:18" x14ac:dyDescent="0.2">
      <c r="A40" s="1">
        <v>32</v>
      </c>
      <c r="B40" s="6">
        <v>0.34499999999999997</v>
      </c>
      <c r="C40" s="1">
        <f>(B5*A40+F5)/1545000000/2304</f>
        <v>0.35646122258180513</v>
      </c>
      <c r="L40" s="1">
        <v>128</v>
      </c>
      <c r="M40" s="1">
        <f>(B5*L40+F5)/2000000000/M32</f>
        <v>1049.7565706666669</v>
      </c>
      <c r="N40" s="1">
        <v>1064.51</v>
      </c>
      <c r="P40" s="1">
        <v>128</v>
      </c>
      <c r="Q40" s="1">
        <f>(B5*L40+F5)/2200000000/Q32</f>
        <v>916.15118894545446</v>
      </c>
      <c r="R40" s="1">
        <v>904.39</v>
      </c>
    </row>
    <row r="41" spans="1:18" x14ac:dyDescent="0.2">
      <c r="A41" s="1">
        <v>64</v>
      </c>
      <c r="B41" s="6">
        <v>0.70099999999999996</v>
      </c>
      <c r="C41" s="1">
        <f>(B5*A41+F5)/1545000000/2304</f>
        <v>0.70948393383674935</v>
      </c>
    </row>
    <row r="42" spans="1:18" x14ac:dyDescent="0.2">
      <c r="A42" s="1">
        <v>128</v>
      </c>
      <c r="B42" s="6">
        <v>1.4319999999999999</v>
      </c>
      <c r="C42" s="1">
        <f>(B5*A42+F5)/1545000000/2304</f>
        <v>1.4155293563466378</v>
      </c>
    </row>
    <row r="43" spans="1:18" x14ac:dyDescent="0.2">
      <c r="A43" s="1">
        <v>256</v>
      </c>
      <c r="B43" s="6"/>
    </row>
    <row r="44" spans="1:18" x14ac:dyDescent="0.2">
      <c r="A44" s="1">
        <v>512</v>
      </c>
      <c r="B44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9"/>
  <sheetViews>
    <sheetView workbookViewId="0">
      <selection activeCell="O16" sqref="O16"/>
    </sheetView>
  </sheetViews>
  <sheetFormatPr defaultRowHeight="14.25" x14ac:dyDescent="0.2"/>
  <cols>
    <col min="1" max="2" width="9" style="1"/>
    <col min="3" max="3" width="12.375" style="1" customWidth="1"/>
    <col min="4" max="4" width="9" style="1"/>
    <col min="5" max="5" width="11" style="1" bestFit="1" customWidth="1"/>
    <col min="6" max="16384" width="9" style="1"/>
  </cols>
  <sheetData>
    <row r="2" spans="2:13" x14ac:dyDescent="0.2">
      <c r="B2" s="1" t="s">
        <v>52</v>
      </c>
    </row>
    <row r="3" spans="2:13" x14ac:dyDescent="0.2"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54</v>
      </c>
      <c r="H3" s="6" t="s">
        <v>55</v>
      </c>
      <c r="I3" s="6" t="s">
        <v>58</v>
      </c>
      <c r="J3" s="1" t="s">
        <v>59</v>
      </c>
      <c r="K3" s="1" t="s">
        <v>60</v>
      </c>
      <c r="L3" s="1" t="s">
        <v>33</v>
      </c>
      <c r="M3" s="1" t="s">
        <v>61</v>
      </c>
    </row>
    <row r="4" spans="2:13" x14ac:dyDescent="0.2">
      <c r="B4" s="6" t="s">
        <v>9</v>
      </c>
      <c r="C4" s="6">
        <v>11.59</v>
      </c>
      <c r="D4" s="6">
        <v>11.74</v>
      </c>
      <c r="E4" s="7">
        <f>1-ABS(C4-D4)/D4</f>
        <v>0.9872231686541737</v>
      </c>
      <c r="F4" s="6" t="s">
        <v>62</v>
      </c>
      <c r="G4" s="6">
        <v>22.18</v>
      </c>
      <c r="H4" s="6">
        <v>21.72</v>
      </c>
      <c r="I4" s="7">
        <f>1-ABS(G4-H4)/H4</f>
        <v>0.97882136279926335</v>
      </c>
      <c r="J4" s="1" t="s">
        <v>9</v>
      </c>
      <c r="K4" s="1">
        <v>43.358715950769231</v>
      </c>
      <c r="L4" s="1">
        <v>43.47</v>
      </c>
      <c r="M4" s="1">
        <f>1-ABS(K4-L4)/L4</f>
        <v>0.99743998046398052</v>
      </c>
    </row>
    <row r="5" spans="2:13" x14ac:dyDescent="0.2">
      <c r="B5" s="6" t="s">
        <v>63</v>
      </c>
      <c r="C5" s="6">
        <v>118.68</v>
      </c>
      <c r="D5" s="6">
        <v>108.62</v>
      </c>
      <c r="E5" s="7">
        <f>1-ABS(C5-D5)/D5</f>
        <v>0.90738353894310442</v>
      </c>
      <c r="F5" s="6" t="s">
        <v>64</v>
      </c>
      <c r="G5" s="6">
        <v>234.68</v>
      </c>
      <c r="H5" s="6">
        <v>210.76</v>
      </c>
      <c r="I5" s="7">
        <f>1-ABS(G5-H5)/H5</f>
        <v>0.8865059783640159</v>
      </c>
      <c r="J5" s="1" t="s">
        <v>65</v>
      </c>
      <c r="K5" s="1">
        <v>466.67038112</v>
      </c>
      <c r="L5" s="1">
        <v>474</v>
      </c>
      <c r="M5" s="1">
        <f>1-ABS(K5-L5)/L5</f>
        <v>0.98453666902953585</v>
      </c>
    </row>
    <row r="6" spans="2:13" x14ac:dyDescent="0.2">
      <c r="B6" s="6" t="s">
        <v>66</v>
      </c>
      <c r="C6" s="6">
        <v>208.75</v>
      </c>
      <c r="D6" s="6">
        <v>230.26</v>
      </c>
      <c r="E6" s="7">
        <f>1-ABS(C6-D6)/D6</f>
        <v>0.90658386172153227</v>
      </c>
      <c r="F6" s="6" t="s">
        <v>67</v>
      </c>
      <c r="G6" s="6">
        <v>415.06</v>
      </c>
      <c r="H6" s="6">
        <v>415.36</v>
      </c>
      <c r="I6" s="7">
        <f>1-ABS(G6-H6)/H6</f>
        <v>0.99927773497688754</v>
      </c>
      <c r="J6" s="1" t="s">
        <v>68</v>
      </c>
      <c r="K6" s="1">
        <v>827.68775298666674</v>
      </c>
      <c r="L6" s="1">
        <v>825.62</v>
      </c>
      <c r="M6" s="1">
        <f>1-ABS(K6-L6)/L6</f>
        <v>0.99749551490193222</v>
      </c>
    </row>
    <row r="7" spans="2:13" x14ac:dyDescent="0.2">
      <c r="B7" s="6" t="s">
        <v>69</v>
      </c>
      <c r="C7" s="6">
        <v>264.35000000000002</v>
      </c>
      <c r="D7" s="6">
        <v>265.87</v>
      </c>
      <c r="E7" s="7">
        <f>1-ABS(C7-D7)/D7</f>
        <v>0.99428292022416975</v>
      </c>
      <c r="F7" s="6" t="s">
        <v>48</v>
      </c>
      <c r="G7" s="6">
        <v>526.15</v>
      </c>
      <c r="H7" s="6">
        <v>519.27</v>
      </c>
      <c r="I7" s="7">
        <f>1-ABS(G7-H7)/H7</f>
        <v>0.98675063069308844</v>
      </c>
      <c r="J7" s="1" t="s">
        <v>48</v>
      </c>
      <c r="K7" s="1">
        <v>1049.7565706666669</v>
      </c>
      <c r="L7" s="1">
        <v>1064.51</v>
      </c>
      <c r="M7" s="1">
        <f>1-ABS(K7-L7)/L7</f>
        <v>0.98614063810266406</v>
      </c>
    </row>
    <row r="24" spans="2:13" x14ac:dyDescent="0.2">
      <c r="B24" s="1" t="s">
        <v>70</v>
      </c>
    </row>
    <row r="25" spans="2:13" x14ac:dyDescent="0.2">
      <c r="B25" s="6" t="s">
        <v>71</v>
      </c>
      <c r="C25" s="6" t="s">
        <v>72</v>
      </c>
      <c r="D25" s="6" t="s">
        <v>55</v>
      </c>
      <c r="E25" s="6" t="s">
        <v>73</v>
      </c>
      <c r="F25" s="6" t="s">
        <v>57</v>
      </c>
      <c r="G25" s="6" t="s">
        <v>54</v>
      </c>
      <c r="H25" s="6" t="s">
        <v>74</v>
      </c>
      <c r="I25" s="6" t="s">
        <v>73</v>
      </c>
      <c r="J25" s="1" t="s">
        <v>59</v>
      </c>
      <c r="K25" s="1" t="s">
        <v>75</v>
      </c>
      <c r="L25" s="1" t="s">
        <v>33</v>
      </c>
      <c r="M25" s="1" t="s">
        <v>73</v>
      </c>
    </row>
    <row r="26" spans="2:13" x14ac:dyDescent="0.2">
      <c r="B26" s="6" t="s">
        <v>76</v>
      </c>
      <c r="C26" s="8">
        <v>10.543330674125874</v>
      </c>
      <c r="D26" s="6">
        <v>9.66</v>
      </c>
      <c r="E26" s="7">
        <f>1-ABS(C26-D26)/D26</f>
        <v>0.90855790122920554</v>
      </c>
      <c r="F26" s="6" t="s">
        <v>9</v>
      </c>
      <c r="G26" s="8">
        <v>20.167891949650347</v>
      </c>
      <c r="H26" s="6">
        <v>19.579999999999998</v>
      </c>
      <c r="I26" s="8">
        <f>1-ABS(G26-H26)/H26</f>
        <v>0.96997487489017631</v>
      </c>
      <c r="J26" s="1" t="s">
        <v>9</v>
      </c>
      <c r="K26" s="1">
        <v>39.417014500699302</v>
      </c>
      <c r="L26" s="1">
        <v>34.51</v>
      </c>
      <c r="M26" s="1">
        <f>1-ABS(K26-L26)/L26</f>
        <v>0.85780891044047225</v>
      </c>
    </row>
    <row r="27" spans="2:13" x14ac:dyDescent="0.2">
      <c r="B27" s="6" t="s">
        <v>63</v>
      </c>
      <c r="C27" s="8">
        <v>94.409592836363643</v>
      </c>
      <c r="D27" s="8">
        <v>91.416340000000005</v>
      </c>
      <c r="E27" s="7">
        <f>1-ABS(C27-D27)/D27</f>
        <v>0.96725691669165892</v>
      </c>
      <c r="F27" s="6" t="s">
        <v>63</v>
      </c>
      <c r="G27" s="8">
        <v>186.67808718787879</v>
      </c>
      <c r="H27" s="6">
        <v>178.64</v>
      </c>
      <c r="I27" s="8">
        <f>1-ABS(G27-H27)/H27</f>
        <v>0.95500399021563587</v>
      </c>
      <c r="J27" s="1" t="s">
        <v>63</v>
      </c>
      <c r="K27" s="1">
        <v>371.21507589090913</v>
      </c>
      <c r="L27" s="1">
        <v>354.15600000000001</v>
      </c>
      <c r="M27" s="1">
        <f>1-ABS(K27-L27)/L27</f>
        <v>0.95183174677004168</v>
      </c>
    </row>
    <row r="28" spans="2:13" x14ac:dyDescent="0.2">
      <c r="B28" s="6" t="s">
        <v>68</v>
      </c>
      <c r="C28" s="8">
        <v>189.77704613333333</v>
      </c>
      <c r="D28" s="6">
        <v>174.32</v>
      </c>
      <c r="E28" s="7">
        <f>1-ABS(C28-D28)/D28</f>
        <v>0.91132947376472384</v>
      </c>
      <c r="F28" s="6" t="s">
        <v>77</v>
      </c>
      <c r="G28" s="8">
        <v>377.33250135757578</v>
      </c>
      <c r="H28" s="6">
        <v>351.99</v>
      </c>
      <c r="I28" s="8">
        <f>1-ABS(G28-H28)/H28</f>
        <v>0.92800221211518574</v>
      </c>
      <c r="J28" s="1" t="s">
        <v>77</v>
      </c>
      <c r="K28" s="1">
        <v>752.44341180606057</v>
      </c>
      <c r="L28" s="1">
        <v>718.18</v>
      </c>
      <c r="M28" s="1">
        <f>1-ABS(K28-L28)/L28</f>
        <v>0.95229133113417164</v>
      </c>
    </row>
    <row r="29" spans="2:13" x14ac:dyDescent="0.2">
      <c r="B29" s="6" t="s">
        <v>48</v>
      </c>
      <c r="C29" s="8">
        <v>230.70688814545457</v>
      </c>
      <c r="D29" s="6">
        <v>218.68</v>
      </c>
      <c r="E29" s="7">
        <f>1-ABS(C29-D29)/D29</f>
        <v>0.94500234065550315</v>
      </c>
      <c r="F29" s="6" t="s">
        <v>48</v>
      </c>
      <c r="G29" s="8">
        <v>459.18832174545452</v>
      </c>
      <c r="H29" s="6">
        <v>440.37</v>
      </c>
      <c r="I29" s="8">
        <f>1-ABS(G29-H29)/H29</f>
        <v>0.95726702149225762</v>
      </c>
      <c r="J29" s="1" t="s">
        <v>48</v>
      </c>
      <c r="K29" s="1">
        <v>916.15118894545446</v>
      </c>
      <c r="L29" s="1">
        <v>904.39</v>
      </c>
      <c r="M29" s="1">
        <f>1-ABS(K29-L29)/L29</f>
        <v>0.98699544560924546</v>
      </c>
    </row>
    <row r="46" spans="2:13" x14ac:dyDescent="0.2">
      <c r="B46" s="1" t="s">
        <v>78</v>
      </c>
    </row>
    <row r="47" spans="2:13" x14ac:dyDescent="0.2">
      <c r="B47" s="6" t="s">
        <v>71</v>
      </c>
      <c r="C47" s="6" t="s">
        <v>79</v>
      </c>
      <c r="D47" s="6" t="s">
        <v>80</v>
      </c>
      <c r="E47" s="6" t="s">
        <v>73</v>
      </c>
      <c r="F47" s="6" t="s">
        <v>57</v>
      </c>
      <c r="G47" s="6" t="s">
        <v>79</v>
      </c>
      <c r="H47" s="6" t="s">
        <v>81</v>
      </c>
      <c r="I47" s="6" t="s">
        <v>82</v>
      </c>
      <c r="J47" s="1" t="s">
        <v>83</v>
      </c>
      <c r="K47" s="1" t="s">
        <v>60</v>
      </c>
      <c r="L47" s="1" t="s">
        <v>33</v>
      </c>
      <c r="M47" s="1" t="s">
        <v>73</v>
      </c>
    </row>
    <row r="48" spans="2:13" x14ac:dyDescent="0.2">
      <c r="B48" s="6" t="s">
        <v>9</v>
      </c>
      <c r="C48" s="7">
        <v>1.6941930582524273E-2</v>
      </c>
      <c r="D48" s="7">
        <v>2.231E-2</v>
      </c>
      <c r="E48" s="7">
        <f>1-ABS(C48-D48)/D48</f>
        <v>0.75938729639284053</v>
      </c>
      <c r="F48" s="7" t="s">
        <v>9</v>
      </c>
      <c r="G48" s="7">
        <v>3.2407503469974827E-2</v>
      </c>
      <c r="H48" s="7">
        <v>3.594E-2</v>
      </c>
      <c r="I48" s="7">
        <f>1-ABS(G48-H48)/H48</f>
        <v>0.90171128185795291</v>
      </c>
      <c r="J48" s="1" t="s">
        <v>9</v>
      </c>
      <c r="K48" s="1">
        <v>6.333864924487595E-2</v>
      </c>
      <c r="L48" s="1">
        <v>6.2370000000000002E-2</v>
      </c>
      <c r="M48" s="1">
        <f>1-ABS(K48-L48)/L48</f>
        <v>0.9844693082431305</v>
      </c>
    </row>
    <row r="49" spans="2:13" x14ac:dyDescent="0.2">
      <c r="B49" s="6" t="s">
        <v>65</v>
      </c>
      <c r="C49" s="7">
        <v>0.14199999999999999</v>
      </c>
      <c r="D49" s="7">
        <v>0.14003580382955771</v>
      </c>
      <c r="E49" s="7">
        <f>1-ABS(C49-D49)/D49</f>
        <v>0.98597361448481446</v>
      </c>
      <c r="F49" s="7" t="s">
        <v>84</v>
      </c>
      <c r="G49" s="7">
        <v>0.33100000000000002</v>
      </c>
      <c r="H49" s="7">
        <v>0.27689576039194536</v>
      </c>
      <c r="I49" s="7">
        <f>1-ABS(G49-H49)/H49</f>
        <v>0.80460430476988809</v>
      </c>
      <c r="J49" s="1" t="s">
        <v>63</v>
      </c>
      <c r="K49" s="1">
        <v>0.58699999999999997</v>
      </c>
      <c r="L49" s="1">
        <v>0.55061567351672058</v>
      </c>
      <c r="M49" s="1">
        <f>1-ABS(K49-L49)/L49</f>
        <v>0.93392064876959135</v>
      </c>
    </row>
    <row r="50" spans="2:13" x14ac:dyDescent="0.2">
      <c r="B50" s="6" t="s">
        <v>85</v>
      </c>
      <c r="C50" s="7">
        <v>0.313</v>
      </c>
      <c r="D50" s="7">
        <v>0.28149238234448037</v>
      </c>
      <c r="E50" s="7">
        <f>1-ABS(C50-D50)/D50</f>
        <v>0.88806937724886026</v>
      </c>
      <c r="F50" s="7" t="s">
        <v>77</v>
      </c>
      <c r="G50" s="7">
        <v>0.60899999999999999</v>
      </c>
      <c r="H50" s="7">
        <v>0.55968952466738586</v>
      </c>
      <c r="I50" s="7">
        <f>1-ABS(G50-H50)/H50</f>
        <v>0.91189673352932854</v>
      </c>
      <c r="J50" s="1" t="s">
        <v>77</v>
      </c>
      <c r="K50" s="1">
        <v>1.214</v>
      </c>
      <c r="L50" s="1">
        <v>1.1160838093131966</v>
      </c>
      <c r="M50" s="1">
        <f>1-ABS(K50-L50)/L50</f>
        <v>0.91226806636765212</v>
      </c>
    </row>
    <row r="51" spans="2:13" x14ac:dyDescent="0.2">
      <c r="B51" s="6" t="s">
        <v>48</v>
      </c>
      <c r="C51" s="7">
        <v>0.34499999999999997</v>
      </c>
      <c r="D51" s="7">
        <v>0.35646122258180513</v>
      </c>
      <c r="E51" s="7">
        <f>1-ABS(C51-D51)/D51</f>
        <v>0.96784721070417445</v>
      </c>
      <c r="F51" s="7" t="s">
        <v>48</v>
      </c>
      <c r="G51" s="7">
        <v>0.70099999999999996</v>
      </c>
      <c r="H51" s="7">
        <v>0.70948393383674935</v>
      </c>
      <c r="I51" s="7">
        <f>1-ABS(G51-H51)/H51</f>
        <v>0.9880421057727552</v>
      </c>
      <c r="J51" s="1" t="s">
        <v>48</v>
      </c>
      <c r="K51" s="1">
        <v>1.4319999999999999</v>
      </c>
      <c r="L51" s="1">
        <v>1.4155293563466378</v>
      </c>
      <c r="M51" s="1">
        <f>1-ABS(K51-L51)/L51</f>
        <v>0.98836432209652547</v>
      </c>
    </row>
    <row r="68" spans="2:6" x14ac:dyDescent="0.2">
      <c r="B68" s="1" t="s">
        <v>78</v>
      </c>
      <c r="C68" s="1" t="s">
        <v>86</v>
      </c>
    </row>
    <row r="69" spans="2:6" x14ac:dyDescent="0.2">
      <c r="B69" s="1" t="s">
        <v>71</v>
      </c>
      <c r="F69" s="1" t="s">
        <v>57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16" workbookViewId="0">
      <selection activeCell="O11" sqref="O11"/>
    </sheetView>
  </sheetViews>
  <sheetFormatPr defaultRowHeight="14.25" x14ac:dyDescent="0.2"/>
  <cols>
    <col min="1" max="1" width="9" style="1"/>
    <col min="2" max="3" width="15.625" style="1" customWidth="1"/>
    <col min="4" max="4" width="16.875" style="1" customWidth="1"/>
    <col min="5" max="16384" width="9" style="1"/>
  </cols>
  <sheetData>
    <row r="1" spans="1:22" x14ac:dyDescent="0.2"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22" x14ac:dyDescent="0.2">
      <c r="A2" s="1" t="s">
        <v>93</v>
      </c>
      <c r="B2" s="1">
        <v>1677577600</v>
      </c>
      <c r="C2" s="1">
        <v>61827776</v>
      </c>
      <c r="D2" s="1">
        <v>5255360960</v>
      </c>
      <c r="E2" s="1">
        <f>C2*32/1000000000</f>
        <v>1.978488832</v>
      </c>
      <c r="F2" s="1">
        <f>E2</f>
        <v>1.978488832</v>
      </c>
      <c r="G2" s="1">
        <v>19</v>
      </c>
    </row>
    <row r="3" spans="1:22" x14ac:dyDescent="0.2">
      <c r="A3" s="1" t="s">
        <v>94</v>
      </c>
      <c r="B3" s="1">
        <v>15224301568</v>
      </c>
      <c r="C3" s="1">
        <v>132851392</v>
      </c>
      <c r="D3" s="1">
        <v>11292368320</v>
      </c>
      <c r="E3" s="1">
        <f>C3*32/1000000000</f>
        <v>4.2512445440000004</v>
      </c>
      <c r="F3" s="1">
        <f>E3</f>
        <v>4.2512445440000004</v>
      </c>
      <c r="G3" s="1">
        <v>24</v>
      </c>
    </row>
    <row r="4" spans="1:22" x14ac:dyDescent="0.2">
      <c r="A4" s="1" t="s">
        <v>95</v>
      </c>
      <c r="B4" s="1">
        <v>30946650112</v>
      </c>
      <c r="C4" s="1">
        <v>138344128</v>
      </c>
      <c r="D4" s="1">
        <v>11759250880</v>
      </c>
      <c r="E4" s="1">
        <f>C4*32/1000000000</f>
        <v>4.4270120960000003</v>
      </c>
      <c r="F4" s="1">
        <f>E4</f>
        <v>4.4270120960000003</v>
      </c>
      <c r="G4" s="1">
        <v>34</v>
      </c>
    </row>
    <row r="5" spans="1:22" x14ac:dyDescent="0.2">
      <c r="A5" s="1" t="s">
        <v>96</v>
      </c>
      <c r="B5" s="1">
        <v>39270246400</v>
      </c>
      <c r="C5" s="1">
        <v>143652544</v>
      </c>
      <c r="D5" s="1">
        <v>12210466240</v>
      </c>
      <c r="E5" s="1">
        <f>C5*32/1000000000</f>
        <v>4.5968814079999998</v>
      </c>
      <c r="F5" s="1">
        <f>E5</f>
        <v>4.5968814079999998</v>
      </c>
      <c r="G5" s="1">
        <v>40</v>
      </c>
    </row>
    <row r="8" spans="1:22" x14ac:dyDescent="0.2">
      <c r="A8" s="1" t="s">
        <v>97</v>
      </c>
      <c r="I8" s="1" t="s">
        <v>98</v>
      </c>
    </row>
    <row r="9" spans="1:22" x14ac:dyDescent="0.2">
      <c r="A9" s="1" t="s">
        <v>99</v>
      </c>
      <c r="B9" s="1" t="s">
        <v>100</v>
      </c>
      <c r="C9" s="1" t="s">
        <v>98</v>
      </c>
      <c r="D9" s="1" t="s">
        <v>101</v>
      </c>
      <c r="E9" s="1">
        <v>1</v>
      </c>
      <c r="F9" s="1">
        <v>32</v>
      </c>
      <c r="G9" s="1">
        <v>64</v>
      </c>
      <c r="H9" s="1" t="s">
        <v>102</v>
      </c>
      <c r="I9" s="1">
        <v>64</v>
      </c>
    </row>
    <row r="10" spans="1:22" x14ac:dyDescent="0.2">
      <c r="A10" s="1" t="s">
        <v>9</v>
      </c>
      <c r="B10" s="9">
        <f>11.5976637415385+(E2+F2)*2</f>
        <v>19.511619069538501</v>
      </c>
      <c r="C10" s="9">
        <v>14.28</v>
      </c>
      <c r="D10" s="10">
        <f>1-ABS(B10-C10)/C10</f>
        <v>0.63364012118077717</v>
      </c>
      <c r="E10" s="1">
        <v>8.58</v>
      </c>
      <c r="F10" s="1">
        <v>14.28</v>
      </c>
      <c r="G10" s="1">
        <v>24.35</v>
      </c>
      <c r="H10" s="1" t="s">
        <v>103</v>
      </c>
      <c r="I10" s="1">
        <v>20.84</v>
      </c>
    </row>
    <row r="11" spans="1:22" x14ac:dyDescent="0.2">
      <c r="A11" s="1" t="s">
        <v>63</v>
      </c>
      <c r="B11" s="9">
        <f>103.68+E3*2+F3*2</f>
        <v>120.68497817600002</v>
      </c>
      <c r="C11" s="9">
        <v>115.27</v>
      </c>
      <c r="D11" s="10">
        <f>1-ABS(B11-C11)/C11</f>
        <v>0.95302352584367123</v>
      </c>
      <c r="E11" s="1">
        <v>18.37</v>
      </c>
      <c r="F11" s="1">
        <v>115.27</v>
      </c>
      <c r="G11" s="1">
        <v>216.39</v>
      </c>
    </row>
    <row r="12" spans="1:22" x14ac:dyDescent="0.2">
      <c r="A12" s="1" t="s">
        <v>77</v>
      </c>
      <c r="B12" s="9">
        <f>208+E4*2+F4*2</f>
        <v>225.70804838399999</v>
      </c>
      <c r="C12" s="9">
        <v>211.86</v>
      </c>
      <c r="D12" s="10">
        <f>1-ABS(B12-C12)/C12</f>
        <v>0.93463585205324284</v>
      </c>
      <c r="E12" s="1">
        <v>18.760000000000002</v>
      </c>
      <c r="F12" s="1">
        <v>211.86</v>
      </c>
      <c r="G12" s="1">
        <v>423.35</v>
      </c>
    </row>
    <row r="13" spans="1:22" x14ac:dyDescent="0.2">
      <c r="A13" s="1" t="s">
        <v>48</v>
      </c>
      <c r="B13" s="9">
        <f>264.35+E5*2+F5*2</f>
        <v>282.73752563200003</v>
      </c>
      <c r="C13" s="9">
        <v>275.61</v>
      </c>
      <c r="D13" s="10">
        <f>1-ABS(B13-C13)/C13</f>
        <v>0.9741390891767352</v>
      </c>
      <c r="F13" s="1">
        <v>271.61</v>
      </c>
    </row>
    <row r="15" spans="1:22" x14ac:dyDescent="0.2">
      <c r="A15" s="1" t="s">
        <v>104</v>
      </c>
    </row>
    <row r="16" spans="1:22" x14ac:dyDescent="0.2">
      <c r="A16" s="1" t="s">
        <v>105</v>
      </c>
      <c r="B16" s="1" t="s">
        <v>100</v>
      </c>
      <c r="C16" s="1" t="s">
        <v>98</v>
      </c>
      <c r="D16" s="1" t="s">
        <v>73</v>
      </c>
      <c r="O16" s="1" t="s">
        <v>106</v>
      </c>
      <c r="P16" s="1" t="s">
        <v>30</v>
      </c>
      <c r="Q16" s="1" t="s">
        <v>107</v>
      </c>
      <c r="R16" s="1" t="s">
        <v>108</v>
      </c>
      <c r="S16" s="1" t="s">
        <v>106</v>
      </c>
      <c r="T16" s="1" t="s">
        <v>30</v>
      </c>
      <c r="U16" s="1" t="s">
        <v>107</v>
      </c>
      <c r="V16" s="1" t="s">
        <v>108</v>
      </c>
    </row>
    <row r="17" spans="1:22" x14ac:dyDescent="0.2">
      <c r="A17" s="1" t="s">
        <v>9</v>
      </c>
      <c r="B17" s="9">
        <f>22.18+E2*4</f>
        <v>30.093955328</v>
      </c>
      <c r="C17" s="1">
        <v>24.35</v>
      </c>
      <c r="D17" s="10">
        <f>1-ABS(B17-C17)/C17</f>
        <v>0.76410861075975367</v>
      </c>
      <c r="O17" s="1" t="s">
        <v>93</v>
      </c>
      <c r="P17" s="1">
        <v>19.511619069538501</v>
      </c>
      <c r="Q17" s="1">
        <v>14.28</v>
      </c>
      <c r="R17" s="1">
        <v>0.63364012118077717</v>
      </c>
      <c r="S17" s="1" t="s">
        <v>93</v>
      </c>
      <c r="T17" s="1">
        <v>30.093955328</v>
      </c>
      <c r="U17" s="1">
        <v>24.35</v>
      </c>
      <c r="V17" s="1">
        <v>0.76410861075975367</v>
      </c>
    </row>
    <row r="18" spans="1:22" x14ac:dyDescent="0.2">
      <c r="A18" s="1" t="s">
        <v>63</v>
      </c>
      <c r="B18" s="9">
        <f>205.34+E3*4</f>
        <v>222.34497817600001</v>
      </c>
      <c r="C18" s="1">
        <v>216.39</v>
      </c>
      <c r="D18" s="10">
        <f>1-ABS(B18-C18)/C18</f>
        <v>0.97248034485881962</v>
      </c>
      <c r="O18" s="1" t="s">
        <v>109</v>
      </c>
      <c r="P18" s="1">
        <v>120.68497817600002</v>
      </c>
      <c r="Q18" s="1">
        <v>115.27</v>
      </c>
      <c r="R18" s="1">
        <v>0.95302352584367123</v>
      </c>
      <c r="S18" s="1" t="s">
        <v>109</v>
      </c>
      <c r="T18" s="1">
        <v>222.34497817600001</v>
      </c>
      <c r="U18" s="1">
        <v>216.39</v>
      </c>
      <c r="V18" s="1">
        <v>0.97248034485881962</v>
      </c>
    </row>
    <row r="19" spans="1:22" x14ac:dyDescent="0.2">
      <c r="A19" s="1" t="s">
        <v>110</v>
      </c>
      <c r="B19" s="9">
        <f>415.06+E4*4</f>
        <v>432.768048384</v>
      </c>
      <c r="C19" s="1">
        <v>423.35</v>
      </c>
      <c r="D19" s="10">
        <f>1-ABS(B19-C19)/C19</f>
        <v>0.9777535174583678</v>
      </c>
      <c r="O19" s="1" t="s">
        <v>111</v>
      </c>
      <c r="P19" s="1">
        <v>225.70804838399999</v>
      </c>
      <c r="Q19" s="1">
        <v>211.86</v>
      </c>
      <c r="R19" s="1">
        <v>0.93463585205324284</v>
      </c>
      <c r="S19" s="1" t="s">
        <v>111</v>
      </c>
      <c r="T19" s="1">
        <v>432.768048384</v>
      </c>
      <c r="U19" s="1">
        <v>423.35</v>
      </c>
      <c r="V19" s="1">
        <v>0.9777535174583678</v>
      </c>
    </row>
    <row r="20" spans="1:22" x14ac:dyDescent="0.2">
      <c r="A20" s="1" t="s">
        <v>112</v>
      </c>
      <c r="B20" s="9">
        <f>526.15+E5*4</f>
        <v>544.53752563199998</v>
      </c>
      <c r="C20" s="1">
        <v>512.75</v>
      </c>
      <c r="D20" s="10">
        <f>1-ABS(B20-C20)/C20</f>
        <v>0.93800580081521212</v>
      </c>
      <c r="O20" s="1" t="s">
        <v>113</v>
      </c>
      <c r="P20" s="1">
        <v>282.73752563200003</v>
      </c>
      <c r="Q20" s="1">
        <v>275.61</v>
      </c>
      <c r="R20" s="1">
        <v>0.9741390891767352</v>
      </c>
      <c r="S20" s="1" t="s">
        <v>113</v>
      </c>
      <c r="T20" s="1">
        <v>544.53752563199998</v>
      </c>
      <c r="U20" s="1">
        <v>512.75</v>
      </c>
      <c r="V20" s="1">
        <v>0.93800580081521212</v>
      </c>
    </row>
    <row r="22" spans="1:22" x14ac:dyDescent="0.2">
      <c r="A22" s="1">
        <v>32</v>
      </c>
    </row>
    <row r="23" spans="1:22" x14ac:dyDescent="0.2">
      <c r="A23" s="1" t="s">
        <v>114</v>
      </c>
      <c r="B23" s="1" t="s">
        <v>32</v>
      </c>
      <c r="C23" s="1" t="s">
        <v>33</v>
      </c>
      <c r="D23" s="1" t="s">
        <v>73</v>
      </c>
    </row>
    <row r="24" spans="1:22" x14ac:dyDescent="0.2">
      <c r="A24" s="1" t="s">
        <v>103</v>
      </c>
      <c r="B24" s="1">
        <f>(32*B2+D2/19)/2304/1545000000+E2*4</f>
        <v>7.9291137358190351</v>
      </c>
      <c r="C24" s="1">
        <v>8.3829999999999991</v>
      </c>
      <c r="D24" s="1">
        <f>1-ABS(B24-C24)/C24</f>
        <v>0.94585634448515277</v>
      </c>
    </row>
    <row r="25" spans="1:22" x14ac:dyDescent="0.2">
      <c r="A25" s="1" t="s">
        <v>63</v>
      </c>
      <c r="B25" s="1">
        <f>(32*B3+D3/19)/2304/1545000000+E3*4</f>
        <v>17.142005095653097</v>
      </c>
      <c r="C25" s="1">
        <v>18.423999999999999</v>
      </c>
      <c r="D25" s="1">
        <f>1-ABS(B25-C25)/C25</f>
        <v>0.93041712416701572</v>
      </c>
    </row>
    <row r="26" spans="1:22" x14ac:dyDescent="0.2">
      <c r="A26" s="1" t="s">
        <v>115</v>
      </c>
      <c r="B26" s="1">
        <f>(32*B4+D4/19)/2304/1545000000+E4*4</f>
        <v>17.986419392496565</v>
      </c>
      <c r="C26" s="1">
        <v>18.635000000000002</v>
      </c>
      <c r="D26" s="1">
        <f>1-ABS(B26-C26)/C26</f>
        <v>0.96519556707789445</v>
      </c>
    </row>
    <row r="27" spans="1:22" x14ac:dyDescent="0.2">
      <c r="A27" s="1" t="s">
        <v>48</v>
      </c>
      <c r="B27" s="1">
        <f>(32*B5+D5/19)/2304/1545000000+E5*4</f>
        <v>18.740728880864474</v>
      </c>
      <c r="C27" s="1">
        <v>18.93</v>
      </c>
      <c r="D27" s="1">
        <f>1-ABS(B27-C27)/C27</f>
        <v>0.99000152566637478</v>
      </c>
    </row>
    <row r="29" spans="1:22" x14ac:dyDescent="0.2">
      <c r="A29" s="1">
        <v>64</v>
      </c>
    </row>
    <row r="30" spans="1:22" x14ac:dyDescent="0.2">
      <c r="A30" s="1" t="s">
        <v>116</v>
      </c>
      <c r="B30" s="1" t="s">
        <v>117</v>
      </c>
      <c r="C30" s="1" t="s">
        <v>33</v>
      </c>
      <c r="D30" s="1" t="s">
        <v>118</v>
      </c>
    </row>
    <row r="31" spans="1:22" x14ac:dyDescent="0.2">
      <c r="A31" s="1" t="s">
        <v>9</v>
      </c>
      <c r="B31" s="1">
        <f>(64*B2+D2/19)/2304/1545000000+E2*4</f>
        <v>7.9441944406014873</v>
      </c>
      <c r="C31" s="1">
        <v>8.98</v>
      </c>
      <c r="D31" s="1">
        <f>1-ABS(B31-C31)/C31</f>
        <v>0.88465416933201413</v>
      </c>
    </row>
    <row r="32" spans="1:22" x14ac:dyDescent="0.2">
      <c r="A32" s="1" t="s">
        <v>63</v>
      </c>
      <c r="B32" s="1">
        <f>(64*B3+D3/24)/2304/1545000000+E3*4</f>
        <v>17.278830268238256</v>
      </c>
      <c r="C32" s="1">
        <v>18.507999999999999</v>
      </c>
      <c r="D32" s="1">
        <f>1-ABS(B32-C32)/C32</f>
        <v>0.93358711196446165</v>
      </c>
    </row>
    <row r="33" spans="1:4" x14ac:dyDescent="0.2">
      <c r="A33" s="1" t="s">
        <v>77</v>
      </c>
      <c r="B33" s="1">
        <f>(64*B4+D4/34)/2304/1545000000+E4*4</f>
        <v>18.264539829154621</v>
      </c>
      <c r="C33" s="1">
        <v>19.04</v>
      </c>
      <c r="D33" s="1">
        <f>1-ABS(B33-C33)/C33</f>
        <v>0.95927204985055792</v>
      </c>
    </row>
    <row r="34" spans="1:4" x14ac:dyDescent="0.2">
      <c r="A34" s="1" t="s">
        <v>48</v>
      </c>
      <c r="B34" s="1">
        <f>(64*B5+D5/40)/2304/1545000000+E5*4</f>
        <v>19.093656809874414</v>
      </c>
      <c r="C34" s="1">
        <v>19.32</v>
      </c>
      <c r="D34" s="1">
        <f>1-ABS(B34-C34)/C34</f>
        <v>0.98828451396865491</v>
      </c>
    </row>
    <row r="38" spans="1:4" x14ac:dyDescent="0.2">
      <c r="A38" s="1">
        <v>32</v>
      </c>
    </row>
    <row r="39" spans="1:4" x14ac:dyDescent="0.2">
      <c r="A39" s="1" t="s">
        <v>119</v>
      </c>
      <c r="B39" s="1" t="s">
        <v>32</v>
      </c>
      <c r="C39" s="1" t="s">
        <v>120</v>
      </c>
      <c r="D39" s="1" t="s">
        <v>73</v>
      </c>
    </row>
    <row r="40" spans="1:4" x14ac:dyDescent="0.2">
      <c r="A40" s="1" t="s">
        <v>76</v>
      </c>
      <c r="B40" s="1">
        <v>19.510000000000002</v>
      </c>
      <c r="C40" s="1">
        <v>11.77</v>
      </c>
      <c r="D40" s="1">
        <f>1-ABS(B40-C40)/C40</f>
        <v>0.34239592183517398</v>
      </c>
    </row>
    <row r="41" spans="1:4" x14ac:dyDescent="0.2">
      <c r="A41" s="1" t="s">
        <v>63</v>
      </c>
      <c r="B41" s="1">
        <v>120.68</v>
      </c>
      <c r="C41" s="1">
        <v>106.81</v>
      </c>
      <c r="D41" s="1">
        <f>1-ABS(B41-C41)/C41</f>
        <v>0.87014324501451168</v>
      </c>
    </row>
    <row r="42" spans="1:4" x14ac:dyDescent="0.2">
      <c r="A42" s="1" t="s">
        <v>77</v>
      </c>
      <c r="B42" s="1">
        <v>225.7</v>
      </c>
      <c r="C42" s="1">
        <v>207.73</v>
      </c>
      <c r="D42" s="1">
        <f>1-ABS(B42-C42)/C42</f>
        <v>0.91349347710970974</v>
      </c>
    </row>
    <row r="43" spans="1:4" x14ac:dyDescent="0.2">
      <c r="A43" s="1" t="s">
        <v>48</v>
      </c>
      <c r="B43" s="1">
        <v>282.73</v>
      </c>
      <c r="C43" s="1">
        <v>261.79000000000002</v>
      </c>
      <c r="D43" s="1">
        <f>1-ABS(B43-C43)/C43</f>
        <v>0.92001222353795031</v>
      </c>
    </row>
    <row r="45" spans="1:4" x14ac:dyDescent="0.2">
      <c r="A45" s="1">
        <v>64</v>
      </c>
    </row>
    <row r="46" spans="1:4" x14ac:dyDescent="0.2">
      <c r="A46" s="1" t="s">
        <v>121</v>
      </c>
      <c r="B46" s="1" t="s">
        <v>32</v>
      </c>
      <c r="C46" s="1" t="s">
        <v>33</v>
      </c>
      <c r="D46" s="1" t="s">
        <v>73</v>
      </c>
    </row>
    <row r="47" spans="1:4" x14ac:dyDescent="0.2">
      <c r="A47" s="1" t="s">
        <v>9</v>
      </c>
      <c r="B47" s="1">
        <v>30.09</v>
      </c>
      <c r="C47" s="1">
        <v>21.64</v>
      </c>
      <c r="D47" s="1">
        <f>1-ABS(B47-C47)/C47</f>
        <v>0.60951940850277264</v>
      </c>
    </row>
    <row r="48" spans="1:4" x14ac:dyDescent="0.2">
      <c r="A48" s="1" t="s">
        <v>63</v>
      </c>
      <c r="B48" s="1">
        <v>222.34</v>
      </c>
      <c r="C48" s="1">
        <v>201.5</v>
      </c>
      <c r="D48" s="1">
        <f>1-ABS(B48-C48)/C48</f>
        <v>0.89657568238213403</v>
      </c>
    </row>
    <row r="49" spans="1:4" x14ac:dyDescent="0.2">
      <c r="A49" s="1" t="s">
        <v>77</v>
      </c>
      <c r="B49" s="1">
        <v>432.76</v>
      </c>
      <c r="C49" s="1">
        <v>402.75</v>
      </c>
      <c r="D49" s="1">
        <f>1-ABS(B49-C49)/C49</f>
        <v>0.92548727498448169</v>
      </c>
    </row>
    <row r="50" spans="1:4" x14ac:dyDescent="0.2">
      <c r="A50" s="1" t="s">
        <v>48</v>
      </c>
      <c r="B50" s="1">
        <v>544.53</v>
      </c>
      <c r="C50" s="1">
        <v>498.23</v>
      </c>
      <c r="D50" s="1">
        <f>1-ABS(B50-C50)/C50</f>
        <v>0.90707103145133783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9" zoomScale="115" zoomScaleNormal="115" workbookViewId="0">
      <selection activeCell="B37" sqref="B37"/>
    </sheetView>
  </sheetViews>
  <sheetFormatPr defaultRowHeight="14.25" x14ac:dyDescent="0.2"/>
  <cols>
    <col min="1" max="1" width="16.125" style="1" bestFit="1" customWidth="1"/>
    <col min="2" max="2" width="20.5" style="1" customWidth="1"/>
    <col min="3" max="3" width="9" style="1"/>
    <col min="4" max="4" width="21.875" style="1" bestFit="1" customWidth="1"/>
    <col min="5" max="5" width="22.625" style="1" bestFit="1" customWidth="1"/>
    <col min="6" max="6" width="13.875" style="1" bestFit="1" customWidth="1"/>
    <col min="7" max="7" width="14.625" style="1" bestFit="1" customWidth="1"/>
    <col min="8" max="16384" width="9" style="1"/>
  </cols>
  <sheetData>
    <row r="1" spans="1:15" x14ac:dyDescent="0.2">
      <c r="A1" s="11"/>
      <c r="B1" s="11" t="s">
        <v>87</v>
      </c>
      <c r="C1" s="11" t="s">
        <v>122</v>
      </c>
      <c r="D1" s="11" t="s">
        <v>123</v>
      </c>
      <c r="E1" s="11" t="s">
        <v>88</v>
      </c>
      <c r="F1" s="11" t="s">
        <v>89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</row>
    <row r="2" spans="1:15" x14ac:dyDescent="0.2">
      <c r="A2" s="11" t="s">
        <v>93</v>
      </c>
      <c r="B2" s="12">
        <v>1677577600</v>
      </c>
      <c r="C2" s="11">
        <v>515816</v>
      </c>
      <c r="D2" s="13">
        <v>1720390328</v>
      </c>
      <c r="E2" s="11">
        <v>61827776</v>
      </c>
      <c r="F2" s="14">
        <v>5255360960</v>
      </c>
      <c r="G2" s="11">
        <v>6975751288</v>
      </c>
      <c r="H2" s="11">
        <v>1.9596568478065443E-3</v>
      </c>
      <c r="I2" s="11">
        <v>4.8329915273282993E-4</v>
      </c>
      <c r="J2" s="11">
        <v>1.4763576950737145E-3</v>
      </c>
      <c r="K2" s="11">
        <v>2.0281711040000001</v>
      </c>
    </row>
    <row r="3" spans="1:15" x14ac:dyDescent="0.2">
      <c r="A3" s="11" t="s">
        <v>129</v>
      </c>
      <c r="B3" s="15">
        <v>5858398208</v>
      </c>
      <c r="C3" s="11"/>
      <c r="D3" s="11"/>
      <c r="E3" s="16">
        <v>145909792</v>
      </c>
      <c r="F3" s="14">
        <v>12402332320</v>
      </c>
      <c r="G3" s="11"/>
      <c r="H3" s="11"/>
      <c r="I3" s="11"/>
      <c r="J3" s="11"/>
      <c r="K3" s="11"/>
    </row>
    <row r="4" spans="1:15" x14ac:dyDescent="0.2">
      <c r="A4" s="11" t="s">
        <v>94</v>
      </c>
      <c r="B4" s="15">
        <v>15224301568</v>
      </c>
      <c r="C4" s="11"/>
      <c r="D4" s="11"/>
      <c r="E4" s="16">
        <v>132851392</v>
      </c>
      <c r="F4" s="14">
        <v>11292368320</v>
      </c>
      <c r="G4" s="11"/>
      <c r="H4" s="11"/>
      <c r="I4" s="11"/>
      <c r="J4" s="11"/>
      <c r="K4" s="11">
        <v>4.2517579200000002</v>
      </c>
    </row>
    <row r="5" spans="1:15" x14ac:dyDescent="0.2">
      <c r="A5" s="11" t="s">
        <v>95</v>
      </c>
      <c r="B5" s="15">
        <v>30946650112</v>
      </c>
      <c r="C5" s="11"/>
      <c r="D5" s="11"/>
      <c r="E5" s="16">
        <v>138344128</v>
      </c>
      <c r="F5" s="14">
        <v>11759250880</v>
      </c>
      <c r="G5" s="11"/>
      <c r="H5" s="11"/>
      <c r="I5" s="11"/>
      <c r="J5" s="11"/>
      <c r="K5" s="11">
        <v>4.4275725760000002</v>
      </c>
    </row>
    <row r="6" spans="1:15" x14ac:dyDescent="0.2">
      <c r="A6" s="11" t="s">
        <v>96</v>
      </c>
      <c r="B6" s="15">
        <v>39270246400</v>
      </c>
      <c r="C6" s="11"/>
      <c r="D6" s="11"/>
      <c r="E6" s="16">
        <v>143652544</v>
      </c>
      <c r="F6" s="14">
        <v>12210466240</v>
      </c>
      <c r="G6" s="11"/>
      <c r="H6" s="11"/>
      <c r="I6" s="11"/>
      <c r="J6" s="11"/>
      <c r="K6" s="11">
        <v>4.5974828480000003</v>
      </c>
    </row>
    <row r="7" spans="1:15" x14ac:dyDescent="0.2">
      <c r="A7" s="11" t="s">
        <v>130</v>
      </c>
      <c r="B7" s="15">
        <v>6994333696</v>
      </c>
      <c r="C7" s="11"/>
      <c r="D7" s="11"/>
      <c r="E7" s="16">
        <v>21194112</v>
      </c>
      <c r="F7" s="14">
        <v>1801499520</v>
      </c>
      <c r="G7" s="11"/>
      <c r="H7" s="11"/>
      <c r="I7" s="11"/>
      <c r="J7" s="11"/>
      <c r="K7" s="11">
        <v>0.81959055999999997</v>
      </c>
    </row>
    <row r="8" spans="1:15" x14ac:dyDescent="0.2">
      <c r="A8" s="11" t="s">
        <v>131</v>
      </c>
      <c r="B8" s="15">
        <v>14420825064</v>
      </c>
      <c r="C8" s="11"/>
      <c r="D8" s="11"/>
      <c r="E8" s="16">
        <v>40134016</v>
      </c>
      <c r="F8" s="14">
        <v>3411391360</v>
      </c>
      <c r="G8" s="11"/>
      <c r="H8" s="11"/>
      <c r="I8" s="11"/>
      <c r="J8" s="11"/>
      <c r="K8" s="11"/>
    </row>
    <row r="9" spans="1:15" x14ac:dyDescent="0.2">
      <c r="A9" s="11" t="s">
        <v>132</v>
      </c>
      <c r="B9" s="15">
        <v>21845267432</v>
      </c>
      <c r="C9" s="11"/>
      <c r="D9" s="11"/>
      <c r="E9" s="16">
        <v>55731584</v>
      </c>
      <c r="F9" s="14">
        <v>4737184640</v>
      </c>
      <c r="G9" s="11"/>
      <c r="H9" s="11"/>
      <c r="I9" s="11"/>
      <c r="J9" s="11"/>
      <c r="K9" s="11"/>
    </row>
    <row r="10" spans="1:15" x14ac:dyDescent="0.2">
      <c r="A10" s="11" t="s">
        <v>133</v>
      </c>
      <c r="B10" s="15">
        <v>5218888960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5" x14ac:dyDescent="0.2">
      <c r="A11" s="11" t="s">
        <v>134</v>
      </c>
      <c r="B11" s="15">
        <v>11303618176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5" x14ac:dyDescent="0.2">
      <c r="A12" s="11"/>
      <c r="B12" s="14"/>
      <c r="C12" s="11"/>
      <c r="D12" s="11" t="s">
        <v>135</v>
      </c>
      <c r="E12" s="11">
        <v>61827776</v>
      </c>
      <c r="F12" s="11"/>
      <c r="G12" s="11"/>
      <c r="H12" s="11"/>
      <c r="I12" s="11"/>
      <c r="J12" s="11"/>
      <c r="K12" s="11"/>
    </row>
    <row r="13" spans="1:15" x14ac:dyDescent="0.2">
      <c r="A13" s="11" t="s">
        <v>136</v>
      </c>
      <c r="B13" s="14">
        <v>3559680000000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5" x14ac:dyDescent="0.2">
      <c r="A14" s="11" t="s">
        <v>162</v>
      </c>
      <c r="B14" s="11"/>
      <c r="C14" s="11"/>
      <c r="D14" s="11"/>
      <c r="E14" s="11"/>
      <c r="F14" s="1" t="s">
        <v>163</v>
      </c>
      <c r="K14" s="1" t="s">
        <v>164</v>
      </c>
    </row>
    <row r="15" spans="1:15" x14ac:dyDescent="0.2">
      <c r="A15" s="11" t="s">
        <v>93</v>
      </c>
      <c r="B15" s="11">
        <v>2</v>
      </c>
      <c r="C15" s="11">
        <v>16</v>
      </c>
      <c r="D15" s="11">
        <v>32</v>
      </c>
      <c r="E15" s="11">
        <v>64</v>
      </c>
      <c r="G15" s="1">
        <v>2</v>
      </c>
      <c r="H15" s="1">
        <v>16</v>
      </c>
      <c r="I15" s="1">
        <v>32</v>
      </c>
      <c r="J15" s="1">
        <v>64</v>
      </c>
      <c r="L15" s="1">
        <v>2</v>
      </c>
      <c r="M15" s="1">
        <v>16</v>
      </c>
      <c r="N15" s="1">
        <v>32</v>
      </c>
      <c r="O15" s="1">
        <v>64</v>
      </c>
    </row>
    <row r="16" spans="1:15" x14ac:dyDescent="0.2">
      <c r="A16" s="11" t="s">
        <v>137</v>
      </c>
      <c r="B16" s="1">
        <f>(B15*D2+F2)/B13</f>
        <v>2.4429560005393741E-3</v>
      </c>
      <c r="C16" s="1">
        <f>(C15*D2+F2)/B13</f>
        <v>9.2091441387989938E-3</v>
      </c>
      <c r="D16" s="1">
        <f>(D15*D2+F2)/B13</f>
        <v>1.6941930582524273E-2</v>
      </c>
      <c r="E16" s="1">
        <f>(E15*D2+F2)/B13</f>
        <v>3.2407503469974827E-2</v>
      </c>
      <c r="G16" s="1">
        <f>B16+6*K2</f>
        <v>12.17146958000054</v>
      </c>
      <c r="H16" s="1">
        <f>C16+6*K2</f>
        <v>12.1782357681388</v>
      </c>
      <c r="I16" s="1">
        <f>D16+6*K2</f>
        <v>12.185968554582525</v>
      </c>
      <c r="J16" s="1">
        <f>E16+6*K2</f>
        <v>12.201434127469975</v>
      </c>
      <c r="L16" s="1">
        <f>B16+6*K2/10</f>
        <v>1.2193456184005396</v>
      </c>
      <c r="M16" s="1">
        <f>C16+6*K2/10</f>
        <v>1.226111806538799</v>
      </c>
      <c r="N16" s="1">
        <f>D16+6*K2/10</f>
        <v>1.2338445929825244</v>
      </c>
      <c r="O16" s="1">
        <f>E16+6*K2/10</f>
        <v>1.249310165869975</v>
      </c>
    </row>
    <row r="18" spans="1:15" x14ac:dyDescent="0.2">
      <c r="A18" s="1" t="s">
        <v>138</v>
      </c>
      <c r="B18" s="1">
        <v>2</v>
      </c>
      <c r="C18" s="1">
        <v>16</v>
      </c>
      <c r="D18" s="1">
        <v>32</v>
      </c>
      <c r="E18" s="1">
        <v>64</v>
      </c>
      <c r="G18" s="1">
        <v>2</v>
      </c>
      <c r="H18" s="1">
        <v>16</v>
      </c>
      <c r="I18" s="1">
        <v>32</v>
      </c>
      <c r="J18" s="1">
        <v>64</v>
      </c>
    </row>
    <row r="19" spans="1:15" x14ac:dyDescent="0.2">
      <c r="A19" s="11" t="s">
        <v>137</v>
      </c>
      <c r="B19" s="1">
        <f>(B18*B4+F4)/B13</f>
        <v>1.1726046008629989E-2</v>
      </c>
      <c r="C19" s="1">
        <f>(C18*B4+F4)/B13</f>
        <v>7.1602277004674572E-2</v>
      </c>
      <c r="D19" s="1">
        <f>(D18*B4+F4)/B13</f>
        <v>0.14003225528586838</v>
      </c>
      <c r="E19" s="1">
        <f>(E18*B4+F4)/B13</f>
        <v>0.27689221184825602</v>
      </c>
      <c r="G19" s="1">
        <f>B19+6*K4</f>
        <v>25.522273566008632</v>
      </c>
      <c r="H19" s="1">
        <f>C19+6*K4</f>
        <v>25.582149797004679</v>
      </c>
      <c r="I19" s="1">
        <f>D19+6*K4</f>
        <v>25.65057977528587</v>
      </c>
      <c r="J19" s="1">
        <f>E19+6*K4</f>
        <v>25.787439731848259</v>
      </c>
      <c r="L19" s="1">
        <f>B19+6*K4/10</f>
        <v>2.5627807980086303</v>
      </c>
      <c r="M19" s="1">
        <f>C19+6*K4/10</f>
        <v>2.6226570290046749</v>
      </c>
      <c r="N19" s="1">
        <f>D19+6*K4/10</f>
        <v>2.6910870072858684</v>
      </c>
      <c r="O19" s="1">
        <f>E19+6*K4/10</f>
        <v>2.8279469638482562</v>
      </c>
    </row>
    <row r="20" spans="1:15" x14ac:dyDescent="0.2">
      <c r="A20" s="11"/>
    </row>
    <row r="21" spans="1:15" x14ac:dyDescent="0.2">
      <c r="A21" s="1" t="s">
        <v>77</v>
      </c>
      <c r="B21" s="1">
        <v>2</v>
      </c>
      <c r="C21" s="1">
        <v>16</v>
      </c>
      <c r="D21" s="1">
        <v>32</v>
      </c>
      <c r="E21" s="1">
        <v>64</v>
      </c>
      <c r="G21" s="1">
        <v>2</v>
      </c>
      <c r="H21" s="1">
        <v>16</v>
      </c>
      <c r="I21" s="1">
        <v>32</v>
      </c>
      <c r="J21" s="1">
        <v>64</v>
      </c>
    </row>
    <row r="22" spans="1:15" x14ac:dyDescent="0.2">
      <c r="A22" s="11" t="s">
        <v>137</v>
      </c>
      <c r="B22" s="1">
        <f>(B21*B5+F5)/B13</f>
        <v>2.069077869471413E-2</v>
      </c>
      <c r="C22" s="1">
        <f>(C21*B5+F5)/B13</f>
        <v>0.14240202846098526</v>
      </c>
      <c r="D22" s="1">
        <f>(D21*B5+F5)/B13</f>
        <v>0.28150059962243795</v>
      </c>
      <c r="E22" s="1">
        <f>(E21*B5+F5)/B13</f>
        <v>0.55969774194534339</v>
      </c>
      <c r="G22" s="1">
        <f>B22+6*K5</f>
        <v>26.586126234694717</v>
      </c>
      <c r="H22" s="1">
        <f>C22+6*K5</f>
        <v>26.707837484460988</v>
      </c>
      <c r="I22" s="1">
        <f>D22+6*K5</f>
        <v>26.846936055622439</v>
      </c>
      <c r="J22" s="1">
        <f>E22+6*K5</f>
        <v>27.125133197945345</v>
      </c>
      <c r="L22" s="1">
        <f>B22+6*K5/10</f>
        <v>2.6772343242947145</v>
      </c>
      <c r="M22" s="1">
        <f>C22+6*K5/10</f>
        <v>2.7989455740609857</v>
      </c>
      <c r="N22" s="1">
        <f>D22+6*K5/10</f>
        <v>2.9380441452224382</v>
      </c>
      <c r="O22" s="1">
        <f>E22+6*K5/10</f>
        <v>3.2162412875453437</v>
      </c>
    </row>
    <row r="24" spans="1:15" x14ac:dyDescent="0.2">
      <c r="A24" s="1" t="s">
        <v>139</v>
      </c>
      <c r="B24" s="1">
        <v>2</v>
      </c>
      <c r="C24" s="1">
        <v>16</v>
      </c>
      <c r="D24" s="1">
        <v>32</v>
      </c>
      <c r="E24" s="1">
        <v>64</v>
      </c>
      <c r="G24" s="1">
        <v>2</v>
      </c>
      <c r="H24" s="1">
        <v>16</v>
      </c>
      <c r="I24" s="1">
        <v>32</v>
      </c>
      <c r="J24" s="1">
        <v>64</v>
      </c>
    </row>
    <row r="25" spans="1:15" x14ac:dyDescent="0.2">
      <c r="A25" s="1" t="s">
        <v>140</v>
      </c>
      <c r="B25" s="1">
        <f>(B24*B6+F6)/B13</f>
        <v>2.5494134034519958E-2</v>
      </c>
      <c r="C25" s="1">
        <f>(C24*B6+F6)/B13</f>
        <v>0.17994157020855808</v>
      </c>
      <c r="D25" s="1">
        <f>(D24*B6+F6)/B13</f>
        <v>0.35645292583603022</v>
      </c>
      <c r="E25" s="1">
        <f>(E24*B6+F6)/B13</f>
        <v>0.7094756370909745</v>
      </c>
      <c r="G25" s="1">
        <f>B25+6*K6</f>
        <v>27.610391222034522</v>
      </c>
      <c r="H25" s="1">
        <f>C25+6*K6</f>
        <v>27.764838658208561</v>
      </c>
      <c r="I25" s="1">
        <f>D25+6*K6</f>
        <v>27.941350013836033</v>
      </c>
      <c r="J25" s="1">
        <f>E25+6*K6</f>
        <v>28.294372725090977</v>
      </c>
      <c r="L25" s="1">
        <f>B25+6*K6/10</f>
        <v>2.7839838428345201</v>
      </c>
      <c r="M25" s="1">
        <f>C25+6*K6/10</f>
        <v>2.9384312790085581</v>
      </c>
      <c r="N25" s="1">
        <f>D25+6*K6/10</f>
        <v>3.11494263463603</v>
      </c>
      <c r="O25" s="1">
        <f>E25+6*K6/10</f>
        <v>3.4679653458909745</v>
      </c>
    </row>
    <row r="27" spans="1:15" x14ac:dyDescent="0.2">
      <c r="A27" s="1" t="s">
        <v>141</v>
      </c>
      <c r="B27" s="1">
        <v>2</v>
      </c>
      <c r="C27" s="1">
        <v>16</v>
      </c>
      <c r="D27" s="1">
        <v>32</v>
      </c>
      <c r="E27" s="1">
        <v>64</v>
      </c>
      <c r="G27" s="1">
        <v>2</v>
      </c>
      <c r="H27" s="1">
        <v>16</v>
      </c>
      <c r="I27" s="1">
        <v>32</v>
      </c>
      <c r="J27" s="1">
        <v>64</v>
      </c>
    </row>
    <row r="28" spans="1:15" x14ac:dyDescent="0.2">
      <c r="A28" s="1" t="s">
        <v>140</v>
      </c>
      <c r="B28" s="1">
        <f>(B27*B7+F7)/B13</f>
        <v>4.4358388709097446E-3</v>
      </c>
      <c r="C28" s="1">
        <f>(C27*B7+F7)/B13</f>
        <v>3.1944118194893921E-2</v>
      </c>
      <c r="D28" s="1">
        <f>(D27*B7+F7)/B13</f>
        <v>6.3382151708018697E-2</v>
      </c>
      <c r="E28" s="1">
        <f>(E27*B7+F7)/B13</f>
        <v>0.12625821873426826</v>
      </c>
      <c r="G28" s="1">
        <f>B28+6*K7</f>
        <v>4.9219791988709094</v>
      </c>
      <c r="H28" s="1">
        <f>C28+6*K7</f>
        <v>4.9494874781948939</v>
      </c>
      <c r="I28" s="1">
        <f>D28+6*K7</f>
        <v>4.9809255117080182</v>
      </c>
      <c r="J28" s="1">
        <f>E28+6*K7</f>
        <v>5.0438015787342678</v>
      </c>
      <c r="L28" s="1">
        <f>B28+6*K7/10</f>
        <v>0.49619017487090972</v>
      </c>
      <c r="M28" s="1">
        <f>C28+6*K7/10</f>
        <v>0.52369845419489391</v>
      </c>
      <c r="N28" s="1">
        <f>D28+6*K7/10</f>
        <v>0.55513648770801871</v>
      </c>
      <c r="O28" s="1">
        <f>E28+6*K7/10</f>
        <v>0.61801255473426819</v>
      </c>
    </row>
    <row r="32" spans="1:15" x14ac:dyDescent="0.2">
      <c r="B32" s="1" t="s">
        <v>142</v>
      </c>
      <c r="C32" s="1" t="s">
        <v>143</v>
      </c>
      <c r="D32" s="1" t="s">
        <v>144</v>
      </c>
      <c r="E32" s="1" t="s">
        <v>145</v>
      </c>
      <c r="F32" s="1" t="s">
        <v>146</v>
      </c>
      <c r="G32" s="1" t="s">
        <v>147</v>
      </c>
      <c r="H32" s="1" t="s">
        <v>148</v>
      </c>
      <c r="I32" s="1" t="s">
        <v>149</v>
      </c>
      <c r="J32" s="1" t="s">
        <v>150</v>
      </c>
      <c r="K32" s="1" t="s">
        <v>151</v>
      </c>
    </row>
    <row r="33" spans="1:11" x14ac:dyDescent="0.2">
      <c r="A33" s="1" t="s">
        <v>165</v>
      </c>
      <c r="B33" s="1">
        <v>7.49</v>
      </c>
      <c r="C33" s="1">
        <v>3.49</v>
      </c>
      <c r="D33" s="1">
        <v>3.35</v>
      </c>
      <c r="E33" s="1">
        <v>3.21</v>
      </c>
      <c r="F33" s="1">
        <v>18.309999999999999</v>
      </c>
      <c r="G33" s="17">
        <v>3.74</v>
      </c>
      <c r="H33" s="17">
        <v>1.75</v>
      </c>
      <c r="I33" s="17">
        <v>1.68</v>
      </c>
      <c r="J33" s="17">
        <v>1.62</v>
      </c>
      <c r="K33" s="17">
        <v>9.18</v>
      </c>
    </row>
    <row r="34" spans="1:11" x14ac:dyDescent="0.2">
      <c r="A34" s="1" t="s">
        <v>166</v>
      </c>
      <c r="B34" s="1">
        <f>1/B33*3*32</f>
        <v>12.81708945260347</v>
      </c>
      <c r="C34" s="1">
        <f t="shared" ref="C34:F34" si="0">1/C33*3*32</f>
        <v>27.507163323782233</v>
      </c>
      <c r="D34" s="1">
        <f t="shared" si="0"/>
        <v>28.656716417910445</v>
      </c>
      <c r="E34" s="1">
        <f t="shared" si="0"/>
        <v>29.906542056074763</v>
      </c>
      <c r="F34" s="1">
        <f t="shared" si="0"/>
        <v>5.2430365920262156</v>
      </c>
      <c r="G34" s="1">
        <f>1/G33*3*16</f>
        <v>12.834224598930479</v>
      </c>
      <c r="H34" s="1">
        <f>1/H33*3*16</f>
        <v>27.428571428571427</v>
      </c>
      <c r="I34" s="1">
        <f>1/I33*3*16</f>
        <v>28.571428571428569</v>
      </c>
      <c r="J34" s="1">
        <f>1/J33*3*16</f>
        <v>29.629629629629626</v>
      </c>
      <c r="K34" s="1">
        <f>1/K33*3*16</f>
        <v>5.2287581699346406</v>
      </c>
    </row>
    <row r="35" spans="1:11" x14ac:dyDescent="0.2">
      <c r="A35" s="1" t="s">
        <v>153</v>
      </c>
      <c r="B35" s="1">
        <v>64.31</v>
      </c>
      <c r="C35" s="1">
        <v>28.37</v>
      </c>
      <c r="D35" s="1">
        <v>27.49</v>
      </c>
      <c r="E35" s="1">
        <v>26.84</v>
      </c>
      <c r="F35" s="1">
        <v>151.76</v>
      </c>
      <c r="G35" s="1">
        <v>32.25</v>
      </c>
      <c r="H35" s="1">
        <v>14.59</v>
      </c>
      <c r="I35" s="1">
        <v>13.67</v>
      </c>
      <c r="J35" s="1">
        <v>13.39</v>
      </c>
      <c r="K35" s="1">
        <v>86.48</v>
      </c>
    </row>
    <row r="36" spans="1:11" x14ac:dyDescent="0.2">
      <c r="A36" s="1" t="s">
        <v>167</v>
      </c>
      <c r="B36" s="1">
        <f>1/B35*32*3</f>
        <v>1.4927693982273362</v>
      </c>
      <c r="C36" s="1">
        <f t="shared" ref="C36:F36" si="1">1/C35*32*3</f>
        <v>3.3838561861120899</v>
      </c>
      <c r="D36" s="1">
        <f t="shared" si="1"/>
        <v>3.4921789741724267</v>
      </c>
      <c r="E36" s="1">
        <f t="shared" si="1"/>
        <v>3.576751117734724</v>
      </c>
      <c r="F36" s="1">
        <f t="shared" si="1"/>
        <v>0.63257775434897212</v>
      </c>
      <c r="G36" s="1">
        <f>1/G35*16*3</f>
        <v>1.4883720930232558</v>
      </c>
      <c r="H36" s="1">
        <f>1/H35*16*3</f>
        <v>3.289924605894448</v>
      </c>
      <c r="I36" s="1">
        <f>1/I35*16*3</f>
        <v>3.5113386978785659</v>
      </c>
      <c r="J36" s="1">
        <f>1/J35*16*3</f>
        <v>3.5847647498132931</v>
      </c>
      <c r="K36" s="1">
        <f>1/K35*16*3</f>
        <v>0.55504162812210911</v>
      </c>
    </row>
    <row r="41" spans="1:11" x14ac:dyDescent="0.2">
      <c r="A41" s="1" t="s">
        <v>152</v>
      </c>
    </row>
    <row r="42" spans="1:11" x14ac:dyDescent="0.2">
      <c r="A42" s="1" t="s">
        <v>154</v>
      </c>
      <c r="B42" s="1" t="s">
        <v>155</v>
      </c>
      <c r="C42" s="1" t="s">
        <v>156</v>
      </c>
      <c r="D42" s="1" t="s">
        <v>157</v>
      </c>
      <c r="E42" s="1" t="s">
        <v>158</v>
      </c>
      <c r="F42" s="1" t="s">
        <v>155</v>
      </c>
      <c r="G42" s="1" t="s">
        <v>156</v>
      </c>
      <c r="H42" s="1" t="s">
        <v>157</v>
      </c>
    </row>
    <row r="43" spans="1:11" x14ac:dyDescent="0.2">
      <c r="A43" s="1" t="s">
        <v>159</v>
      </c>
      <c r="B43" s="1">
        <v>12.1782357681388</v>
      </c>
      <c r="C43" s="1">
        <v>12.834224598930501</v>
      </c>
      <c r="D43" s="18">
        <f>B43/C43</f>
        <v>0.94888753693414674</v>
      </c>
      <c r="F43" s="1">
        <v>12.185968554582525</v>
      </c>
      <c r="G43" s="1">
        <v>12.81708945260347</v>
      </c>
      <c r="H43" s="18">
        <f>F43/G43</f>
        <v>0.95075942160232407</v>
      </c>
    </row>
    <row r="44" spans="1:11" x14ac:dyDescent="0.2">
      <c r="A44" s="1" t="s">
        <v>138</v>
      </c>
      <c r="B44" s="1">
        <v>25.5821497970047</v>
      </c>
      <c r="C44" s="1">
        <v>27.428571428571399</v>
      </c>
      <c r="D44" s="18">
        <f t="shared" ref="D44:D47" si="2">B44/C44</f>
        <v>0.93268254468246403</v>
      </c>
      <c r="F44" s="1">
        <v>25.65057977528587</v>
      </c>
      <c r="G44" s="1">
        <v>27.507163323782233</v>
      </c>
      <c r="H44" s="18">
        <f t="shared" ref="H44:H47" si="3">F44/G44</f>
        <v>0.9325054522473718</v>
      </c>
    </row>
    <row r="45" spans="1:11" x14ac:dyDescent="0.2">
      <c r="A45" s="1" t="s">
        <v>160</v>
      </c>
      <c r="B45" s="1">
        <v>26.707837484460999</v>
      </c>
      <c r="C45" s="1">
        <v>28.571428571428601</v>
      </c>
      <c r="D45" s="18">
        <f t="shared" si="2"/>
        <v>0.93477431195613403</v>
      </c>
      <c r="F45" s="1">
        <v>26.846936055622439</v>
      </c>
      <c r="G45" s="1">
        <v>28.656716417910445</v>
      </c>
      <c r="H45" s="18">
        <f t="shared" si="3"/>
        <v>0.93684620610765812</v>
      </c>
    </row>
    <row r="46" spans="1:11" x14ac:dyDescent="0.2">
      <c r="A46" s="1" t="s">
        <v>139</v>
      </c>
      <c r="B46" s="1">
        <v>27.7648386582086</v>
      </c>
      <c r="C46" s="1">
        <v>29.629629629629601</v>
      </c>
      <c r="D46" s="18">
        <f t="shared" si="2"/>
        <v>0.93706330471454113</v>
      </c>
      <c r="F46" s="1">
        <v>27.941350013836033</v>
      </c>
      <c r="G46" s="1">
        <v>29.906542056074763</v>
      </c>
      <c r="H46" s="18">
        <f t="shared" si="3"/>
        <v>0.93428889108764246</v>
      </c>
    </row>
    <row r="47" spans="1:11" x14ac:dyDescent="0.2">
      <c r="A47" s="1" t="s">
        <v>141</v>
      </c>
      <c r="B47" s="1">
        <v>4.9494874781948903</v>
      </c>
      <c r="C47" s="1">
        <v>5.2287581699346397</v>
      </c>
      <c r="D47" s="18">
        <f t="shared" si="2"/>
        <v>0.94658948020477296</v>
      </c>
      <c r="F47" s="1">
        <v>4.9809255117080182</v>
      </c>
      <c r="G47" s="1">
        <v>5.2430365920262156</v>
      </c>
      <c r="H47" s="18">
        <f t="shared" si="3"/>
        <v>0.95000777207681053</v>
      </c>
    </row>
    <row r="49" spans="1:11" x14ac:dyDescent="0.2">
      <c r="A49" s="1" t="s">
        <v>153</v>
      </c>
    </row>
    <row r="50" spans="1:11" x14ac:dyDescent="0.2">
      <c r="A50" s="1" t="s">
        <v>154</v>
      </c>
      <c r="B50" s="1" t="s">
        <v>155</v>
      </c>
      <c r="C50" s="1" t="s">
        <v>156</v>
      </c>
      <c r="D50" s="1" t="s">
        <v>157</v>
      </c>
      <c r="E50" s="1" t="s">
        <v>158</v>
      </c>
      <c r="F50" s="1" t="s">
        <v>155</v>
      </c>
      <c r="G50" s="1" t="s">
        <v>156</v>
      </c>
      <c r="H50" s="1" t="s">
        <v>157</v>
      </c>
    </row>
    <row r="51" spans="1:11" x14ac:dyDescent="0.2">
      <c r="A51" s="1" t="s">
        <v>159</v>
      </c>
      <c r="B51" s="1">
        <v>1.226111806538799</v>
      </c>
      <c r="C51" s="1">
        <v>1.4883720930232558</v>
      </c>
      <c r="D51" s="18">
        <f>B51/C51</f>
        <v>0.82379387001825566</v>
      </c>
      <c r="F51" s="1">
        <v>1.2338445929825244</v>
      </c>
      <c r="G51" s="1">
        <v>1.4927693982273362</v>
      </c>
      <c r="H51" s="18">
        <f>F51/G51</f>
        <v>0.82654735181985572</v>
      </c>
    </row>
    <row r="52" spans="1:11" x14ac:dyDescent="0.2">
      <c r="A52" s="1" t="s">
        <v>138</v>
      </c>
      <c r="B52" s="1">
        <v>2.6226570290046749</v>
      </c>
      <c r="C52" s="1">
        <v>3.289924605894448</v>
      </c>
      <c r="D52" s="18">
        <f t="shared" ref="D52:D55" si="4">B52/C52</f>
        <v>0.79717845944121268</v>
      </c>
      <c r="F52" s="1">
        <v>2.6910870072858684</v>
      </c>
      <c r="G52" s="1">
        <v>3.3838561861120899</v>
      </c>
      <c r="H52" s="18">
        <f t="shared" ref="H52:H55" si="5">F52/G52</f>
        <v>0.79527227496562591</v>
      </c>
    </row>
    <row r="53" spans="1:11" x14ac:dyDescent="0.2">
      <c r="A53" s="1" t="s">
        <v>160</v>
      </c>
      <c r="B53" s="1">
        <v>2.7989455740609857</v>
      </c>
      <c r="C53" s="1">
        <v>3.5113386978785659</v>
      </c>
      <c r="D53" s="18">
        <f t="shared" si="4"/>
        <v>0.79711637494611831</v>
      </c>
      <c r="F53" s="1">
        <v>2.9380441452224382</v>
      </c>
      <c r="G53" s="1">
        <v>3.4921789741724267</v>
      </c>
      <c r="H53" s="18">
        <f t="shared" si="5"/>
        <v>0.8413211828350502</v>
      </c>
    </row>
    <row r="54" spans="1:11" x14ac:dyDescent="0.2">
      <c r="A54" s="1" t="s">
        <v>48</v>
      </c>
      <c r="B54" s="1">
        <v>2.9384312790085581</v>
      </c>
      <c r="C54" s="1">
        <v>3.5847647498132931</v>
      </c>
      <c r="D54" s="18">
        <f t="shared" si="4"/>
        <v>0.81969989220676243</v>
      </c>
      <c r="F54" s="1">
        <v>3.11494263463603</v>
      </c>
      <c r="G54" s="1">
        <v>3.576751117734724</v>
      </c>
      <c r="H54" s="18">
        <f t="shared" si="5"/>
        <v>0.87088604493365684</v>
      </c>
      <c r="K54" s="18"/>
    </row>
    <row r="55" spans="1:11" x14ac:dyDescent="0.2">
      <c r="A55" s="1" t="s">
        <v>161</v>
      </c>
      <c r="B55" s="1">
        <v>0.52369845419489391</v>
      </c>
      <c r="C55" s="1">
        <v>0.55504162812210911</v>
      </c>
      <c r="D55" s="18">
        <f t="shared" si="4"/>
        <v>0.94353004830780063</v>
      </c>
      <c r="F55" s="1">
        <v>0.55513648770801871</v>
      </c>
      <c r="G55" s="1">
        <v>0.63257775434897212</v>
      </c>
      <c r="H55" s="18">
        <f t="shared" si="5"/>
        <v>0.87757826431842612</v>
      </c>
      <c r="K55" s="18"/>
    </row>
    <row r="56" spans="1:11" x14ac:dyDescent="0.2">
      <c r="H56" s="18"/>
      <c r="K56" s="18"/>
    </row>
    <row r="57" spans="1:11" x14ac:dyDescent="0.2">
      <c r="K57" s="18"/>
    </row>
    <row r="58" spans="1:11" x14ac:dyDescent="0.2">
      <c r="K58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alexnet</vt:lpstr>
      <vt:lpstr>vgg</vt:lpstr>
      <vt:lpstr>stand-alone result</vt:lpstr>
      <vt:lpstr>distributed result</vt:lpstr>
      <vt:lpstr>distributed heterogeneous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陈博伟</dc:creator>
  <cp:lastModifiedBy>陈博伟</cp:lastModifiedBy>
  <dcterms:created xsi:type="dcterms:W3CDTF">2022-08-21T06:43:07Z</dcterms:created>
  <dcterms:modified xsi:type="dcterms:W3CDTF">2022-08-21T06:56:18Z</dcterms:modified>
</cp:coreProperties>
</file>