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me\Documents\Raymond\Cricket\RMSG\2017\"/>
    </mc:Choice>
  </mc:AlternateContent>
  <bookViews>
    <workbookView xWindow="0" yWindow="0" windowWidth="22524" windowHeight="99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I25" i="1"/>
  <c r="H25" i="1"/>
  <c r="G25" i="1"/>
  <c r="L25" i="1" s="1"/>
  <c r="J26" i="1"/>
  <c r="I26" i="1"/>
  <c r="H26" i="1"/>
  <c r="G26" i="1"/>
  <c r="L26" i="1" s="1"/>
  <c r="J27" i="1"/>
  <c r="I27" i="1"/>
  <c r="H27" i="1"/>
  <c r="G27" i="1"/>
  <c r="L27" i="1" s="1"/>
  <c r="J23" i="1"/>
  <c r="I23" i="1"/>
  <c r="H23" i="1"/>
  <c r="G23" i="1"/>
  <c r="L23" i="1" s="1"/>
  <c r="J24" i="1"/>
  <c r="I24" i="1"/>
  <c r="H24" i="1"/>
  <c r="G24" i="1"/>
  <c r="L24" i="1" s="1"/>
  <c r="J4" i="1"/>
  <c r="I4" i="1"/>
  <c r="H4" i="1"/>
  <c r="G4" i="1"/>
  <c r="L4" i="1" s="1"/>
  <c r="J3" i="1"/>
  <c r="I3" i="1"/>
  <c r="H3" i="1"/>
  <c r="G3" i="1"/>
  <c r="J16" i="1"/>
  <c r="I16" i="1"/>
  <c r="H16" i="1"/>
  <c r="G16" i="1"/>
  <c r="L16" i="1" s="1"/>
  <c r="J17" i="1"/>
  <c r="I17" i="1"/>
  <c r="H17" i="1"/>
  <c r="G17" i="1"/>
  <c r="L17" i="1" s="1"/>
  <c r="J5" i="1"/>
  <c r="I5" i="1"/>
  <c r="H5" i="1"/>
  <c r="G5" i="1"/>
  <c r="L5" i="1" s="1"/>
  <c r="J15" i="1"/>
  <c r="I15" i="1"/>
  <c r="H15" i="1"/>
  <c r="G15" i="1"/>
  <c r="J19" i="1"/>
  <c r="I19" i="1"/>
  <c r="H19" i="1"/>
  <c r="G19" i="1"/>
  <c r="J20" i="1"/>
  <c r="I20" i="1"/>
  <c r="H20" i="1"/>
  <c r="L20" i="1" s="1"/>
  <c r="G20" i="1"/>
  <c r="J9" i="1"/>
  <c r="I9" i="1"/>
  <c r="H9" i="1"/>
  <c r="L9" i="1" s="1"/>
  <c r="G9" i="1"/>
  <c r="J7" i="1"/>
  <c r="I7" i="1"/>
  <c r="H7" i="1"/>
  <c r="L7" i="1" s="1"/>
  <c r="G7" i="1"/>
  <c r="J11" i="1"/>
  <c r="I11" i="1"/>
  <c r="H11" i="1"/>
  <c r="G11" i="1"/>
  <c r="J13" i="1"/>
  <c r="I13" i="1"/>
  <c r="H13" i="1"/>
  <c r="L13" i="1" s="1"/>
  <c r="G13" i="1"/>
  <c r="J21" i="1"/>
  <c r="I21" i="1"/>
  <c r="H21" i="1"/>
  <c r="G21" i="1"/>
  <c r="J12" i="1"/>
  <c r="I12" i="1"/>
  <c r="H12" i="1"/>
  <c r="G12" i="1"/>
  <c r="L12" i="1"/>
  <c r="J8" i="1"/>
  <c r="I8" i="1"/>
  <c r="H8" i="1"/>
  <c r="G8" i="1"/>
  <c r="L3" i="1"/>
  <c r="L8" i="1"/>
  <c r="L11" i="1"/>
  <c r="L15" i="1"/>
  <c r="L19" i="1"/>
  <c r="L21" i="1"/>
</calcChain>
</file>

<file path=xl/sharedStrings.xml><?xml version="1.0" encoding="utf-8"?>
<sst xmlns="http://schemas.openxmlformats.org/spreadsheetml/2006/main" count="64" uniqueCount="45">
  <si>
    <t>Group</t>
  </si>
  <si>
    <t>Team</t>
  </si>
  <si>
    <t>Played</t>
  </si>
  <si>
    <t>Won</t>
  </si>
  <si>
    <t>Lost</t>
  </si>
  <si>
    <t>Runs For</t>
  </si>
  <si>
    <t>Overs For</t>
  </si>
  <si>
    <t>Runs Against</t>
  </si>
  <si>
    <t>Overs Against</t>
  </si>
  <si>
    <t>Points</t>
  </si>
  <si>
    <t>NRR</t>
  </si>
  <si>
    <t>A</t>
  </si>
  <si>
    <t>B</t>
  </si>
  <si>
    <t>C</t>
  </si>
  <si>
    <t>D</t>
  </si>
  <si>
    <t>E</t>
  </si>
  <si>
    <t>PLAYOFFS</t>
  </si>
  <si>
    <t>Home of Rockies</t>
  </si>
  <si>
    <t>Aspen CC</t>
  </si>
  <si>
    <t>Rising Stars</t>
  </si>
  <si>
    <t>Indian Broncos</t>
  </si>
  <si>
    <t>Aurora CC</t>
  </si>
  <si>
    <t>CMCC</t>
  </si>
  <si>
    <t>Jaguars</t>
  </si>
  <si>
    <t>Knights XI</t>
  </si>
  <si>
    <t>Scorchers</t>
  </si>
  <si>
    <t>DK Bose</t>
  </si>
  <si>
    <t>Royal Strikers</t>
  </si>
  <si>
    <t>Pikes Peak XI</t>
  </si>
  <si>
    <t>DGIT</t>
  </si>
  <si>
    <t>Denver Lions</t>
  </si>
  <si>
    <t>Colorado Super Kings</t>
  </si>
  <si>
    <t>RANK</t>
  </si>
  <si>
    <t>Sunday July 30th</t>
  </si>
  <si>
    <t>Quarter finals</t>
  </si>
  <si>
    <t>First Semi Final</t>
  </si>
  <si>
    <t>Second Semi Final</t>
  </si>
  <si>
    <t>Loser SF1 vs Loser SF2</t>
  </si>
  <si>
    <t>Third Place</t>
  </si>
  <si>
    <t>Winner SF1 vs Winner SF2</t>
  </si>
  <si>
    <t>Finals</t>
  </si>
  <si>
    <t>Jaguars vs Royal Strikers</t>
  </si>
  <si>
    <t>Indian Broncos vs DGIT</t>
  </si>
  <si>
    <t>Rising Stars vs Winner #5 v #4</t>
  </si>
  <si>
    <t>LUNCH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</si>
</sst>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2" fontId="0" fillId="2" borderId="0" xfId="0" applyNumberFormat="1" applyFill="1"/>
    <xf numFmtId="2" fontId="0" fillId="0" borderId="0" xfId="0" applyNumberFormat="1"/>
    <xf numFmtId="0" fontId="0" fillId="3" borderId="0" xfId="0" applyFill="1"/>
    <xf numFmtId="18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2" fontId="0" fillId="5" borderId="0" xfId="0" applyNumberFormat="1" applyFill="1"/>
    <xf numFmtId="0" fontId="0" fillId="6" borderId="0" xfId="0" applyFill="1"/>
    <xf numFmtId="2" fontId="0" fillId="6" borderId="0" xfId="0" applyNumberFormat="1" applyFill="1"/>
    <xf numFmtId="0" fontId="0" fillId="7" borderId="0" xfId="0" applyFill="1"/>
    <xf numFmtId="2" fontId="0" fillId="7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J34" sqref="J34"/>
    </sheetView>
  </sheetViews>
  <sheetFormatPr defaultRowHeight="14.4" x14ac:dyDescent="0.3"/>
  <cols>
    <col min="1" max="1" width="14.44140625" bestFit="1" customWidth="1"/>
    <col min="2" max="2" width="9" bestFit="1" customWidth="1"/>
    <col min="3" max="3" width="25.109375" bestFit="1" customWidth="1"/>
    <col min="4" max="4" width="6.33203125" bestFit="1" customWidth="1"/>
    <col min="5" max="5" width="4.88671875" bestFit="1" customWidth="1"/>
    <col min="6" max="6" width="4.44140625" bestFit="1" customWidth="1"/>
    <col min="7" max="7" width="8" bestFit="1" customWidth="1"/>
    <col min="8" max="8" width="8.77734375" bestFit="1" customWidth="1"/>
    <col min="9" max="9" width="11.21875" bestFit="1" customWidth="1"/>
    <col min="10" max="10" width="12" bestFit="1" customWidth="1"/>
    <col min="11" max="11" width="6" bestFit="1" customWidth="1"/>
    <col min="12" max="12" width="5.21875" style="3" bestFit="1" customWidth="1"/>
    <col min="13" max="13" width="5.5546875" bestFit="1" customWidth="1"/>
  </cols>
  <sheetData>
    <row r="1" spans="2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1" t="s">
        <v>32</v>
      </c>
    </row>
    <row r="3" spans="2:13" x14ac:dyDescent="0.3">
      <c r="B3" t="s">
        <v>11</v>
      </c>
      <c r="C3" s="6" t="s">
        <v>19</v>
      </c>
      <c r="D3" s="6">
        <v>2</v>
      </c>
      <c r="E3" s="6">
        <v>2</v>
      </c>
      <c r="F3" s="6">
        <v>0</v>
      </c>
      <c r="G3" s="6">
        <f>63+112</f>
        <v>175</v>
      </c>
      <c r="H3" s="6">
        <f>9.83+10</f>
        <v>19.829999999999998</v>
      </c>
      <c r="I3" s="6">
        <f>62+61</f>
        <v>123</v>
      </c>
      <c r="J3" s="6">
        <f>10+10</f>
        <v>20</v>
      </c>
      <c r="K3" s="6">
        <v>4</v>
      </c>
      <c r="L3" s="7">
        <f>(G3/H3) - (I3/J3)</f>
        <v>2.675012607160868</v>
      </c>
      <c r="M3" s="6">
        <v>1</v>
      </c>
    </row>
    <row r="4" spans="2:13" x14ac:dyDescent="0.3">
      <c r="B4" t="s">
        <v>11</v>
      </c>
      <c r="C4" t="s">
        <v>18</v>
      </c>
      <c r="D4">
        <v>2</v>
      </c>
      <c r="E4">
        <v>1</v>
      </c>
      <c r="F4">
        <v>1</v>
      </c>
      <c r="G4">
        <f>103+61</f>
        <v>164</v>
      </c>
      <c r="H4">
        <f>10+10</f>
        <v>20</v>
      </c>
      <c r="I4">
        <f>53+112</f>
        <v>165</v>
      </c>
      <c r="J4">
        <f>10+10</f>
        <v>20</v>
      </c>
      <c r="K4">
        <v>2</v>
      </c>
      <c r="L4" s="3">
        <f>(G4/H4) - (I4/J4)</f>
        <v>-5.0000000000000711E-2</v>
      </c>
      <c r="M4">
        <v>2</v>
      </c>
    </row>
    <row r="5" spans="2:13" x14ac:dyDescent="0.3">
      <c r="B5" t="s">
        <v>11</v>
      </c>
      <c r="C5" t="s">
        <v>17</v>
      </c>
      <c r="D5">
        <v>2</v>
      </c>
      <c r="E5">
        <v>0</v>
      </c>
      <c r="F5">
        <v>2</v>
      </c>
      <c r="G5">
        <f>53+62</f>
        <v>115</v>
      </c>
      <c r="H5">
        <f>10+10</f>
        <v>20</v>
      </c>
      <c r="I5">
        <f>103+63</f>
        <v>166</v>
      </c>
      <c r="J5">
        <f>10+9.83</f>
        <v>19.829999999999998</v>
      </c>
      <c r="K5">
        <v>0</v>
      </c>
      <c r="L5" s="3">
        <f>(G5/H5) - (I5/J5)</f>
        <v>-2.6211548159354514</v>
      </c>
      <c r="M5">
        <v>3</v>
      </c>
    </row>
    <row r="7" spans="2:13" x14ac:dyDescent="0.3">
      <c r="B7" t="s">
        <v>12</v>
      </c>
      <c r="C7" s="8" t="s">
        <v>20</v>
      </c>
      <c r="D7" s="8">
        <v>2</v>
      </c>
      <c r="E7" s="8">
        <v>2</v>
      </c>
      <c r="F7" s="8">
        <v>0</v>
      </c>
      <c r="G7" s="8">
        <f>69+133</f>
        <v>202</v>
      </c>
      <c r="H7" s="8">
        <f>10+10</f>
        <v>20</v>
      </c>
      <c r="I7" s="8">
        <f>52+62</f>
        <v>114</v>
      </c>
      <c r="J7" s="8">
        <f>10+10</f>
        <v>20</v>
      </c>
      <c r="K7" s="8">
        <v>4</v>
      </c>
      <c r="L7" s="9">
        <f>(G7/H7) - (I7/J7)</f>
        <v>4.3999999999999995</v>
      </c>
      <c r="M7" s="8">
        <v>1</v>
      </c>
    </row>
    <row r="8" spans="2:13" x14ac:dyDescent="0.3">
      <c r="B8" t="s">
        <v>12</v>
      </c>
      <c r="C8" t="s">
        <v>21</v>
      </c>
      <c r="D8">
        <v>2</v>
      </c>
      <c r="E8">
        <v>1</v>
      </c>
      <c r="F8">
        <v>1</v>
      </c>
      <c r="G8">
        <f>59+52</f>
        <v>111</v>
      </c>
      <c r="H8">
        <f>10+10</f>
        <v>20</v>
      </c>
      <c r="I8">
        <f>55+69</f>
        <v>124</v>
      </c>
      <c r="J8">
        <f>10+10</f>
        <v>20</v>
      </c>
      <c r="K8">
        <v>2</v>
      </c>
      <c r="L8" s="3">
        <f>(G8/H8) - (I8/J8)</f>
        <v>-0.65000000000000036</v>
      </c>
      <c r="M8">
        <v>2</v>
      </c>
    </row>
    <row r="9" spans="2:13" x14ac:dyDescent="0.3">
      <c r="B9" t="s">
        <v>12</v>
      </c>
      <c r="C9" t="s">
        <v>22</v>
      </c>
      <c r="D9">
        <v>2</v>
      </c>
      <c r="E9">
        <v>0</v>
      </c>
      <c r="F9">
        <v>2</v>
      </c>
      <c r="G9">
        <f>55+62</f>
        <v>117</v>
      </c>
      <c r="H9">
        <f>10+10</f>
        <v>20</v>
      </c>
      <c r="I9">
        <f>59+133</f>
        <v>192</v>
      </c>
      <c r="J9">
        <f>10+10</f>
        <v>20</v>
      </c>
      <c r="K9">
        <v>0</v>
      </c>
      <c r="L9" s="3">
        <f>(G9/H9) - (I9/J9)</f>
        <v>-3.75</v>
      </c>
      <c r="M9">
        <v>3</v>
      </c>
    </row>
    <row r="11" spans="2:13" x14ac:dyDescent="0.3">
      <c r="B11" t="s">
        <v>13</v>
      </c>
      <c r="C11" s="4" t="s">
        <v>23</v>
      </c>
      <c r="D11" s="4">
        <v>2</v>
      </c>
      <c r="E11" s="4">
        <v>1</v>
      </c>
      <c r="F11" s="4">
        <v>1</v>
      </c>
      <c r="G11" s="4">
        <f>56+58</f>
        <v>114</v>
      </c>
      <c r="H11" s="4">
        <f>10+3.33</f>
        <v>13.33</v>
      </c>
      <c r="I11" s="4">
        <f>60+57</f>
        <v>117</v>
      </c>
      <c r="J11" s="4">
        <f>8.17+10</f>
        <v>18.170000000000002</v>
      </c>
      <c r="K11" s="4">
        <v>2</v>
      </c>
      <c r="L11" s="14">
        <f>(G11/H11) - (I11/J11)</f>
        <v>2.1129525639527653</v>
      </c>
      <c r="M11" s="4">
        <v>1</v>
      </c>
    </row>
    <row r="12" spans="2:13" x14ac:dyDescent="0.3">
      <c r="B12" t="s">
        <v>13</v>
      </c>
      <c r="C12" t="s">
        <v>24</v>
      </c>
      <c r="D12">
        <v>2</v>
      </c>
      <c r="E12">
        <v>1</v>
      </c>
      <c r="F12">
        <v>1</v>
      </c>
      <c r="G12">
        <f>60+50</f>
        <v>110</v>
      </c>
      <c r="H12">
        <f>8.17+10</f>
        <v>18.170000000000002</v>
      </c>
      <c r="I12">
        <f>56+62</f>
        <v>118</v>
      </c>
      <c r="J12">
        <f>10+10</f>
        <v>20</v>
      </c>
      <c r="K12">
        <v>2</v>
      </c>
      <c r="L12" s="3">
        <f>(G12/H12) - (I12/J12)</f>
        <v>0.15393505778756111</v>
      </c>
      <c r="M12">
        <v>2</v>
      </c>
    </row>
    <row r="13" spans="2:13" x14ac:dyDescent="0.3">
      <c r="B13" t="s">
        <v>13</v>
      </c>
      <c r="C13" t="s">
        <v>25</v>
      </c>
      <c r="D13">
        <v>2</v>
      </c>
      <c r="E13">
        <v>1</v>
      </c>
      <c r="F13">
        <v>1</v>
      </c>
      <c r="G13">
        <f>62+57</f>
        <v>119</v>
      </c>
      <c r="H13">
        <f>10+10</f>
        <v>20</v>
      </c>
      <c r="I13">
        <f>50+58</f>
        <v>108</v>
      </c>
      <c r="J13">
        <f>10+3.33</f>
        <v>13.33</v>
      </c>
      <c r="K13">
        <v>2</v>
      </c>
      <c r="L13" s="3">
        <f>(G13/H13) - (I13/J13)</f>
        <v>-2.1520255063765932</v>
      </c>
      <c r="M13">
        <v>3</v>
      </c>
    </row>
    <row r="15" spans="2:13" x14ac:dyDescent="0.3">
      <c r="B15" t="s">
        <v>14</v>
      </c>
      <c r="C15" s="12" t="s">
        <v>27</v>
      </c>
      <c r="D15" s="12">
        <v>2</v>
      </c>
      <c r="E15" s="12">
        <v>2</v>
      </c>
      <c r="F15" s="12">
        <v>0</v>
      </c>
      <c r="G15" s="12">
        <f>60+83</f>
        <v>143</v>
      </c>
      <c r="H15" s="12">
        <f>7.83+8.67</f>
        <v>16.5</v>
      </c>
      <c r="I15" s="12">
        <f>59+80</f>
        <v>139</v>
      </c>
      <c r="J15" s="12">
        <f>10+10</f>
        <v>20</v>
      </c>
      <c r="K15" s="12">
        <v>4</v>
      </c>
      <c r="L15" s="13">
        <f>(G15/H15) - (I15/J15)</f>
        <v>1.7166666666666659</v>
      </c>
      <c r="M15" s="12">
        <v>1</v>
      </c>
    </row>
    <row r="16" spans="2:13" x14ac:dyDescent="0.3">
      <c r="B16" t="s">
        <v>14</v>
      </c>
      <c r="C16" t="s">
        <v>28</v>
      </c>
      <c r="D16">
        <v>2</v>
      </c>
      <c r="E16">
        <v>1</v>
      </c>
      <c r="F16">
        <v>1</v>
      </c>
      <c r="G16">
        <f>80+56</f>
        <v>136</v>
      </c>
      <c r="H16">
        <f>10+7</f>
        <v>17</v>
      </c>
      <c r="I16">
        <f>83+53</f>
        <v>136</v>
      </c>
      <c r="J16">
        <f>8.67+10</f>
        <v>18.670000000000002</v>
      </c>
      <c r="K16">
        <v>2</v>
      </c>
      <c r="L16" s="3">
        <f>(G16/H16) - (I16/J16)</f>
        <v>0.71558650241028499</v>
      </c>
      <c r="M16">
        <v>2</v>
      </c>
    </row>
    <row r="17" spans="1:13" x14ac:dyDescent="0.3">
      <c r="B17" t="s">
        <v>14</v>
      </c>
      <c r="C17" t="s">
        <v>26</v>
      </c>
      <c r="D17">
        <v>2</v>
      </c>
      <c r="E17">
        <v>0</v>
      </c>
      <c r="F17">
        <v>2</v>
      </c>
      <c r="G17">
        <f>59+53</f>
        <v>112</v>
      </c>
      <c r="H17">
        <f>10+10</f>
        <v>20</v>
      </c>
      <c r="I17">
        <f>60+56</f>
        <v>116</v>
      </c>
      <c r="J17">
        <f>7.83+7</f>
        <v>14.83</v>
      </c>
      <c r="K17">
        <v>0</v>
      </c>
      <c r="L17" s="3">
        <f>(G17/H17) - (I17/J17)</f>
        <v>-2.2219824679703306</v>
      </c>
      <c r="M17">
        <v>3</v>
      </c>
    </row>
    <row r="19" spans="1:13" x14ac:dyDescent="0.3">
      <c r="B19" t="s">
        <v>15</v>
      </c>
      <c r="C19" s="10" t="s">
        <v>29</v>
      </c>
      <c r="D19" s="10">
        <v>2</v>
      </c>
      <c r="E19" s="10">
        <v>2</v>
      </c>
      <c r="F19" s="10">
        <v>0</v>
      </c>
      <c r="G19" s="10">
        <f>45+70</f>
        <v>115</v>
      </c>
      <c r="H19" s="10">
        <f>5.5+9</f>
        <v>14.5</v>
      </c>
      <c r="I19" s="10">
        <f>42+66</f>
        <v>108</v>
      </c>
      <c r="J19" s="10">
        <f>10+10</f>
        <v>20</v>
      </c>
      <c r="K19" s="10">
        <v>4</v>
      </c>
      <c r="L19" s="11">
        <f>(G19/H19) - (I19/J19)</f>
        <v>2.5310344827586206</v>
      </c>
      <c r="M19" s="10">
        <v>1</v>
      </c>
    </row>
    <row r="20" spans="1:13" x14ac:dyDescent="0.3">
      <c r="B20" t="s">
        <v>15</v>
      </c>
      <c r="C20" t="s">
        <v>30</v>
      </c>
      <c r="D20">
        <v>2</v>
      </c>
      <c r="E20">
        <v>1</v>
      </c>
      <c r="F20">
        <v>1</v>
      </c>
      <c r="G20">
        <f>56+66</f>
        <v>122</v>
      </c>
      <c r="H20">
        <f>8.17+10</f>
        <v>18.170000000000002</v>
      </c>
      <c r="I20">
        <f>55+70</f>
        <v>125</v>
      </c>
      <c r="J20">
        <f>10+9</f>
        <v>19</v>
      </c>
      <c r="K20">
        <v>2</v>
      </c>
      <c r="L20" s="3">
        <f>(G20/H20) - (I20/J20)</f>
        <v>0.13541696839787942</v>
      </c>
      <c r="M20">
        <v>2</v>
      </c>
    </row>
    <row r="21" spans="1:13" x14ac:dyDescent="0.3">
      <c r="B21" t="s">
        <v>15</v>
      </c>
      <c r="C21" t="s">
        <v>31</v>
      </c>
      <c r="D21">
        <v>2</v>
      </c>
      <c r="E21">
        <v>0</v>
      </c>
      <c r="F21">
        <v>2</v>
      </c>
      <c r="G21">
        <f>55+42</f>
        <v>97</v>
      </c>
      <c r="H21">
        <f>10+10</f>
        <v>20</v>
      </c>
      <c r="I21">
        <f>56+45</f>
        <v>101</v>
      </c>
      <c r="J21">
        <f>8.17+5.5</f>
        <v>13.67</v>
      </c>
      <c r="K21">
        <v>0</v>
      </c>
      <c r="L21" s="3">
        <f>(G21/H21) - (I21/J21)</f>
        <v>-2.5384418434528166</v>
      </c>
      <c r="M21">
        <v>3</v>
      </c>
    </row>
    <row r="23" spans="1:13" x14ac:dyDescent="0.3">
      <c r="B23" t="s">
        <v>16</v>
      </c>
      <c r="C23" s="8" t="s">
        <v>20</v>
      </c>
      <c r="D23" s="8">
        <v>2</v>
      </c>
      <c r="E23" s="8">
        <v>2</v>
      </c>
      <c r="F23" s="8">
        <v>0</v>
      </c>
      <c r="G23" s="8">
        <f>69+133</f>
        <v>202</v>
      </c>
      <c r="H23" s="8">
        <f>10+10</f>
        <v>20</v>
      </c>
      <c r="I23" s="8">
        <f>52+62</f>
        <v>114</v>
      </c>
      <c r="J23" s="8">
        <f>10+10</f>
        <v>20</v>
      </c>
      <c r="K23" s="8">
        <v>4</v>
      </c>
      <c r="L23" s="9">
        <f>(G23/H23) - (I23/J23)</f>
        <v>4.3999999999999995</v>
      </c>
      <c r="M23" s="8">
        <v>1</v>
      </c>
    </row>
    <row r="24" spans="1:13" x14ac:dyDescent="0.3">
      <c r="B24" t="s">
        <v>16</v>
      </c>
      <c r="C24" s="6" t="s">
        <v>19</v>
      </c>
      <c r="D24" s="6">
        <v>2</v>
      </c>
      <c r="E24" s="6">
        <v>2</v>
      </c>
      <c r="F24" s="6">
        <v>0</v>
      </c>
      <c r="G24" s="6">
        <f>63+112</f>
        <v>175</v>
      </c>
      <c r="H24" s="6">
        <f>9.83+10</f>
        <v>19.829999999999998</v>
      </c>
      <c r="I24" s="6">
        <f>62+61</f>
        <v>123</v>
      </c>
      <c r="J24" s="6">
        <f>10+10</f>
        <v>20</v>
      </c>
      <c r="K24" s="6">
        <v>4</v>
      </c>
      <c r="L24" s="7">
        <f>(G24/H24) - (I24/J24)</f>
        <v>2.675012607160868</v>
      </c>
      <c r="M24" s="6">
        <v>2</v>
      </c>
    </row>
    <row r="25" spans="1:13" x14ac:dyDescent="0.3">
      <c r="B25" t="s">
        <v>16</v>
      </c>
      <c r="C25" s="10" t="s">
        <v>29</v>
      </c>
      <c r="D25" s="10">
        <v>2</v>
      </c>
      <c r="E25" s="10">
        <v>2</v>
      </c>
      <c r="F25" s="10">
        <v>0</v>
      </c>
      <c r="G25" s="10">
        <f>45+70</f>
        <v>115</v>
      </c>
      <c r="H25" s="10">
        <f>5.5+9</f>
        <v>14.5</v>
      </c>
      <c r="I25" s="10">
        <f>42+66</f>
        <v>108</v>
      </c>
      <c r="J25" s="10">
        <f>10+10</f>
        <v>20</v>
      </c>
      <c r="K25" s="10">
        <v>4</v>
      </c>
      <c r="L25" s="11">
        <f>(G25/H25) - (I25/J25)</f>
        <v>2.5310344827586206</v>
      </c>
      <c r="M25" s="10">
        <v>3</v>
      </c>
    </row>
    <row r="26" spans="1:13" x14ac:dyDescent="0.3">
      <c r="B26" t="s">
        <v>16</v>
      </c>
      <c r="C26" s="12" t="s">
        <v>27</v>
      </c>
      <c r="D26" s="12">
        <v>2</v>
      </c>
      <c r="E26" s="12">
        <v>2</v>
      </c>
      <c r="F26" s="12">
        <v>0</v>
      </c>
      <c r="G26" s="12">
        <f>60+83</f>
        <v>143</v>
      </c>
      <c r="H26" s="12">
        <f>7.83+8.67</f>
        <v>16.5</v>
      </c>
      <c r="I26" s="12">
        <f>59+80</f>
        <v>139</v>
      </c>
      <c r="J26" s="12">
        <f>10+10</f>
        <v>20</v>
      </c>
      <c r="K26" s="12">
        <v>4</v>
      </c>
      <c r="L26" s="13">
        <f>(G26/H26) - (I26/J26)</f>
        <v>1.7166666666666659</v>
      </c>
      <c r="M26" s="12">
        <v>4</v>
      </c>
    </row>
    <row r="27" spans="1:13" x14ac:dyDescent="0.3">
      <c r="B27" t="s">
        <v>16</v>
      </c>
      <c r="C27" s="4" t="s">
        <v>23</v>
      </c>
      <c r="D27" s="4">
        <v>2</v>
      </c>
      <c r="E27" s="4">
        <v>1</v>
      </c>
      <c r="F27" s="4">
        <v>1</v>
      </c>
      <c r="G27" s="4">
        <f>56+58</f>
        <v>114</v>
      </c>
      <c r="H27" s="4">
        <f>10+3.33</f>
        <v>13.33</v>
      </c>
      <c r="I27" s="4">
        <f>60+57</f>
        <v>117</v>
      </c>
      <c r="J27" s="4">
        <f>8.17+10</f>
        <v>18.170000000000002</v>
      </c>
      <c r="K27" s="4">
        <v>2</v>
      </c>
      <c r="L27" s="14">
        <f>(G27/H27) - (I27/J27)</f>
        <v>2.1129525639527653</v>
      </c>
      <c r="M27" s="4">
        <v>5</v>
      </c>
    </row>
    <row r="29" spans="1:13" x14ac:dyDescent="0.3">
      <c r="A29" s="4" t="s">
        <v>33</v>
      </c>
      <c r="B29" s="5">
        <v>0.375</v>
      </c>
      <c r="C29" s="4" t="s">
        <v>41</v>
      </c>
      <c r="D29" s="4" t="s">
        <v>34</v>
      </c>
      <c r="E29" s="4"/>
      <c r="F29" s="4"/>
      <c r="K29" s="3"/>
      <c r="L29"/>
    </row>
    <row r="30" spans="1:13" x14ac:dyDescent="0.3">
      <c r="B30" s="5">
        <v>0.4375</v>
      </c>
      <c r="C30" s="4" t="s">
        <v>42</v>
      </c>
      <c r="D30" s="4" t="s">
        <v>35</v>
      </c>
      <c r="E30" s="4"/>
      <c r="F30" s="4"/>
      <c r="K30" s="3"/>
      <c r="L30"/>
    </row>
    <row r="31" spans="1:13" x14ac:dyDescent="0.3">
      <c r="B31" s="5">
        <v>0.5</v>
      </c>
      <c r="C31" s="4" t="s">
        <v>43</v>
      </c>
      <c r="D31" s="4" t="s">
        <v>36</v>
      </c>
      <c r="E31" s="4"/>
      <c r="F31" s="4"/>
      <c r="K31" s="3"/>
      <c r="L31"/>
    </row>
    <row r="32" spans="1:13" x14ac:dyDescent="0.3">
      <c r="B32" s="5">
        <v>0.58333333333333337</v>
      </c>
      <c r="C32" s="4" t="s">
        <v>44</v>
      </c>
      <c r="D32" s="4"/>
      <c r="E32" s="4"/>
      <c r="F32" s="4"/>
      <c r="K32" s="3"/>
      <c r="L32"/>
    </row>
    <row r="33" spans="2:12" x14ac:dyDescent="0.3">
      <c r="B33" s="5">
        <v>0.625</v>
      </c>
      <c r="C33" s="4" t="s">
        <v>37</v>
      </c>
      <c r="D33" s="4" t="s">
        <v>38</v>
      </c>
      <c r="E33" s="4"/>
      <c r="F33" s="4"/>
      <c r="K33" s="3"/>
      <c r="L33"/>
    </row>
    <row r="34" spans="2:12" x14ac:dyDescent="0.3">
      <c r="B34" s="5">
        <v>0.6875</v>
      </c>
      <c r="C34" s="4" t="s">
        <v>39</v>
      </c>
      <c r="D34" s="4" t="s">
        <v>40</v>
      </c>
      <c r="E34" s="4"/>
      <c r="F34" s="4"/>
      <c r="K34" s="3"/>
      <c r="L34"/>
    </row>
  </sheetData>
  <sortState ref="A23:K27">
    <sortCondition descending="1" ref="J23:J27"/>
    <sortCondition descending="1" ref="K23:K2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2017-07-24T15:17:14Z</dcterms:created>
  <dcterms:modified xsi:type="dcterms:W3CDTF">2017-07-24T18:54:40Z</dcterms:modified>
</cp:coreProperties>
</file>