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's PC\Documents\cricket\CCL 2021\"/>
    </mc:Choice>
  </mc:AlternateContent>
  <xr:revisionPtr revIDLastSave="0" documentId="13_ncr:1_{26EEE12E-0AAB-460F-85BC-D438F6BE0919}" xr6:coauthVersionLast="47" xr6:coauthVersionMax="47" xr10:uidLastSave="{00000000-0000-0000-0000-000000000000}"/>
  <bookViews>
    <workbookView xWindow="20370" yWindow="-4755" windowWidth="29040" windowHeight="15840" xr2:uid="{00000000-000D-0000-FFFF-FFFF00000000}"/>
  </bookViews>
  <sheets>
    <sheet name="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7" i="1" l="1"/>
  <c r="F116" i="1"/>
  <c r="G116" i="1"/>
  <c r="H116" i="1"/>
  <c r="F117" i="1"/>
  <c r="G117" i="1"/>
  <c r="H117" i="1"/>
  <c r="F118" i="1"/>
  <c r="G118" i="1"/>
  <c r="H118" i="1"/>
  <c r="F119" i="1"/>
  <c r="G119" i="1"/>
  <c r="H119" i="1"/>
  <c r="H115" i="1"/>
  <c r="G115" i="1"/>
  <c r="F115" i="1"/>
  <c r="E161" i="1"/>
  <c r="H157" i="1" s="1"/>
  <c r="K157" i="1" s="1"/>
  <c r="D161" i="1"/>
  <c r="G157" i="1" s="1"/>
  <c r="C161" i="1"/>
  <c r="F157" i="1" s="1"/>
  <c r="I157" i="1" s="1"/>
  <c r="D151" i="1"/>
  <c r="F149" i="1" s="1"/>
  <c r="C151" i="1"/>
  <c r="E145" i="1" s="1"/>
  <c r="J141" i="1"/>
  <c r="R137" i="1" s="1"/>
  <c r="Z137" i="1" s="1"/>
  <c r="I141" i="1"/>
  <c r="Q135" i="1" s="1"/>
  <c r="H141" i="1"/>
  <c r="P138" i="1" s="1"/>
  <c r="G141" i="1"/>
  <c r="O137" i="1" s="1"/>
  <c r="F141" i="1"/>
  <c r="N139" i="1" s="1"/>
  <c r="E141" i="1"/>
  <c r="M138" i="1" s="1"/>
  <c r="D141" i="1"/>
  <c r="L139" i="1" s="1"/>
  <c r="C141" i="1"/>
  <c r="K135" i="1" s="1"/>
  <c r="H131" i="1"/>
  <c r="N125" i="1" s="1"/>
  <c r="G131" i="1"/>
  <c r="M125" i="1" s="1"/>
  <c r="F131" i="1"/>
  <c r="L128" i="1" s="1"/>
  <c r="E131" i="1"/>
  <c r="K128" i="1" s="1"/>
  <c r="D131" i="1"/>
  <c r="J129" i="1" s="1"/>
  <c r="P129" i="1" s="1"/>
  <c r="C131" i="1"/>
  <c r="I129" i="1" s="1"/>
  <c r="E121" i="1"/>
  <c r="D121" i="1"/>
  <c r="C121" i="1"/>
  <c r="E111" i="1"/>
  <c r="H106" i="1" s="1"/>
  <c r="D111" i="1"/>
  <c r="G108" i="1" s="1"/>
  <c r="C111" i="1"/>
  <c r="F107" i="1" s="1"/>
  <c r="E259" i="1"/>
  <c r="H255" i="1" s="1"/>
  <c r="K255" i="1" s="1"/>
  <c r="D259" i="1"/>
  <c r="G255" i="1" s="1"/>
  <c r="J255" i="1" s="1"/>
  <c r="C259" i="1"/>
  <c r="F253" i="1" s="1"/>
  <c r="I253" i="1" s="1"/>
  <c r="D249" i="1"/>
  <c r="F244" i="1" s="1"/>
  <c r="H244" i="1" s="1"/>
  <c r="C249" i="1"/>
  <c r="E246" i="1" s="1"/>
  <c r="G246" i="1" s="1"/>
  <c r="J239" i="1"/>
  <c r="R236" i="1" s="1"/>
  <c r="Z236" i="1" s="1"/>
  <c r="I239" i="1"/>
  <c r="Q234" i="1" s="1"/>
  <c r="Y234" i="1" s="1"/>
  <c r="H239" i="1"/>
  <c r="P237" i="1" s="1"/>
  <c r="G239" i="1"/>
  <c r="O235" i="1" s="1"/>
  <c r="F239" i="1"/>
  <c r="N236" i="1" s="1"/>
  <c r="V236" i="1" s="1"/>
  <c r="E239" i="1"/>
  <c r="D239" i="1"/>
  <c r="L237" i="1" s="1"/>
  <c r="T237" i="1" s="1"/>
  <c r="C239" i="1"/>
  <c r="K237" i="1" s="1"/>
  <c r="S237" i="1" s="1"/>
  <c r="H229" i="1"/>
  <c r="N226" i="1" s="1"/>
  <c r="T226" i="1" s="1"/>
  <c r="G229" i="1"/>
  <c r="M226" i="1" s="1"/>
  <c r="S226" i="1" s="1"/>
  <c r="F229" i="1"/>
  <c r="L225" i="1" s="1"/>
  <c r="R225" i="1" s="1"/>
  <c r="E229" i="1"/>
  <c r="D229" i="1"/>
  <c r="J226" i="1" s="1"/>
  <c r="P226" i="1" s="1"/>
  <c r="C229" i="1"/>
  <c r="I223" i="1" s="1"/>
  <c r="O223" i="1" s="1"/>
  <c r="E219" i="1"/>
  <c r="H213" i="1" s="1"/>
  <c r="K213" i="1" s="1"/>
  <c r="D219" i="1"/>
  <c r="G215" i="1" s="1"/>
  <c r="J215" i="1" s="1"/>
  <c r="C219" i="1"/>
  <c r="F217" i="1" s="1"/>
  <c r="I217" i="1" s="1"/>
  <c r="E209" i="1"/>
  <c r="D209" i="1"/>
  <c r="G207" i="1" s="1"/>
  <c r="J207" i="1" s="1"/>
  <c r="C209" i="1"/>
  <c r="F205" i="1" s="1"/>
  <c r="I205" i="1" s="1"/>
  <c r="E64" i="1"/>
  <c r="H60" i="1" s="1"/>
  <c r="K60" i="1" s="1"/>
  <c r="D64" i="1"/>
  <c r="G60" i="1" s="1"/>
  <c r="J60" i="1" s="1"/>
  <c r="C64" i="1"/>
  <c r="F62" i="1" s="1"/>
  <c r="I62" i="1" s="1"/>
  <c r="D54" i="1"/>
  <c r="C54" i="1"/>
  <c r="E49" i="1" s="1"/>
  <c r="G49" i="1" s="1"/>
  <c r="J44" i="1"/>
  <c r="R38" i="1" s="1"/>
  <c r="Z38" i="1" s="1"/>
  <c r="I44" i="1"/>
  <c r="Q40" i="1" s="1"/>
  <c r="Y40" i="1" s="1"/>
  <c r="H44" i="1"/>
  <c r="P40" i="1" s="1"/>
  <c r="X40" i="1" s="1"/>
  <c r="G44" i="1"/>
  <c r="O40" i="1" s="1"/>
  <c r="W40" i="1" s="1"/>
  <c r="F44" i="1"/>
  <c r="E44" i="1"/>
  <c r="M42" i="1" s="1"/>
  <c r="U42" i="1" s="1"/>
  <c r="D44" i="1"/>
  <c r="L41" i="1" s="1"/>
  <c r="T41" i="1" s="1"/>
  <c r="C44" i="1"/>
  <c r="K40" i="1" s="1"/>
  <c r="S40" i="1" s="1"/>
  <c r="H34" i="1"/>
  <c r="N31" i="1" s="1"/>
  <c r="T31" i="1" s="1"/>
  <c r="G34" i="1"/>
  <c r="M28" i="1" s="1"/>
  <c r="S28" i="1" s="1"/>
  <c r="F34" i="1"/>
  <c r="E34" i="1"/>
  <c r="K31" i="1" s="1"/>
  <c r="Q31" i="1" s="1"/>
  <c r="D34" i="1"/>
  <c r="J32" i="1" s="1"/>
  <c r="P32" i="1" s="1"/>
  <c r="C34" i="1"/>
  <c r="I30" i="1" s="1"/>
  <c r="O30" i="1" s="1"/>
  <c r="E24" i="1"/>
  <c r="H18" i="1" s="1"/>
  <c r="D24" i="1"/>
  <c r="G21" i="1" s="1"/>
  <c r="J21" i="1" s="1"/>
  <c r="C24" i="1"/>
  <c r="F22" i="1" s="1"/>
  <c r="I22" i="1" s="1"/>
  <c r="E14" i="1"/>
  <c r="H9" i="1" s="1"/>
  <c r="K9" i="1" s="1"/>
  <c r="D14" i="1"/>
  <c r="G9" i="1" s="1"/>
  <c r="J9" i="1" s="1"/>
  <c r="C14" i="1"/>
  <c r="F10" i="1" s="1"/>
  <c r="I10" i="1" s="1"/>
  <c r="U218" i="1" l="1"/>
  <c r="V218" i="1" s="1"/>
  <c r="V219" i="1" s="1"/>
  <c r="P234" i="1"/>
  <c r="X234" i="1" s="1"/>
  <c r="P236" i="1"/>
  <c r="X236" i="1" s="1"/>
  <c r="P233" i="1"/>
  <c r="P235" i="1"/>
  <c r="O233" i="1"/>
  <c r="W233" i="1" s="1"/>
  <c r="O234" i="1"/>
  <c r="W234" i="1" s="1"/>
  <c r="O236" i="1"/>
  <c r="W236" i="1" s="1"/>
  <c r="O237" i="1"/>
  <c r="W237" i="1" s="1"/>
  <c r="Q237" i="1"/>
  <c r="Y237" i="1" s="1"/>
  <c r="X237" i="1"/>
  <c r="R135" i="1"/>
  <c r="R136" i="1"/>
  <c r="Z136" i="1" s="1"/>
  <c r="R138" i="1"/>
  <c r="Z138" i="1" s="1"/>
  <c r="R139" i="1"/>
  <c r="Z139" i="1" s="1"/>
  <c r="M139" i="1"/>
  <c r="U139" i="1" s="1"/>
  <c r="K138" i="1"/>
  <c r="S138" i="1" s="1"/>
  <c r="Q136" i="1"/>
  <c r="Y136" i="1" s="1"/>
  <c r="Q138" i="1"/>
  <c r="Y138" i="1" s="1"/>
  <c r="Q137" i="1"/>
  <c r="Y137" i="1" s="1"/>
  <c r="M135" i="1"/>
  <c r="M136" i="1"/>
  <c r="U136" i="1" s="1"/>
  <c r="K137" i="1"/>
  <c r="S137" i="1" s="1"/>
  <c r="K136" i="1"/>
  <c r="S136" i="1" s="1"/>
  <c r="K139" i="1"/>
  <c r="S139" i="1" s="1"/>
  <c r="Q139" i="1"/>
  <c r="Y139" i="1" s="1"/>
  <c r="P136" i="1"/>
  <c r="X136" i="1" s="1"/>
  <c r="P137" i="1"/>
  <c r="X137" i="1" s="1"/>
  <c r="P135" i="1"/>
  <c r="P139" i="1"/>
  <c r="X139" i="1" s="1"/>
  <c r="O138" i="1"/>
  <c r="W138" i="1" s="1"/>
  <c r="O136" i="1"/>
  <c r="W136" i="1" s="1"/>
  <c r="O139" i="1"/>
  <c r="W139" i="1" s="1"/>
  <c r="O135" i="1"/>
  <c r="N137" i="1"/>
  <c r="V137" i="1" s="1"/>
  <c r="N135" i="1"/>
  <c r="N138" i="1"/>
  <c r="V138" i="1" s="1"/>
  <c r="N136" i="1"/>
  <c r="V136" i="1" s="1"/>
  <c r="M137" i="1"/>
  <c r="U137" i="1" s="1"/>
  <c r="L137" i="1"/>
  <c r="T137" i="1" s="1"/>
  <c r="L135" i="1"/>
  <c r="T135" i="1" s="1"/>
  <c r="L136" i="1"/>
  <c r="T136" i="1" s="1"/>
  <c r="L138" i="1"/>
  <c r="T138" i="1" s="1"/>
  <c r="R39" i="1"/>
  <c r="Z39" i="1" s="1"/>
  <c r="R42" i="1"/>
  <c r="Z42" i="1" s="1"/>
  <c r="Q42" i="1"/>
  <c r="Y42" i="1" s="1"/>
  <c r="P42" i="1"/>
  <c r="X42" i="1" s="1"/>
  <c r="O42" i="1"/>
  <c r="W42" i="1" s="1"/>
  <c r="M223" i="1"/>
  <c r="S223" i="1" s="1"/>
  <c r="N129" i="1"/>
  <c r="T129" i="1" s="1"/>
  <c r="N127" i="1"/>
  <c r="T127" i="1" s="1"/>
  <c r="M127" i="1"/>
  <c r="S127" i="1" s="1"/>
  <c r="M126" i="1"/>
  <c r="M128" i="1"/>
  <c r="S128" i="1" s="1"/>
  <c r="L129" i="1"/>
  <c r="R129" i="1" s="1"/>
  <c r="K125" i="1"/>
  <c r="Q125" i="1" s="1"/>
  <c r="J127" i="1"/>
  <c r="P127" i="1" s="1"/>
  <c r="J126" i="1"/>
  <c r="J125" i="1"/>
  <c r="P125" i="1" s="1"/>
  <c r="N128" i="1"/>
  <c r="T128" i="1" s="1"/>
  <c r="N126" i="1"/>
  <c r="T126" i="1" s="1"/>
  <c r="M129" i="1"/>
  <c r="S129" i="1" s="1"/>
  <c r="L127" i="1"/>
  <c r="R127" i="1" s="1"/>
  <c r="L125" i="1"/>
  <c r="R125" i="1" s="1"/>
  <c r="L126" i="1"/>
  <c r="K129" i="1"/>
  <c r="Q129" i="1" s="1"/>
  <c r="K127" i="1"/>
  <c r="Q127" i="1" s="1"/>
  <c r="K126" i="1"/>
  <c r="J128" i="1"/>
  <c r="P128" i="1" s="1"/>
  <c r="I125" i="1"/>
  <c r="O125" i="1" s="1"/>
  <c r="I127" i="1"/>
  <c r="O127" i="1" s="1"/>
  <c r="I126" i="1"/>
  <c r="I128" i="1"/>
  <c r="O128" i="1" s="1"/>
  <c r="E149" i="1"/>
  <c r="G149" i="1" s="1"/>
  <c r="E146" i="1"/>
  <c r="G146" i="1" s="1"/>
  <c r="E148" i="1"/>
  <c r="G148" i="1" s="1"/>
  <c r="E147" i="1"/>
  <c r="G147" i="1" s="1"/>
  <c r="G106" i="1"/>
  <c r="J106" i="1" s="1"/>
  <c r="F105" i="1"/>
  <c r="F106" i="1"/>
  <c r="F108" i="1"/>
  <c r="I108" i="1" s="1"/>
  <c r="H109" i="1"/>
  <c r="K109" i="1" s="1"/>
  <c r="H107" i="1"/>
  <c r="K107" i="1" s="1"/>
  <c r="H108" i="1"/>
  <c r="K108" i="1" s="1"/>
  <c r="H105" i="1"/>
  <c r="G109" i="1"/>
  <c r="J109" i="1" s="1"/>
  <c r="G107" i="1"/>
  <c r="J107" i="1" s="1"/>
  <c r="G105" i="1"/>
  <c r="F109" i="1"/>
  <c r="I109" i="1" s="1"/>
  <c r="F155" i="1"/>
  <c r="I155" i="1" s="1"/>
  <c r="F159" i="1"/>
  <c r="I159" i="1" s="1"/>
  <c r="F156" i="1"/>
  <c r="I156" i="1" s="1"/>
  <c r="F158" i="1"/>
  <c r="I158" i="1" s="1"/>
  <c r="G158" i="1"/>
  <c r="J158" i="1" s="1"/>
  <c r="H155" i="1"/>
  <c r="K155" i="1" s="1"/>
  <c r="H159" i="1"/>
  <c r="K159" i="1" s="1"/>
  <c r="H156" i="1"/>
  <c r="K156" i="1" s="1"/>
  <c r="H158" i="1"/>
  <c r="K158" i="1" s="1"/>
  <c r="G156" i="1"/>
  <c r="J156" i="1" s="1"/>
  <c r="G155" i="1"/>
  <c r="J155" i="1" s="1"/>
  <c r="G159" i="1"/>
  <c r="J159" i="1" s="1"/>
  <c r="F146" i="1"/>
  <c r="H146" i="1" s="1"/>
  <c r="F148" i="1"/>
  <c r="H148" i="1" s="1"/>
  <c r="F147" i="1"/>
  <c r="H147" i="1" s="1"/>
  <c r="F145" i="1"/>
  <c r="H145" i="1" s="1"/>
  <c r="K115" i="1"/>
  <c r="P39" i="1"/>
  <c r="X39" i="1" s="1"/>
  <c r="H215" i="1"/>
  <c r="K215" i="1" s="1"/>
  <c r="N224" i="1"/>
  <c r="T224" i="1" s="1"/>
  <c r="I119" i="1"/>
  <c r="H149" i="1"/>
  <c r="I118" i="1"/>
  <c r="J119" i="1"/>
  <c r="V139" i="1"/>
  <c r="M29" i="1"/>
  <c r="S29" i="1" s="1"/>
  <c r="I117" i="1"/>
  <c r="J118" i="1"/>
  <c r="K119" i="1"/>
  <c r="S125" i="1"/>
  <c r="Q128" i="1"/>
  <c r="U138" i="1"/>
  <c r="P41" i="1"/>
  <c r="X41" i="1" s="1"/>
  <c r="I106" i="1"/>
  <c r="I116" i="1"/>
  <c r="J117" i="1"/>
  <c r="K118" i="1"/>
  <c r="T125" i="1"/>
  <c r="R128" i="1"/>
  <c r="W137" i="1"/>
  <c r="Q39" i="1"/>
  <c r="Y39" i="1" s="1"/>
  <c r="N227" i="1"/>
  <c r="T227" i="1" s="1"/>
  <c r="J116" i="1"/>
  <c r="K117" i="1"/>
  <c r="I107" i="1"/>
  <c r="K106" i="1"/>
  <c r="K116" i="1"/>
  <c r="O129" i="1"/>
  <c r="X138" i="1"/>
  <c r="N223" i="1"/>
  <c r="T223" i="1" s="1"/>
  <c r="N225" i="1"/>
  <c r="T225" i="1" s="1"/>
  <c r="J108" i="1"/>
  <c r="T139" i="1"/>
  <c r="F9" i="1"/>
  <c r="I9" i="1" s="1"/>
  <c r="L9" i="1" s="1"/>
  <c r="K28" i="1"/>
  <c r="Q28" i="1" s="1"/>
  <c r="R41" i="1"/>
  <c r="Z41" i="1" s="1"/>
  <c r="H58" i="1"/>
  <c r="K58" i="1" s="1"/>
  <c r="F20" i="1"/>
  <c r="I20" i="1" s="1"/>
  <c r="P38" i="1"/>
  <c r="X38" i="1" s="1"/>
  <c r="R40" i="1"/>
  <c r="Z40" i="1" s="1"/>
  <c r="J224" i="1"/>
  <c r="P224" i="1" s="1"/>
  <c r="K233" i="1"/>
  <c r="S233" i="1" s="1"/>
  <c r="K32" i="1"/>
  <c r="Q32" i="1" s="1"/>
  <c r="H19" i="1"/>
  <c r="K19" i="1" s="1"/>
  <c r="H21" i="1"/>
  <c r="K21" i="1" s="1"/>
  <c r="K30" i="1"/>
  <c r="Q30" i="1" s="1"/>
  <c r="Q38" i="1"/>
  <c r="L227" i="1"/>
  <c r="R227" i="1" s="1"/>
  <c r="Q233" i="1"/>
  <c r="Y233" i="1" s="1"/>
  <c r="G62" i="1"/>
  <c r="J62" i="1" s="1"/>
  <c r="I225" i="1"/>
  <c r="O225" i="1" s="1"/>
  <c r="N235" i="1"/>
  <c r="V235" i="1" s="1"/>
  <c r="J30" i="1"/>
  <c r="P30" i="1" s="1"/>
  <c r="M225" i="1"/>
  <c r="S225" i="1" s="1"/>
  <c r="W235" i="1"/>
  <c r="I32" i="1"/>
  <c r="O32" i="1" s="1"/>
  <c r="L39" i="1"/>
  <c r="T39" i="1" s="1"/>
  <c r="J29" i="1"/>
  <c r="P29" i="1" s="1"/>
  <c r="K38" i="1"/>
  <c r="S38" i="1" s="1"/>
  <c r="X235" i="1"/>
  <c r="L42" i="1"/>
  <c r="T42" i="1" s="1"/>
  <c r="F19" i="1"/>
  <c r="I19" i="1" s="1"/>
  <c r="K29" i="1"/>
  <c r="Q29" i="1" s="1"/>
  <c r="L38" i="1"/>
  <c r="T38" i="1" s="1"/>
  <c r="M41" i="1"/>
  <c r="U41" i="1" s="1"/>
  <c r="G58" i="1"/>
  <c r="J58" i="1" s="1"/>
  <c r="J223" i="1"/>
  <c r="P223" i="1" s="1"/>
  <c r="R233" i="1"/>
  <c r="Z233" i="1" s="1"/>
  <c r="G10" i="1"/>
  <c r="J10" i="1" s="1"/>
  <c r="Q41" i="1"/>
  <c r="Y41" i="1" s="1"/>
  <c r="M224" i="1"/>
  <c r="S224" i="1" s="1"/>
  <c r="F257" i="1"/>
  <c r="I257" i="1" s="1"/>
  <c r="N28" i="1"/>
  <c r="T28" i="1" s="1"/>
  <c r="E51" i="1"/>
  <c r="G51" i="1" s="1"/>
  <c r="G205" i="1"/>
  <c r="J205" i="1" s="1"/>
  <c r="G253" i="1"/>
  <c r="J253" i="1" s="1"/>
  <c r="E52" i="1"/>
  <c r="G52" i="1" s="1"/>
  <c r="G59" i="1"/>
  <c r="J59" i="1" s="1"/>
  <c r="G204" i="1"/>
  <c r="J204" i="1" s="1"/>
  <c r="L233" i="1"/>
  <c r="T233" i="1" s="1"/>
  <c r="Q235" i="1"/>
  <c r="Y235" i="1" s="1"/>
  <c r="Q236" i="1"/>
  <c r="Y236" i="1" s="1"/>
  <c r="E50" i="1"/>
  <c r="G50" i="1" s="1"/>
  <c r="G61" i="1"/>
  <c r="J61" i="1" s="1"/>
  <c r="M227" i="1"/>
  <c r="S227" i="1" s="1"/>
  <c r="J225" i="1"/>
  <c r="P225" i="1" s="1"/>
  <c r="R235" i="1"/>
  <c r="Z235" i="1" s="1"/>
  <c r="K234" i="1"/>
  <c r="S234" i="1" s="1"/>
  <c r="E48" i="1"/>
  <c r="G48" i="1" s="1"/>
  <c r="G11" i="1"/>
  <c r="J11" i="1" s="1"/>
  <c r="F12" i="1"/>
  <c r="I12" i="1" s="1"/>
  <c r="F18" i="1"/>
  <c r="I18" i="1" s="1"/>
  <c r="G20" i="1"/>
  <c r="J20" i="1" s="1"/>
  <c r="G22" i="1"/>
  <c r="J22" i="1" s="1"/>
  <c r="N30" i="1"/>
  <c r="T30" i="1" s="1"/>
  <c r="L40" i="1"/>
  <c r="T40" i="1" s="1"/>
  <c r="H59" i="1"/>
  <c r="K59" i="1" s="1"/>
  <c r="H62" i="1"/>
  <c r="K62" i="1" s="1"/>
  <c r="G206" i="1"/>
  <c r="J206" i="1" s="1"/>
  <c r="F214" i="1"/>
  <c r="I214" i="1" s="1"/>
  <c r="G216" i="1"/>
  <c r="J216" i="1" s="1"/>
  <c r="I227" i="1"/>
  <c r="O227" i="1" s="1"/>
  <c r="I226" i="1"/>
  <c r="O226" i="1" s="1"/>
  <c r="N234" i="1"/>
  <c r="V234" i="1" s="1"/>
  <c r="G257" i="1"/>
  <c r="J257" i="1" s="1"/>
  <c r="H253" i="1"/>
  <c r="K253" i="1" s="1"/>
  <c r="F256" i="1"/>
  <c r="I256" i="1" s="1"/>
  <c r="F11" i="1"/>
  <c r="I11" i="1" s="1"/>
  <c r="M39" i="1"/>
  <c r="U39" i="1" s="1"/>
  <c r="F216" i="1"/>
  <c r="I216" i="1" s="1"/>
  <c r="G12" i="1"/>
  <c r="J12" i="1" s="1"/>
  <c r="G18" i="1"/>
  <c r="J18" i="1" s="1"/>
  <c r="H20" i="1"/>
  <c r="K20" i="1" s="1"/>
  <c r="H22" i="1"/>
  <c r="K22" i="1" s="1"/>
  <c r="J28" i="1"/>
  <c r="P28" i="1" s="1"/>
  <c r="I31" i="1"/>
  <c r="O31" i="1" s="1"/>
  <c r="M40" i="1"/>
  <c r="U40" i="1" s="1"/>
  <c r="F203" i="1"/>
  <c r="I203" i="1" s="1"/>
  <c r="F207" i="1"/>
  <c r="I207" i="1" s="1"/>
  <c r="G214" i="1"/>
  <c r="J214" i="1" s="1"/>
  <c r="J227" i="1"/>
  <c r="P227" i="1" s="1"/>
  <c r="K236" i="1"/>
  <c r="S236" i="1" s="1"/>
  <c r="H257" i="1"/>
  <c r="K257" i="1" s="1"/>
  <c r="G256" i="1"/>
  <c r="J256" i="1" s="1"/>
  <c r="N32" i="1"/>
  <c r="T32" i="1" s="1"/>
  <c r="M38" i="1"/>
  <c r="U38" i="1" s="1"/>
  <c r="F206" i="1"/>
  <c r="I206" i="1" s="1"/>
  <c r="G213" i="1"/>
  <c r="J213" i="1" s="1"/>
  <c r="L234" i="1"/>
  <c r="T234" i="1" s="1"/>
  <c r="G8" i="1"/>
  <c r="J8" i="1" s="1"/>
  <c r="H12" i="1"/>
  <c r="K12" i="1" s="1"/>
  <c r="N29" i="1"/>
  <c r="J31" i="1"/>
  <c r="P31" i="1" s="1"/>
  <c r="G203" i="1"/>
  <c r="J203" i="1" s="1"/>
  <c r="H214" i="1"/>
  <c r="K214" i="1" s="1"/>
  <c r="L236" i="1"/>
  <c r="T236" i="1" s="1"/>
  <c r="F254" i="1"/>
  <c r="I254" i="1" s="1"/>
  <c r="H256" i="1"/>
  <c r="K256" i="1" s="1"/>
  <c r="F215" i="1"/>
  <c r="I215" i="1" s="1"/>
  <c r="L215" i="1" s="1"/>
  <c r="G217" i="1"/>
  <c r="J217" i="1" s="1"/>
  <c r="K235" i="1"/>
  <c r="S235" i="1" s="1"/>
  <c r="G254" i="1"/>
  <c r="J254" i="1" s="1"/>
  <c r="F255" i="1"/>
  <c r="H10" i="1"/>
  <c r="K10" i="1" s="1"/>
  <c r="G19" i="1"/>
  <c r="J19" i="1" s="1"/>
  <c r="K39" i="1"/>
  <c r="S39" i="1" s="1"/>
  <c r="H61" i="1"/>
  <c r="K61" i="1" s="1"/>
  <c r="F204" i="1"/>
  <c r="I204" i="1" s="1"/>
  <c r="I224" i="1"/>
  <c r="O224" i="1" s="1"/>
  <c r="L235" i="1"/>
  <c r="T235" i="1" s="1"/>
  <c r="F243" i="1"/>
  <c r="H243" i="1" s="1"/>
  <c r="H254" i="1"/>
  <c r="K254" i="1" s="1"/>
  <c r="F213" i="1"/>
  <c r="I213" i="1" s="1"/>
  <c r="K226" i="1"/>
  <c r="Q226" i="1" s="1"/>
  <c r="K227" i="1"/>
  <c r="K224" i="1"/>
  <c r="Q224" i="1" s="1"/>
  <c r="K223" i="1"/>
  <c r="Q223" i="1" s="1"/>
  <c r="K225" i="1"/>
  <c r="Q225" i="1" s="1"/>
  <c r="M233" i="1"/>
  <c r="M234" i="1"/>
  <c r="U234" i="1" s="1"/>
  <c r="M236" i="1"/>
  <c r="U236" i="1" s="1"/>
  <c r="M237" i="1"/>
  <c r="U237" i="1" s="1"/>
  <c r="M235" i="1"/>
  <c r="U235" i="1" s="1"/>
  <c r="L31" i="1"/>
  <c r="R31" i="1" s="1"/>
  <c r="L29" i="1"/>
  <c r="L30" i="1"/>
  <c r="R30" i="1" s="1"/>
  <c r="L28" i="1"/>
  <c r="R28" i="1" s="1"/>
  <c r="L32" i="1"/>
  <c r="R32" i="1" s="1"/>
  <c r="H204" i="1"/>
  <c r="K204" i="1" s="1"/>
  <c r="H207" i="1"/>
  <c r="K207" i="1" s="1"/>
  <c r="H206" i="1"/>
  <c r="K206" i="1" s="1"/>
  <c r="H205" i="1"/>
  <c r="H203" i="1"/>
  <c r="K203" i="1" s="1"/>
  <c r="N38" i="1"/>
  <c r="N42" i="1"/>
  <c r="V42" i="1" s="1"/>
  <c r="N40" i="1"/>
  <c r="V40" i="1" s="1"/>
  <c r="N41" i="1"/>
  <c r="V41" i="1" s="1"/>
  <c r="N39" i="1"/>
  <c r="V39" i="1" s="1"/>
  <c r="F49" i="1"/>
  <c r="H49" i="1" s="1"/>
  <c r="I49" i="1" s="1"/>
  <c r="F51" i="1"/>
  <c r="F48" i="1"/>
  <c r="H48" i="1" s="1"/>
  <c r="F52" i="1"/>
  <c r="H52" i="1" s="1"/>
  <c r="F50" i="1"/>
  <c r="H50" i="1" s="1"/>
  <c r="F8" i="1"/>
  <c r="H8" i="1"/>
  <c r="K18" i="1"/>
  <c r="F21" i="1"/>
  <c r="I21" i="1" s="1"/>
  <c r="I29" i="1"/>
  <c r="M31" i="1"/>
  <c r="S31" i="1" s="1"/>
  <c r="O38" i="1"/>
  <c r="K42" i="1"/>
  <c r="S42" i="1" s="1"/>
  <c r="F61" i="1"/>
  <c r="I61" i="1" s="1"/>
  <c r="L226" i="1"/>
  <c r="R226" i="1" s="1"/>
  <c r="N233" i="1"/>
  <c r="R234" i="1"/>
  <c r="Z234" i="1" s="1"/>
  <c r="E247" i="1"/>
  <c r="G247" i="1" s="1"/>
  <c r="F246" i="1"/>
  <c r="H246" i="1" s="1"/>
  <c r="I246" i="1" s="1"/>
  <c r="F59" i="1"/>
  <c r="I59" i="1" s="1"/>
  <c r="L223" i="1"/>
  <c r="R223" i="1" s="1"/>
  <c r="F247" i="1"/>
  <c r="H247" i="1" s="1"/>
  <c r="M32" i="1"/>
  <c r="S32" i="1" s="1"/>
  <c r="O39" i="1"/>
  <c r="W39" i="1" s="1"/>
  <c r="I28" i="1"/>
  <c r="O28" i="1" s="1"/>
  <c r="O41" i="1"/>
  <c r="W41" i="1" s="1"/>
  <c r="F58" i="1"/>
  <c r="I58" i="1" s="1"/>
  <c r="H217" i="1"/>
  <c r="K217" i="1" s="1"/>
  <c r="X233" i="1"/>
  <c r="N237" i="1"/>
  <c r="V237" i="1" s="1"/>
  <c r="E245" i="1"/>
  <c r="G245" i="1" s="1"/>
  <c r="M30" i="1"/>
  <c r="S30" i="1" s="1"/>
  <c r="H216" i="1"/>
  <c r="L224" i="1"/>
  <c r="R224" i="1" s="1"/>
  <c r="E243" i="1"/>
  <c r="F245" i="1"/>
  <c r="H245" i="1" s="1"/>
  <c r="E244" i="1"/>
  <c r="G244" i="1" s="1"/>
  <c r="I244" i="1" s="1"/>
  <c r="H11" i="1"/>
  <c r="K11" i="1" s="1"/>
  <c r="K41" i="1"/>
  <c r="S41" i="1" s="1"/>
  <c r="F60" i="1"/>
  <c r="R237" i="1"/>
  <c r="Z237" i="1" s="1"/>
  <c r="Y239" i="1" l="1"/>
  <c r="X239" i="1"/>
  <c r="AA139" i="1"/>
  <c r="T141" i="1"/>
  <c r="Z44" i="1"/>
  <c r="R44" i="1"/>
  <c r="Q44" i="1"/>
  <c r="X44" i="1"/>
  <c r="Q34" i="1"/>
  <c r="I255" i="1"/>
  <c r="L255" i="1" s="1"/>
  <c r="I60" i="1"/>
  <c r="L60" i="1" s="1"/>
  <c r="U127" i="1"/>
  <c r="U125" i="1"/>
  <c r="I148" i="1"/>
  <c r="I149" i="1"/>
  <c r="L108" i="1"/>
  <c r="L106" i="1"/>
  <c r="L119" i="1"/>
  <c r="K121" i="1"/>
  <c r="L21" i="1"/>
  <c r="T229" i="1"/>
  <c r="N229" i="1"/>
  <c r="AA137" i="1"/>
  <c r="F111" i="1"/>
  <c r="I105" i="1"/>
  <c r="M131" i="1"/>
  <c r="S126" i="1"/>
  <c r="S131" i="1" s="1"/>
  <c r="Y135" i="1"/>
  <c r="Y141" i="1" s="1"/>
  <c r="Q141" i="1"/>
  <c r="I147" i="1"/>
  <c r="H121" i="1"/>
  <c r="K34" i="1"/>
  <c r="G64" i="1"/>
  <c r="F161" i="1"/>
  <c r="L117" i="1"/>
  <c r="L118" i="1"/>
  <c r="L141" i="1"/>
  <c r="U135" i="1"/>
  <c r="U141" i="1" s="1"/>
  <c r="M141" i="1"/>
  <c r="I115" i="1"/>
  <c r="F121" i="1"/>
  <c r="P141" i="1"/>
  <c r="X135" i="1"/>
  <c r="X141" i="1" s="1"/>
  <c r="AA138" i="1"/>
  <c r="Z135" i="1"/>
  <c r="Z141" i="1" s="1"/>
  <c r="R141" i="1"/>
  <c r="G145" i="1"/>
  <c r="E151" i="1"/>
  <c r="L159" i="1"/>
  <c r="S135" i="1"/>
  <c r="K141" i="1"/>
  <c r="L109" i="1"/>
  <c r="K131" i="1"/>
  <c r="Q126" i="1"/>
  <c r="Q131" i="1" s="1"/>
  <c r="L157" i="1"/>
  <c r="G111" i="1"/>
  <c r="J105" i="1"/>
  <c r="J111" i="1" s="1"/>
  <c r="G121" i="1"/>
  <c r="J115" i="1"/>
  <c r="J121" i="1" s="1"/>
  <c r="W135" i="1"/>
  <c r="W141" i="1" s="1"/>
  <c r="O141" i="1"/>
  <c r="H111" i="1"/>
  <c r="K105" i="1"/>
  <c r="K111" i="1" s="1"/>
  <c r="N131" i="1"/>
  <c r="L217" i="1"/>
  <c r="U129" i="1"/>
  <c r="L107" i="1"/>
  <c r="I146" i="1"/>
  <c r="L158" i="1"/>
  <c r="N141" i="1"/>
  <c r="V135" i="1"/>
  <c r="V141" i="1" s="1"/>
  <c r="H151" i="1"/>
  <c r="J131" i="1"/>
  <c r="P126" i="1"/>
  <c r="P131" i="1" s="1"/>
  <c r="L156" i="1"/>
  <c r="H161" i="1"/>
  <c r="K161" i="1"/>
  <c r="T131" i="1"/>
  <c r="F151" i="1"/>
  <c r="J161" i="1"/>
  <c r="G161" i="1"/>
  <c r="L131" i="1"/>
  <c r="R126" i="1"/>
  <c r="R131" i="1" s="1"/>
  <c r="L116" i="1"/>
  <c r="AA136" i="1"/>
  <c r="O126" i="1"/>
  <c r="I131" i="1"/>
  <c r="U128" i="1"/>
  <c r="P44" i="1"/>
  <c r="P239" i="1"/>
  <c r="L61" i="1"/>
  <c r="Y38" i="1"/>
  <c r="Y44" i="1" s="1"/>
  <c r="U225" i="1"/>
  <c r="L204" i="1"/>
  <c r="L20" i="1"/>
  <c r="U223" i="1"/>
  <c r="J24" i="1"/>
  <c r="J209" i="1"/>
  <c r="T239" i="1"/>
  <c r="Q239" i="1"/>
  <c r="F209" i="1"/>
  <c r="I48" i="1"/>
  <c r="L214" i="1"/>
  <c r="S229" i="1"/>
  <c r="I52" i="1"/>
  <c r="AA235" i="1"/>
  <c r="J229" i="1"/>
  <c r="O239" i="1"/>
  <c r="L19" i="1"/>
  <c r="AA236" i="1"/>
  <c r="P34" i="1"/>
  <c r="J64" i="1"/>
  <c r="L253" i="1"/>
  <c r="W239" i="1"/>
  <c r="AA237" i="1"/>
  <c r="L59" i="1"/>
  <c r="U28" i="1"/>
  <c r="L203" i="1"/>
  <c r="L62" i="1"/>
  <c r="E54" i="1"/>
  <c r="M229" i="1"/>
  <c r="F219" i="1"/>
  <c r="L207" i="1"/>
  <c r="H64" i="1"/>
  <c r="G209" i="1"/>
  <c r="O229" i="1"/>
  <c r="U32" i="1"/>
  <c r="L206" i="1"/>
  <c r="K64" i="1"/>
  <c r="L10" i="1"/>
  <c r="K24" i="1"/>
  <c r="H24" i="1"/>
  <c r="G54" i="1"/>
  <c r="U30" i="1"/>
  <c r="AA39" i="1"/>
  <c r="I24" i="1"/>
  <c r="AA40" i="1"/>
  <c r="L12" i="1"/>
  <c r="L22" i="1"/>
  <c r="L11" i="1"/>
  <c r="T29" i="1"/>
  <c r="T34" i="1" s="1"/>
  <c r="N34" i="1"/>
  <c r="AA41" i="1"/>
  <c r="M44" i="1"/>
  <c r="AA234" i="1"/>
  <c r="AA42" i="1"/>
  <c r="U31" i="1"/>
  <c r="H259" i="1"/>
  <c r="L254" i="1"/>
  <c r="I229" i="1"/>
  <c r="J34" i="1"/>
  <c r="U224" i="1"/>
  <c r="G259" i="1"/>
  <c r="G219" i="1"/>
  <c r="L256" i="1"/>
  <c r="F24" i="1"/>
  <c r="U226" i="1"/>
  <c r="U44" i="1"/>
  <c r="J259" i="1"/>
  <c r="G14" i="1"/>
  <c r="K259" i="1"/>
  <c r="J219" i="1"/>
  <c r="K239" i="1"/>
  <c r="L44" i="1"/>
  <c r="L239" i="1"/>
  <c r="F259" i="1"/>
  <c r="G24" i="1"/>
  <c r="J14" i="1"/>
  <c r="N239" i="1"/>
  <c r="V233" i="1"/>
  <c r="V239" i="1" s="1"/>
  <c r="V38" i="1"/>
  <c r="V44" i="1" s="1"/>
  <c r="N44" i="1"/>
  <c r="P229" i="1"/>
  <c r="I245" i="1"/>
  <c r="R229" i="1"/>
  <c r="K229" i="1"/>
  <c r="Q227" i="1"/>
  <c r="O44" i="1"/>
  <c r="W38" i="1"/>
  <c r="W44" i="1" s="1"/>
  <c r="F54" i="1"/>
  <c r="H51" i="1"/>
  <c r="L257" i="1"/>
  <c r="S44" i="1"/>
  <c r="S34" i="1"/>
  <c r="L229" i="1"/>
  <c r="H14" i="1"/>
  <c r="K8" i="1"/>
  <c r="K14" i="1" s="1"/>
  <c r="I34" i="1"/>
  <c r="O29" i="1"/>
  <c r="R239" i="1"/>
  <c r="K44" i="1"/>
  <c r="E249" i="1"/>
  <c r="G243" i="1"/>
  <c r="T44" i="1"/>
  <c r="M34" i="1"/>
  <c r="L213" i="1"/>
  <c r="I219" i="1"/>
  <c r="Z239" i="1"/>
  <c r="L18" i="1"/>
  <c r="U233" i="1"/>
  <c r="U239" i="1" s="1"/>
  <c r="M239" i="1"/>
  <c r="F64" i="1"/>
  <c r="I247" i="1"/>
  <c r="S239" i="1"/>
  <c r="K216" i="1"/>
  <c r="H219" i="1"/>
  <c r="L34" i="1"/>
  <c r="R29" i="1"/>
  <c r="R34" i="1" s="1"/>
  <c r="I209" i="1"/>
  <c r="H249" i="1"/>
  <c r="H209" i="1"/>
  <c r="K205" i="1"/>
  <c r="F249" i="1"/>
  <c r="I8" i="1"/>
  <c r="F14" i="1"/>
  <c r="I50" i="1"/>
  <c r="I259" i="1" l="1"/>
  <c r="AA135" i="1"/>
  <c r="AA141" i="1" s="1"/>
  <c r="S141" i="1"/>
  <c r="I161" i="1"/>
  <c r="L155" i="1"/>
  <c r="L161" i="1" s="1"/>
  <c r="I121" i="1"/>
  <c r="L121" i="1" s="1"/>
  <c r="L115" i="1"/>
  <c r="L105" i="1"/>
  <c r="L111" i="1" s="1"/>
  <c r="I111" i="1"/>
  <c r="I145" i="1"/>
  <c r="I151" i="1" s="1"/>
  <c r="G151" i="1"/>
  <c r="O131" i="1"/>
  <c r="U131" i="1" s="1"/>
  <c r="U126" i="1"/>
  <c r="AA38" i="1"/>
  <c r="AA44" i="1" s="1"/>
  <c r="L24" i="1"/>
  <c r="L259" i="1"/>
  <c r="I14" i="1"/>
  <c r="L8" i="1"/>
  <c r="L14" i="1" s="1"/>
  <c r="Q229" i="1"/>
  <c r="U229" i="1" s="1"/>
  <c r="U227" i="1"/>
  <c r="K209" i="1"/>
  <c r="L205" i="1"/>
  <c r="L209" i="1" s="1"/>
  <c r="L216" i="1"/>
  <c r="K219" i="1"/>
  <c r="L219" i="1" s="1"/>
  <c r="I243" i="1"/>
  <c r="I249" i="1" s="1"/>
  <c r="G249" i="1"/>
  <c r="AA233" i="1"/>
  <c r="AA239" i="1" s="1"/>
  <c r="I64" i="1"/>
  <c r="L58" i="1"/>
  <c r="L64" i="1" s="1"/>
  <c r="O34" i="1"/>
  <c r="U34" i="1" s="1"/>
  <c r="U29" i="1"/>
  <c r="H54" i="1"/>
  <c r="I51" i="1"/>
  <c r="I54" i="1" s="1"/>
</calcChain>
</file>

<file path=xl/sharedStrings.xml><?xml version="1.0" encoding="utf-8"?>
<sst xmlns="http://schemas.openxmlformats.org/spreadsheetml/2006/main" count="544" uniqueCount="186">
  <si>
    <t>Best Batsman</t>
  </si>
  <si>
    <t>Player</t>
  </si>
  <si>
    <t>Runs</t>
  </si>
  <si>
    <t>Ave</t>
  </si>
  <si>
    <t>Strike rate</t>
  </si>
  <si>
    <t>Runs Pct</t>
  </si>
  <si>
    <t>Avg Pct</t>
  </si>
  <si>
    <t>SR Pct</t>
  </si>
  <si>
    <t>Runs Weight</t>
  </si>
  <si>
    <t>Avg Weight</t>
  </si>
  <si>
    <t>SR Weight</t>
  </si>
  <si>
    <t>Total Weight</t>
  </si>
  <si>
    <t>Sumeet Khule</t>
  </si>
  <si>
    <t>Bodhayan Chakraborty</t>
  </si>
  <si>
    <t>Vikesh Parmer</t>
  </si>
  <si>
    <t>Eugene O'Brien</t>
  </si>
  <si>
    <t>TOTAL</t>
  </si>
  <si>
    <t>Best Bowler</t>
  </si>
  <si>
    <t>Wkts</t>
  </si>
  <si>
    <t>Eco</t>
  </si>
  <si>
    <t>Avg</t>
  </si>
  <si>
    <t>Wkt pct</t>
  </si>
  <si>
    <t>Eco Pct</t>
  </si>
  <si>
    <t>Wkt Weight</t>
  </si>
  <si>
    <t>Eco Weight</t>
  </si>
  <si>
    <t>Narayan Madabusi</t>
  </si>
  <si>
    <t>Jay Pathak</t>
  </si>
  <si>
    <t>Rohit Saini</t>
  </si>
  <si>
    <t>Best All Rounder</t>
  </si>
  <si>
    <t>Srike Rate</t>
  </si>
  <si>
    <t>Wicket</t>
  </si>
  <si>
    <t xml:space="preserve">Avg </t>
  </si>
  <si>
    <t>Srike Rate Pct</t>
  </si>
  <si>
    <t>Wicket Pct</t>
  </si>
  <si>
    <t>Srike Rate Weight</t>
  </si>
  <si>
    <t>Wicket Weight</t>
  </si>
  <si>
    <t>Subhashish Dash</t>
  </si>
  <si>
    <t>Satyam Singh</t>
  </si>
  <si>
    <t>Champion of the champions</t>
  </si>
  <si>
    <t>Rookie of the Year</t>
  </si>
  <si>
    <t>Catches</t>
  </si>
  <si>
    <t>Run Outs</t>
  </si>
  <si>
    <t>Catches Pct</t>
  </si>
  <si>
    <t>Run Outs Pct</t>
  </si>
  <si>
    <t>Catches Weight</t>
  </si>
  <si>
    <t>Run Outs Weight</t>
  </si>
  <si>
    <t>Lakshmish Rao</t>
  </si>
  <si>
    <t>Fielder of the Year</t>
  </si>
  <si>
    <t>Catches pct</t>
  </si>
  <si>
    <t>Sandeep Bollampally</t>
  </si>
  <si>
    <t>Sanket Sharma</t>
  </si>
  <si>
    <t>Wicketkeeper of the Year</t>
  </si>
  <si>
    <t>Stumpings</t>
  </si>
  <si>
    <t>Runs pct</t>
  </si>
  <si>
    <t>Stumpings Pct</t>
  </si>
  <si>
    <t>Stumpings Weight</t>
  </si>
  <si>
    <t>Darshan Jinendra</t>
  </si>
  <si>
    <t>Rakesh Dash</t>
  </si>
  <si>
    <t>Manohar Karthikeyan</t>
  </si>
  <si>
    <t>Best Bowling performance of the Year</t>
  </si>
  <si>
    <t>Figures</t>
  </si>
  <si>
    <t>Raj Chitikila</t>
  </si>
  <si>
    <t>Best Batting performance of the year</t>
  </si>
  <si>
    <t>Most Centuries in the season</t>
  </si>
  <si>
    <t>Centuries</t>
  </si>
  <si>
    <t>Vikesh Parmar</t>
  </si>
  <si>
    <t>Highest Partnership of the Year</t>
  </si>
  <si>
    <t>Players</t>
  </si>
  <si>
    <t>Premier League</t>
  </si>
  <si>
    <t>Srinivasan Sundararajan</t>
  </si>
  <si>
    <t>Manjeet Inamdar</t>
  </si>
  <si>
    <t>Sanjay Gowda</t>
  </si>
  <si>
    <t>Season Awards</t>
  </si>
  <si>
    <t>Umpire of the Year</t>
  </si>
  <si>
    <t>Best news article of the season</t>
  </si>
  <si>
    <t xml:space="preserve">Umpire         </t>
  </si>
  <si>
    <t>Author</t>
  </si>
  <si>
    <t>Title</t>
  </si>
  <si>
    <t>Link</t>
  </si>
  <si>
    <t>Kervyn Dimney</t>
  </si>
  <si>
    <t>Most Disciplined Club of the Year</t>
  </si>
  <si>
    <t>Club</t>
  </si>
  <si>
    <t>Fines</t>
  </si>
  <si>
    <t>T20 League DIV 1</t>
  </si>
  <si>
    <t>T20 League DIV 2</t>
  </si>
  <si>
    <t>Bodhayan Charkaborty</t>
  </si>
  <si>
    <t>Satish Kanagala</t>
  </si>
  <si>
    <t>Velmurugan Manoharan</t>
  </si>
  <si>
    <t>Harish Namburi</t>
  </si>
  <si>
    <t>Narender Chaudhary</t>
  </si>
  <si>
    <t>Prasanna Damodaran</t>
  </si>
  <si>
    <t>Swaroop Patlolla</t>
  </si>
  <si>
    <t>Surendar Lakkadi</t>
  </si>
  <si>
    <t>Rashedul Islam</t>
  </si>
  <si>
    <t>Praveen Rao</t>
  </si>
  <si>
    <t>Ronak Shah</t>
  </si>
  <si>
    <t>Tarun Chugh</t>
  </si>
  <si>
    <t>Sri Harsha Gunta</t>
  </si>
  <si>
    <t>Shiva Reddy</t>
  </si>
  <si>
    <t>Mayur Patel</t>
  </si>
  <si>
    <t>214 runs</t>
  </si>
  <si>
    <t>166 runs</t>
  </si>
  <si>
    <t>155 runs</t>
  </si>
  <si>
    <t>139 runs</t>
  </si>
  <si>
    <t>130 runs</t>
  </si>
  <si>
    <t>126 runs</t>
  </si>
  <si>
    <t>122 runs</t>
  </si>
  <si>
    <t>112 runs</t>
  </si>
  <si>
    <t>102 runs</t>
  </si>
  <si>
    <t>98 runs</t>
  </si>
  <si>
    <t>95 runs</t>
  </si>
  <si>
    <t>Eugene O'brien</t>
  </si>
  <si>
    <t>92 runs</t>
  </si>
  <si>
    <t>84 runs</t>
  </si>
  <si>
    <t>Raj Manikavasagam</t>
  </si>
  <si>
    <t>Guru Prasad</t>
  </si>
  <si>
    <t>Shree Harsha T</t>
  </si>
  <si>
    <t>Arunkumar Kumaravel</t>
  </si>
  <si>
    <t>Rajesh Cherukuri</t>
  </si>
  <si>
    <t>2.3-0-5-6 against Mile High</t>
  </si>
  <si>
    <t>4-0-13-6 against BRCC</t>
  </si>
  <si>
    <t>Asimuddin Mohammed</t>
  </si>
  <si>
    <t>3.4-0-19-6 against CSCC-Stripes</t>
  </si>
  <si>
    <t>Bhupinder Singh</t>
  </si>
  <si>
    <t>4-1-6-5 against BCC-M</t>
  </si>
  <si>
    <t>4-0-12-5 against ABQCC</t>
  </si>
  <si>
    <t>Abhinav Kidambi</t>
  </si>
  <si>
    <t>4-1-10-5 against BCC-R</t>
  </si>
  <si>
    <t>Sriram Akella</t>
  </si>
  <si>
    <t>3.1-1-18-5 against DCC</t>
  </si>
  <si>
    <t>3-0-17-4 against FCCC</t>
  </si>
  <si>
    <t>3-1-18-4 against LCC-T</t>
  </si>
  <si>
    <t>Kaushik Natarajan</t>
  </si>
  <si>
    <t>4-0-21-4 against DDCC</t>
  </si>
  <si>
    <t>6.1-1-16-7 against DDCC</t>
  </si>
  <si>
    <t>5-2-8-6 against CSCC</t>
  </si>
  <si>
    <t>7.1-2-19-6 against CCCC</t>
  </si>
  <si>
    <t>8-2-11-5 against DDCC</t>
  </si>
  <si>
    <t>6-0-22-5 against LCC</t>
  </si>
  <si>
    <t>Rajat Gangrade</t>
  </si>
  <si>
    <t>Ashish Singhal</t>
  </si>
  <si>
    <t>Mohanprabhu Jayaram</t>
  </si>
  <si>
    <t>Shankar Asta</t>
  </si>
  <si>
    <t>Varun Kumar Rajmohan</t>
  </si>
  <si>
    <t>Kunal Patel</t>
  </si>
  <si>
    <t>Jaswinder Singh</t>
  </si>
  <si>
    <t>Preetham Naik</t>
  </si>
  <si>
    <t>Dhruv Mehta</t>
  </si>
  <si>
    <t>Surender Reddy Dhodla</t>
  </si>
  <si>
    <t>Jessy S</t>
  </si>
  <si>
    <t>Shubman Singh</t>
  </si>
  <si>
    <t>Jay Chaudhari</t>
  </si>
  <si>
    <t>Senthil Selvaraj</t>
  </si>
  <si>
    <t>Samson Gill</t>
  </si>
  <si>
    <t>Sagar Chandra and Darshan Jinendra</t>
  </si>
  <si>
    <t>Kanay Patel and Manjinder Singh</t>
  </si>
  <si>
    <t>Sanjay Gowda and Preetam Naik</t>
  </si>
  <si>
    <t>Kervyn Dimney and Chandran Thangaraj</t>
  </si>
  <si>
    <t>Jay Pathak and Bodhayan Chakraborty against FRCC</t>
  </si>
  <si>
    <t>Sumeet Khule and Gandhar Vaidya against CSCC</t>
  </si>
  <si>
    <t>Manjinder Singh and Sameer Chavan against BCC</t>
  </si>
  <si>
    <t>Bodhayan Chakraborty and Vaibhav Upadhyay against BCC</t>
  </si>
  <si>
    <t>Sagar Chandra and Abhinav Kidambi against FRCC</t>
  </si>
  <si>
    <t>Dhruv Mehta and Srikanth Anumula against BCC-M</t>
  </si>
  <si>
    <t>Nishant Patel and Mayur Patel against CCC</t>
  </si>
  <si>
    <t>Eugene O`brien and Malaka Dharmarathna against BCC-M</t>
  </si>
  <si>
    <t>Praveen Rao and Abhishek Vijapurapu</t>
  </si>
  <si>
    <t>Mayur Patel and Kunal Patel against CY</t>
  </si>
  <si>
    <t>Shah Nawaz</t>
  </si>
  <si>
    <t>Dipanshu Chinwan</t>
  </si>
  <si>
    <t>Hafeez Mohammed</t>
  </si>
  <si>
    <t>Shubham Singh</t>
  </si>
  <si>
    <t>Sam Oyitch</t>
  </si>
  <si>
    <t>Abhijit Das</t>
  </si>
  <si>
    <t>Ranjith Narahari</t>
  </si>
  <si>
    <t>Mudabbir Syed</t>
  </si>
  <si>
    <t>RCC</t>
  </si>
  <si>
    <t>CCC</t>
  </si>
  <si>
    <t>Manohar Raavi</t>
  </si>
  <si>
    <t>Anirudha Deshpande</t>
  </si>
  <si>
    <t>Chandran Thangaraj</t>
  </si>
  <si>
    <t>MCC</t>
  </si>
  <si>
    <t>104 runs</t>
  </si>
  <si>
    <t>Srishailesh Chari</t>
  </si>
  <si>
    <t>Guru Niskok Radhakrishnan</t>
  </si>
  <si>
    <t>Match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</si>
</sst>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"/>
  </numFmts>
  <fonts count="10" x14ac:knownFonts="1">
    <font>
      <sz val="11"/>
      <color rgb="FF000000"/>
      <name val="Calibri"/>
    </font>
    <font>
      <b/>
      <sz val="14"/>
      <color rgb="FF1F497D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6E3BC"/>
      </patternFill>
    </fill>
    <fill>
      <patternFill patternType="solid">
        <fgColor theme="9" tint="0.59999389629810485"/>
        <bgColor rgb="FFD6E3BC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3" borderId="2" xfId="0" applyFont="1" applyFill="1" applyBorder="1"/>
    <xf numFmtId="2" fontId="0" fillId="3" borderId="2" xfId="0" applyNumberFormat="1" applyFont="1" applyFill="1" applyBorder="1"/>
    <xf numFmtId="0" fontId="0" fillId="4" borderId="2" xfId="0" applyFont="1" applyFill="1" applyBorder="1" applyAlignment="1"/>
    <xf numFmtId="2" fontId="0" fillId="4" borderId="2" xfId="0" applyNumberFormat="1" applyFont="1" applyFill="1" applyBorder="1" applyAlignment="1"/>
    <xf numFmtId="2" fontId="0" fillId="4" borderId="2" xfId="0" applyNumberFormat="1" applyFont="1" applyFill="1" applyBorder="1"/>
    <xf numFmtId="0" fontId="0" fillId="0" borderId="2" xfId="0" applyFont="1" applyBorder="1" applyAlignment="1"/>
    <xf numFmtId="2" fontId="0" fillId="0" borderId="2" xfId="0" applyNumberFormat="1" applyFont="1" applyBorder="1" applyAlignment="1"/>
    <xf numFmtId="2" fontId="0" fillId="0" borderId="2" xfId="0" applyNumberFormat="1" applyFont="1" applyBorder="1"/>
    <xf numFmtId="0" fontId="0" fillId="0" borderId="2" xfId="0" applyFont="1" applyBorder="1"/>
    <xf numFmtId="2" fontId="0" fillId="0" borderId="0" xfId="0" applyNumberFormat="1" applyFont="1"/>
    <xf numFmtId="0" fontId="3" fillId="0" borderId="0" xfId="0" applyFont="1" applyAlignment="1"/>
    <xf numFmtId="0" fontId="0" fillId="0" borderId="0" xfId="0" applyFont="1"/>
    <xf numFmtId="0" fontId="3" fillId="0" borderId="3" xfId="0" applyFont="1" applyBorder="1" applyAlignment="1"/>
    <xf numFmtId="0" fontId="4" fillId="0" borderId="4" xfId="0" applyFont="1" applyBorder="1" applyAlignment="1">
      <alignment wrapText="1"/>
    </xf>
    <xf numFmtId="0" fontId="0" fillId="3" borderId="2" xfId="0" applyFont="1" applyFill="1" applyBorder="1" applyAlignment="1"/>
    <xf numFmtId="2" fontId="0" fillId="3" borderId="2" xfId="0" applyNumberFormat="1" applyFont="1" applyFill="1" applyBorder="1" applyAlignment="1"/>
    <xf numFmtId="2" fontId="0" fillId="3" borderId="2" xfId="0" applyNumberFormat="1" applyFont="1" applyFill="1" applyBorder="1" applyAlignment="1"/>
    <xf numFmtId="0" fontId="4" fillId="0" borderId="0" xfId="0" applyFont="1" applyAlignment="1"/>
    <xf numFmtId="0" fontId="4" fillId="0" borderId="4" xfId="0" applyFont="1" applyBorder="1" applyAlignment="1"/>
    <xf numFmtId="0" fontId="0" fillId="4" borderId="5" xfId="0" applyFont="1" applyFill="1" applyBorder="1" applyAlignment="1">
      <alignment horizontal="right"/>
    </xf>
    <xf numFmtId="2" fontId="0" fillId="4" borderId="5" xfId="0" applyNumberFormat="1" applyFont="1" applyFill="1" applyBorder="1" applyAlignment="1">
      <alignment horizontal="right"/>
    </xf>
    <xf numFmtId="2" fontId="0" fillId="4" borderId="5" xfId="0" applyNumberFormat="1" applyFont="1" applyFill="1" applyBorder="1" applyAlignment="1">
      <alignment horizontal="right"/>
    </xf>
    <xf numFmtId="0" fontId="0" fillId="0" borderId="5" xfId="0" applyFont="1" applyBorder="1" applyAlignment="1"/>
    <xf numFmtId="0" fontId="0" fillId="0" borderId="5" xfId="0" applyFont="1" applyBorder="1" applyAlignment="1">
      <alignment horizontal="right"/>
    </xf>
    <xf numFmtId="2" fontId="0" fillId="0" borderId="5" xfId="0" applyNumberFormat="1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2" fontId="0" fillId="0" borderId="5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2" fontId="4" fillId="0" borderId="5" xfId="0" applyNumberFormat="1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>
      <alignment horizontal="right"/>
    </xf>
    <xf numFmtId="0" fontId="4" fillId="0" borderId="3" xfId="0" applyFont="1" applyBorder="1" applyAlignment="1"/>
    <xf numFmtId="2" fontId="4" fillId="0" borderId="3" xfId="0" applyNumberFormat="1" applyFont="1" applyBorder="1" applyAlignment="1"/>
    <xf numFmtId="0" fontId="0" fillId="0" borderId="4" xfId="0" applyFont="1" applyBorder="1" applyAlignment="1"/>
    <xf numFmtId="0" fontId="0" fillId="3" borderId="5" xfId="0" applyFont="1" applyFill="1" applyBorder="1" applyAlignment="1"/>
    <xf numFmtId="2" fontId="0" fillId="3" borderId="5" xfId="0" applyNumberFormat="1" applyFont="1" applyFill="1" applyBorder="1" applyAlignment="1"/>
    <xf numFmtId="0" fontId="0" fillId="0" borderId="0" xfId="0" applyFont="1" applyAlignment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horizontal="right"/>
    </xf>
    <xf numFmtId="2" fontId="0" fillId="4" borderId="5" xfId="0" applyNumberFormat="1" applyFont="1" applyFill="1" applyBorder="1" applyAlignment="1">
      <alignment horizontal="right"/>
    </xf>
    <xf numFmtId="0" fontId="0" fillId="0" borderId="5" xfId="0" applyFont="1" applyBorder="1" applyAlignment="1"/>
    <xf numFmtId="0" fontId="0" fillId="0" borderId="5" xfId="0" applyFont="1" applyBorder="1" applyAlignment="1">
      <alignment horizontal="right"/>
    </xf>
    <xf numFmtId="2" fontId="0" fillId="0" borderId="5" xfId="0" applyNumberFormat="1" applyFont="1" applyBorder="1" applyAlignment="1">
      <alignment horizontal="right"/>
    </xf>
    <xf numFmtId="2" fontId="0" fillId="0" borderId="0" xfId="0" applyNumberFormat="1" applyFont="1" applyAlignment="1"/>
    <xf numFmtId="2" fontId="0" fillId="0" borderId="5" xfId="0" applyNumberFormat="1" applyFont="1" applyBorder="1" applyAlignment="1"/>
    <xf numFmtId="0" fontId="3" fillId="0" borderId="3" xfId="0" applyFont="1" applyBorder="1" applyAlignment="1"/>
    <xf numFmtId="0" fontId="0" fillId="0" borderId="3" xfId="0" applyFont="1" applyBorder="1" applyAlignment="1"/>
    <xf numFmtId="2" fontId="0" fillId="0" borderId="3" xfId="0" applyNumberFormat="1" applyFont="1" applyBorder="1" applyAlignment="1"/>
    <xf numFmtId="0" fontId="0" fillId="3" borderId="2" xfId="0" applyFont="1" applyFill="1" applyBorder="1" applyAlignment="1"/>
    <xf numFmtId="0" fontId="0" fillId="3" borderId="6" xfId="0" applyFont="1" applyFill="1" applyBorder="1" applyAlignment="1"/>
    <xf numFmtId="0" fontId="0" fillId="4" borderId="6" xfId="0" applyFont="1" applyFill="1" applyBorder="1" applyAlignment="1"/>
    <xf numFmtId="0" fontId="0" fillId="0" borderId="6" xfId="0" applyFont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6" fillId="0" borderId="0" xfId="0" applyFont="1"/>
    <xf numFmtId="0" fontId="0" fillId="0" borderId="1" xfId="0" applyFont="1" applyBorder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3" borderId="3" xfId="0" applyFont="1" applyFill="1" applyBorder="1" applyAlignment="1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1" xfId="0" applyFont="1" applyFill="1" applyBorder="1" applyAlignment="1"/>
    <xf numFmtId="0" fontId="0" fillId="3" borderId="5" xfId="0" applyFont="1" applyFill="1" applyBorder="1" applyAlignment="1"/>
    <xf numFmtId="16" fontId="0" fillId="0" borderId="0" xfId="0" applyNumberFormat="1" applyFont="1" applyAlignment="1"/>
    <xf numFmtId="164" fontId="0" fillId="4" borderId="2" xfId="0" applyNumberFormat="1" applyFont="1" applyFill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1" fillId="0" borderId="11" xfId="0" applyFont="1" applyFill="1" applyBorder="1"/>
    <xf numFmtId="0" fontId="0" fillId="0" borderId="11" xfId="0" applyFont="1" applyBorder="1"/>
    <xf numFmtId="2" fontId="0" fillId="0" borderId="11" xfId="0" applyNumberFormat="1" applyFont="1" applyBorder="1"/>
    <xf numFmtId="0" fontId="0" fillId="0" borderId="7" xfId="0" applyFont="1" applyBorder="1"/>
    <xf numFmtId="0" fontId="0" fillId="0" borderId="12" xfId="0" applyFont="1" applyBorder="1" applyAlignment="1"/>
    <xf numFmtId="0" fontId="0" fillId="0" borderId="13" xfId="0" applyFont="1" applyBorder="1"/>
    <xf numFmtId="0" fontId="9" fillId="4" borderId="2" xfId="0" applyFont="1" applyFill="1" applyBorder="1" applyAlignment="1"/>
    <xf numFmtId="0" fontId="9" fillId="0" borderId="2" xfId="0" applyFont="1" applyBorder="1" applyAlignment="1"/>
    <xf numFmtId="0" fontId="9" fillId="0" borderId="2" xfId="0" applyFont="1" applyFill="1" applyBorder="1" applyAlignment="1"/>
    <xf numFmtId="0" fontId="0" fillId="0" borderId="2" xfId="0" applyFont="1" applyFill="1" applyBorder="1" applyAlignment="1"/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/>
    <xf numFmtId="0" fontId="9" fillId="5" borderId="2" xfId="0" applyFont="1" applyFill="1" applyBorder="1" applyAlignment="1"/>
    <xf numFmtId="0" fontId="0" fillId="5" borderId="2" xfId="0" applyFont="1" applyFill="1" applyBorder="1" applyAlignment="1"/>
    <xf numFmtId="2" fontId="0" fillId="5" borderId="2" xfId="0" applyNumberFormat="1" applyFont="1" applyFill="1" applyBorder="1" applyAlignment="1"/>
    <xf numFmtId="2" fontId="0" fillId="5" borderId="2" xfId="0" applyNumberFormat="1" applyFont="1" applyFill="1" applyBorder="1"/>
    <xf numFmtId="0" fontId="0" fillId="6" borderId="2" xfId="0" applyFont="1" applyFill="1" applyBorder="1" applyAlignment="1"/>
    <xf numFmtId="0" fontId="0" fillId="7" borderId="2" xfId="0" applyFont="1" applyFill="1" applyBorder="1" applyAlignment="1"/>
    <xf numFmtId="2" fontId="0" fillId="7" borderId="2" xfId="0" applyNumberFormat="1" applyFont="1" applyFill="1" applyBorder="1" applyAlignment="1"/>
    <xf numFmtId="2" fontId="0" fillId="7" borderId="2" xfId="0" applyNumberFormat="1" applyFont="1" applyFill="1" applyBorder="1"/>
    <xf numFmtId="0" fontId="0" fillId="6" borderId="5" xfId="0" applyFont="1" applyFill="1" applyBorder="1" applyAlignment="1"/>
    <xf numFmtId="0" fontId="0" fillId="6" borderId="5" xfId="0" applyFont="1" applyFill="1" applyBorder="1" applyAlignment="1">
      <alignment horizontal="right"/>
    </xf>
    <xf numFmtId="2" fontId="0" fillId="6" borderId="5" xfId="0" applyNumberFormat="1" applyFont="1" applyFill="1" applyBorder="1" applyAlignment="1">
      <alignment horizontal="right"/>
    </xf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right"/>
    </xf>
    <xf numFmtId="2" fontId="0" fillId="0" borderId="5" xfId="0" applyNumberFormat="1" applyFont="1" applyFill="1" applyBorder="1" applyAlignment="1">
      <alignment horizontal="right"/>
    </xf>
    <xf numFmtId="2" fontId="0" fillId="7" borderId="5" xfId="0" applyNumberFormat="1" applyFont="1" applyFill="1" applyBorder="1" applyAlignment="1">
      <alignment horizontal="right"/>
    </xf>
    <xf numFmtId="2" fontId="0" fillId="6" borderId="2" xfId="0" applyNumberFormat="1" applyFont="1" applyFill="1" applyBorder="1" applyAlignment="1"/>
    <xf numFmtId="2" fontId="0" fillId="6" borderId="2" xfId="0" applyNumberFormat="1" applyFont="1" applyFill="1" applyBorder="1"/>
    <xf numFmtId="0" fontId="9" fillId="6" borderId="2" xfId="0" applyFont="1" applyFill="1" applyBorder="1" applyAlignment="1"/>
    <xf numFmtId="0" fontId="9" fillId="4" borderId="5" xfId="0" applyFont="1" applyFill="1" applyBorder="1" applyAlignment="1"/>
    <xf numFmtId="0" fontId="0" fillId="5" borderId="6" xfId="0" applyFont="1" applyFill="1" applyBorder="1" applyAlignment="1"/>
    <xf numFmtId="0" fontId="9" fillId="0" borderId="5" xfId="0" applyFont="1" applyBorder="1" applyAlignment="1"/>
    <xf numFmtId="0" fontId="9" fillId="4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165" fontId="0" fillId="4" borderId="5" xfId="0" applyNumberFormat="1" applyFont="1" applyFill="1" applyBorder="1" applyAlignment="1">
      <alignment horizontal="right"/>
    </xf>
    <xf numFmtId="0" fontId="0" fillId="0" borderId="7" xfId="0" applyFont="1" applyFill="1" applyBorder="1" applyAlignment="1">
      <alignment horizontal="right"/>
    </xf>
    <xf numFmtId="165" fontId="0" fillId="0" borderId="5" xfId="0" applyNumberFormat="1" applyFont="1" applyFill="1" applyBorder="1" applyAlignment="1">
      <alignment horizontal="right"/>
    </xf>
    <xf numFmtId="0" fontId="0" fillId="5" borderId="5" xfId="0" applyFont="1" applyFill="1" applyBorder="1" applyAlignment="1"/>
    <xf numFmtId="0" fontId="0" fillId="5" borderId="5" xfId="0" applyFont="1" applyFill="1" applyBorder="1" applyAlignment="1">
      <alignment horizontal="right"/>
    </xf>
    <xf numFmtId="2" fontId="0" fillId="5" borderId="5" xfId="0" applyNumberFormat="1" applyFont="1" applyFill="1" applyBorder="1" applyAlignment="1">
      <alignment horizontal="right"/>
    </xf>
    <xf numFmtId="0" fontId="5" fillId="0" borderId="10" xfId="0" applyFont="1" applyBorder="1"/>
    <xf numFmtId="0" fontId="5" fillId="0" borderId="7" xfId="0" applyFont="1" applyBorder="1"/>
    <xf numFmtId="0" fontId="0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0" fillId="0" borderId="8" xfId="0" applyFont="1" applyBorder="1" applyAlignment="1"/>
    <xf numFmtId="0" fontId="5" fillId="0" borderId="5" xfId="0" applyFont="1" applyBorder="1"/>
    <xf numFmtId="0" fontId="0" fillId="0" borderId="9" xfId="0" applyFont="1" applyBorder="1" applyAlignment="1"/>
    <xf numFmtId="0" fontId="3" fillId="0" borderId="3" xfId="0" applyFont="1" applyBorder="1" applyAlignment="1"/>
    <xf numFmtId="0" fontId="5" fillId="0" borderId="3" xfId="0" applyFont="1" applyBorder="1"/>
    <xf numFmtId="0" fontId="0" fillId="3" borderId="9" xfId="0" applyFont="1" applyFill="1" applyBorder="1" applyAlignment="1"/>
    <xf numFmtId="0" fontId="0" fillId="4" borderId="9" xfId="0" applyFont="1" applyFill="1" applyBorder="1" applyAlignment="1">
      <alignment horizontal="left"/>
    </xf>
    <xf numFmtId="0" fontId="0" fillId="3" borderId="8" xfId="0" applyFont="1" applyFill="1" applyBorder="1" applyAlignment="1"/>
    <xf numFmtId="0" fontId="0" fillId="4" borderId="8" xfId="0" applyFont="1" applyFill="1" applyBorder="1" applyAlignment="1"/>
    <xf numFmtId="0" fontId="0" fillId="4" borderId="3" xfId="0" applyFont="1" applyFill="1" applyBorder="1" applyAlignment="1"/>
    <xf numFmtId="0" fontId="0" fillId="0" borderId="3" xfId="0" applyFont="1" applyBorder="1" applyAlignment="1"/>
    <xf numFmtId="0" fontId="0" fillId="8" borderId="9" xfId="0" applyFont="1" applyFill="1" applyBorder="1" applyAlignment="1">
      <alignment horizontal="left"/>
    </xf>
    <xf numFmtId="0" fontId="5" fillId="5" borderId="10" xfId="0" applyFont="1" applyFill="1" applyBorder="1"/>
    <xf numFmtId="0" fontId="5" fillId="5" borderId="7" xfId="0" applyFont="1" applyFill="1" applyBorder="1"/>
    <xf numFmtId="0" fontId="3" fillId="0" borderId="0" xfId="0" applyFont="1" applyAlignment="1"/>
    <xf numFmtId="0" fontId="0" fillId="0" borderId="0" xfId="0" applyFont="1" applyAlignment="1"/>
    <xf numFmtId="0" fontId="0" fillId="3" borderId="9" xfId="0" applyFont="1" applyFill="1" applyBorder="1" applyAlignment="1">
      <alignment horizontal="center"/>
    </xf>
    <xf numFmtId="0" fontId="7" fillId="4" borderId="9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3" borderId="10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0" fillId="3" borderId="13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08"/>
  <sheetViews>
    <sheetView showGridLines="0" tabSelected="1" topLeftCell="A65" workbookViewId="0">
      <selection activeCell="Q289" sqref="Q289"/>
    </sheetView>
  </sheetViews>
  <sheetFormatPr defaultColWidth="14.42578125" defaultRowHeight="17.25" customHeight="1" x14ac:dyDescent="0.25"/>
  <cols>
    <col min="1" max="1" width="20.140625" customWidth="1"/>
    <col min="2" max="2" width="28" customWidth="1"/>
    <col min="3" max="3" width="9" customWidth="1"/>
    <col min="4" max="4" width="9.42578125" customWidth="1"/>
    <col min="5" max="5" width="9.7109375" customWidth="1"/>
    <col min="6" max="6" width="8.28515625" customWidth="1"/>
    <col min="7" max="7" width="9.140625" customWidth="1"/>
    <col min="8" max="8" width="15.140625" customWidth="1"/>
    <col min="9" max="9" width="11.5703125" customWidth="1"/>
    <col min="10" max="10" width="10.5703125" customWidth="1"/>
    <col min="11" max="11" width="12.42578125" customWidth="1"/>
    <col min="12" max="12" width="13.140625" customWidth="1"/>
    <col min="13" max="13" width="6.42578125" customWidth="1"/>
    <col min="14" max="14" width="6.5703125" customWidth="1"/>
    <col min="15" max="15" width="12.140625" bestFit="1" customWidth="1"/>
    <col min="16" max="16" width="6.5703125" customWidth="1"/>
    <col min="17" max="18" width="7.85546875" customWidth="1"/>
    <col min="19" max="19" width="6.85546875" customWidth="1"/>
    <col min="20" max="20" width="6.7109375" customWidth="1"/>
    <col min="21" max="21" width="11.5703125" customWidth="1"/>
    <col min="22" max="22" width="7" customWidth="1"/>
    <col min="23" max="23" width="6.140625" customWidth="1"/>
    <col min="24" max="24" width="6.7109375" customWidth="1"/>
    <col min="25" max="25" width="7.28515625" customWidth="1"/>
    <col min="26" max="26" width="7" customWidth="1"/>
    <col min="27" max="27" width="11.5703125" customWidth="1"/>
    <col min="28" max="36" width="16.85546875" customWidth="1"/>
  </cols>
  <sheetData>
    <row r="1" spans="1:18" ht="17.25" customHeight="1" x14ac:dyDescent="0.3">
      <c r="A1" s="1" t="s">
        <v>83</v>
      </c>
    </row>
    <row r="2" spans="1:18" s="65" customFormat="1" ht="17.25" customHeight="1" x14ac:dyDescent="0.3">
      <c r="A2" s="76"/>
      <c r="B2" s="14" t="s">
        <v>38</v>
      </c>
    </row>
    <row r="3" spans="1:18" s="65" customFormat="1" ht="17.25" customHeight="1" x14ac:dyDescent="0.3">
      <c r="A3" s="76"/>
      <c r="B3" s="4" t="s">
        <v>1</v>
      </c>
    </row>
    <row r="4" spans="1:18" s="65" customFormat="1" ht="17.25" customHeight="1" x14ac:dyDescent="0.3">
      <c r="A4" s="76"/>
      <c r="B4" s="6" t="s">
        <v>12</v>
      </c>
    </row>
    <row r="5" spans="1:18" s="65" customFormat="1" ht="17.25" customHeight="1" x14ac:dyDescent="0.3">
      <c r="A5" s="76"/>
    </row>
    <row r="6" spans="1:18" ht="17.25" customHeight="1" x14ac:dyDescent="0.3">
      <c r="A6" s="2"/>
      <c r="B6" s="3" t="s">
        <v>0</v>
      </c>
    </row>
    <row r="7" spans="1:18" ht="17.25" customHeight="1" x14ac:dyDescent="0.3">
      <c r="A7" s="2"/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 spans="1:18" ht="17.25" customHeight="1" x14ac:dyDescent="0.3">
      <c r="A8" s="2"/>
      <c r="B8" s="92" t="s">
        <v>14</v>
      </c>
      <c r="C8" s="93">
        <v>456</v>
      </c>
      <c r="D8" s="94">
        <v>57</v>
      </c>
      <c r="E8" s="94">
        <v>159.44</v>
      </c>
      <c r="F8" s="95">
        <f t="shared" ref="F8:H12" si="0">C8*100/C$14</f>
        <v>23.937007874015748</v>
      </c>
      <c r="G8" s="95">
        <f t="shared" si="0"/>
        <v>19.375233692511642</v>
      </c>
      <c r="H8" s="95">
        <f t="shared" si="0"/>
        <v>18.466741565225448</v>
      </c>
      <c r="I8" s="95">
        <f>F8*0.7</f>
        <v>16.755905511811022</v>
      </c>
      <c r="J8" s="95">
        <f>G8*0.1</f>
        <v>1.9375233692511644</v>
      </c>
      <c r="K8" s="95">
        <f>H8*0.2</f>
        <v>3.6933483130450897</v>
      </c>
      <c r="L8" s="95">
        <f>SUM(I8:K8)</f>
        <v>22.386777194107275</v>
      </c>
    </row>
    <row r="9" spans="1:18" ht="17.25" customHeight="1" x14ac:dyDescent="0.3">
      <c r="A9" s="2"/>
      <c r="B9" s="85" t="s">
        <v>12</v>
      </c>
      <c r="C9" s="9">
        <v>400</v>
      </c>
      <c r="D9" s="10">
        <v>80</v>
      </c>
      <c r="E9" s="10">
        <v>169.49</v>
      </c>
      <c r="F9" s="11">
        <f t="shared" si="0"/>
        <v>20.99737532808399</v>
      </c>
      <c r="G9" s="11">
        <f t="shared" si="0"/>
        <v>27.193310445630374</v>
      </c>
      <c r="H9" s="11">
        <f t="shared" si="0"/>
        <v>19.630757826706354</v>
      </c>
      <c r="I9" s="11">
        <f>F9*0.7</f>
        <v>14.698162729658792</v>
      </c>
      <c r="J9" s="11">
        <f>G9*0.1</f>
        <v>2.7193310445630376</v>
      </c>
      <c r="K9" s="11">
        <f>H9*0.2</f>
        <v>3.9261515653412711</v>
      </c>
      <c r="L9" s="11">
        <f>SUM(I9:K9)</f>
        <v>21.3436453395631</v>
      </c>
    </row>
    <row r="10" spans="1:18" ht="17.25" customHeight="1" x14ac:dyDescent="0.3">
      <c r="A10" s="2"/>
      <c r="B10" s="9" t="s">
        <v>13</v>
      </c>
      <c r="C10" s="9">
        <v>326</v>
      </c>
      <c r="D10" s="10">
        <v>65.2</v>
      </c>
      <c r="E10" s="10">
        <v>224.83</v>
      </c>
      <c r="F10" s="11">
        <f t="shared" si="0"/>
        <v>17.112860892388451</v>
      </c>
      <c r="G10" s="11">
        <f t="shared" si="0"/>
        <v>22.162548013188754</v>
      </c>
      <c r="H10" s="11">
        <f t="shared" si="0"/>
        <v>26.040375728234054</v>
      </c>
      <c r="I10" s="11">
        <f>F10*0.7</f>
        <v>11.979002624671915</v>
      </c>
      <c r="J10" s="11">
        <f>G10*0.1</f>
        <v>2.2162548013188754</v>
      </c>
      <c r="K10" s="11">
        <f>H10*0.2</f>
        <v>5.2080751456468111</v>
      </c>
      <c r="L10" s="11">
        <f>SUM(I10:K10)</f>
        <v>19.403332571637602</v>
      </c>
    </row>
    <row r="11" spans="1:18" ht="17.25" customHeight="1" x14ac:dyDescent="0.3">
      <c r="A11" s="2"/>
      <c r="B11" s="9" t="s">
        <v>98</v>
      </c>
      <c r="C11" s="9">
        <v>367</v>
      </c>
      <c r="D11" s="10">
        <v>52.43</v>
      </c>
      <c r="E11" s="10">
        <v>156.84</v>
      </c>
      <c r="F11" s="11">
        <f t="shared" si="0"/>
        <v>19.26509186351706</v>
      </c>
      <c r="G11" s="11">
        <f t="shared" si="0"/>
        <v>17.821815833305006</v>
      </c>
      <c r="H11" s="11">
        <f t="shared" si="0"/>
        <v>18.165603029916955</v>
      </c>
      <c r="I11" s="11">
        <f>F11*0.7</f>
        <v>13.485564304461942</v>
      </c>
      <c r="J11" s="11">
        <f>G11*0.1</f>
        <v>1.7821815833305008</v>
      </c>
      <c r="K11" s="11">
        <f>H11*0.2</f>
        <v>3.6331206059833914</v>
      </c>
      <c r="L11" s="11">
        <f>SUM(I11:K11)</f>
        <v>18.900866493775837</v>
      </c>
    </row>
    <row r="12" spans="1:18" ht="17.25" customHeight="1" x14ac:dyDescent="0.3">
      <c r="A12" s="2"/>
      <c r="B12" s="9" t="s">
        <v>56</v>
      </c>
      <c r="C12" s="9">
        <v>356</v>
      </c>
      <c r="D12" s="10">
        <v>39.56</v>
      </c>
      <c r="E12" s="10">
        <v>152.79</v>
      </c>
      <c r="F12" s="11">
        <f t="shared" si="0"/>
        <v>18.687664041994751</v>
      </c>
      <c r="G12" s="11">
        <f t="shared" si="0"/>
        <v>13.44709201536422</v>
      </c>
      <c r="H12" s="11">
        <f t="shared" si="0"/>
        <v>17.696521849917186</v>
      </c>
      <c r="I12" s="11">
        <f>F12*0.7</f>
        <v>13.081364829396325</v>
      </c>
      <c r="J12" s="11">
        <f>G12*0.1</f>
        <v>1.3447092015364221</v>
      </c>
      <c r="K12" s="11">
        <f>H12*0.2</f>
        <v>3.5393043699834372</v>
      </c>
      <c r="L12" s="11">
        <f>SUM(I12:K12)</f>
        <v>17.965378400916183</v>
      </c>
    </row>
    <row r="13" spans="1:18" ht="17.25" customHeight="1" x14ac:dyDescent="0.3">
      <c r="A13" s="2"/>
      <c r="B13" s="9"/>
      <c r="C13" s="9"/>
      <c r="D13" s="10"/>
      <c r="E13" s="10"/>
      <c r="F13" s="11"/>
      <c r="G13" s="11"/>
      <c r="H13" s="11"/>
      <c r="I13" s="11"/>
      <c r="J13" s="11"/>
      <c r="K13" s="11"/>
      <c r="L13" s="11"/>
    </row>
    <row r="14" spans="1:18" ht="17.25" customHeight="1" x14ac:dyDescent="0.3">
      <c r="A14" s="2"/>
      <c r="B14" s="12" t="s">
        <v>16</v>
      </c>
      <c r="C14" s="12">
        <f t="shared" ref="C14:L14" si="1">SUM(C8:C13)</f>
        <v>1905</v>
      </c>
      <c r="D14" s="11">
        <f t="shared" si="1"/>
        <v>294.19</v>
      </c>
      <c r="E14" s="11">
        <f t="shared" si="1"/>
        <v>863.39</v>
      </c>
      <c r="F14" s="11">
        <f t="shared" si="1"/>
        <v>100</v>
      </c>
      <c r="G14" s="11">
        <f t="shared" si="1"/>
        <v>100</v>
      </c>
      <c r="H14" s="11">
        <f t="shared" si="1"/>
        <v>100</v>
      </c>
      <c r="I14" s="11">
        <f t="shared" si="1"/>
        <v>69.999999999999986</v>
      </c>
      <c r="J14" s="11">
        <f t="shared" si="1"/>
        <v>10</v>
      </c>
      <c r="K14" s="11">
        <f t="shared" si="1"/>
        <v>20</v>
      </c>
      <c r="L14" s="11">
        <f t="shared" si="1"/>
        <v>100</v>
      </c>
    </row>
    <row r="15" spans="1:18" ht="17.25" customHeight="1" x14ac:dyDescent="0.3">
      <c r="A15" s="2"/>
      <c r="B15" s="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7.25" customHeight="1" x14ac:dyDescent="0.3">
      <c r="A16" s="2"/>
      <c r="B16" s="3" t="s">
        <v>17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21" ht="17.25" customHeight="1" x14ac:dyDescent="0.3">
      <c r="A17" s="2"/>
      <c r="B17" s="4" t="s">
        <v>1</v>
      </c>
      <c r="C17" s="4" t="s">
        <v>18</v>
      </c>
      <c r="D17" s="4" t="s">
        <v>19</v>
      </c>
      <c r="E17" s="4" t="s">
        <v>20</v>
      </c>
      <c r="F17" s="5" t="s">
        <v>21</v>
      </c>
      <c r="G17" s="5" t="s">
        <v>22</v>
      </c>
      <c r="H17" s="5" t="s">
        <v>6</v>
      </c>
      <c r="I17" s="5" t="s">
        <v>23</v>
      </c>
      <c r="J17" s="5" t="s">
        <v>24</v>
      </c>
      <c r="K17" s="5" t="s">
        <v>9</v>
      </c>
      <c r="L17" s="5" t="s">
        <v>11</v>
      </c>
    </row>
    <row r="18" spans="1:21" ht="17.25" customHeight="1" x14ac:dyDescent="0.3">
      <c r="A18" s="2"/>
      <c r="B18" s="92" t="s">
        <v>27</v>
      </c>
      <c r="C18" s="93">
        <v>16</v>
      </c>
      <c r="D18" s="94">
        <v>6.66</v>
      </c>
      <c r="E18" s="94">
        <v>15.81</v>
      </c>
      <c r="F18" s="95">
        <f t="shared" ref="F18:F22" si="2">C18*100/C$24</f>
        <v>22.857142857142858</v>
      </c>
      <c r="G18" s="95">
        <f t="shared" ref="G18:H18" si="3">((D$24-D18)/D$24)/0.04</f>
        <v>19.891070880638235</v>
      </c>
      <c r="H18" s="95">
        <f t="shared" si="3"/>
        <v>20.052572286894478</v>
      </c>
      <c r="I18" s="95">
        <f t="shared" ref="I18:I22" si="4">F18*0.6</f>
        <v>13.714285714285714</v>
      </c>
      <c r="J18" s="95">
        <f t="shared" ref="J18:J22" si="5">G18*0.25</f>
        <v>4.9727677201595588</v>
      </c>
      <c r="K18" s="95">
        <f t="shared" ref="K18:K22" si="6">H18*0.15</f>
        <v>3.0078858430341717</v>
      </c>
      <c r="L18" s="95">
        <f t="shared" ref="L18:L22" si="7">SUM(I18:K18)</f>
        <v>21.694939277479442</v>
      </c>
    </row>
    <row r="19" spans="1:21" ht="17.25" customHeight="1" x14ac:dyDescent="0.3">
      <c r="A19" s="2"/>
      <c r="B19" s="9" t="s">
        <v>91</v>
      </c>
      <c r="C19" s="9">
        <v>14</v>
      </c>
      <c r="D19" s="10">
        <v>6.78</v>
      </c>
      <c r="E19" s="10">
        <v>18.71</v>
      </c>
      <c r="F19" s="11">
        <f t="shared" si="2"/>
        <v>20</v>
      </c>
      <c r="G19" s="11">
        <f t="shared" ref="G19:H19" si="8">((D$24-D19)/D$24)/0.04</f>
        <v>19.799018103712797</v>
      </c>
      <c r="H19" s="11">
        <f t="shared" si="8"/>
        <v>19.145074477406435</v>
      </c>
      <c r="I19" s="11">
        <f t="shared" si="4"/>
        <v>12</v>
      </c>
      <c r="J19" s="11">
        <f t="shared" si="5"/>
        <v>4.9497545259281992</v>
      </c>
      <c r="K19" s="11">
        <f t="shared" si="6"/>
        <v>2.8717611716109652</v>
      </c>
      <c r="L19" s="11">
        <f t="shared" si="7"/>
        <v>19.821515697539166</v>
      </c>
    </row>
    <row r="20" spans="1:21" ht="17.25" customHeight="1" x14ac:dyDescent="0.3">
      <c r="A20" s="2"/>
      <c r="B20" s="9" t="s">
        <v>92</v>
      </c>
      <c r="C20" s="9">
        <v>14</v>
      </c>
      <c r="D20" s="10">
        <v>7.19</v>
      </c>
      <c r="E20" s="10">
        <v>18.5</v>
      </c>
      <c r="F20" s="11">
        <f t="shared" si="2"/>
        <v>20</v>
      </c>
      <c r="G20" s="11">
        <f t="shared" ref="G20:H20" si="9">((D$24-D20)/D$24)/0.04</f>
        <v>19.48450444921755</v>
      </c>
      <c r="H20" s="11">
        <f t="shared" si="9"/>
        <v>19.210789836024531</v>
      </c>
      <c r="I20" s="11">
        <f t="shared" si="4"/>
        <v>12</v>
      </c>
      <c r="J20" s="11">
        <f t="shared" si="5"/>
        <v>4.8711261123043874</v>
      </c>
      <c r="K20" s="11">
        <f t="shared" si="6"/>
        <v>2.8816184754036795</v>
      </c>
      <c r="L20" s="11">
        <f t="shared" si="7"/>
        <v>19.752744587708069</v>
      </c>
    </row>
    <row r="21" spans="1:21" ht="17.25" customHeight="1" x14ac:dyDescent="0.3">
      <c r="A21" s="2"/>
      <c r="B21" s="9" t="s">
        <v>25</v>
      </c>
      <c r="C21" s="9">
        <v>14</v>
      </c>
      <c r="D21" s="10">
        <v>7.49</v>
      </c>
      <c r="E21" s="10">
        <v>19.79</v>
      </c>
      <c r="F21" s="11">
        <f t="shared" si="2"/>
        <v>20</v>
      </c>
      <c r="G21" s="11">
        <f t="shared" ref="G21:H21" si="10">((D$24-D21)/D$24)/0.04</f>
        <v>19.254372506903959</v>
      </c>
      <c r="H21" s="11">
        <f t="shared" si="10"/>
        <v>18.807109775941921</v>
      </c>
      <c r="I21" s="11">
        <f t="shared" si="4"/>
        <v>12</v>
      </c>
      <c r="J21" s="11">
        <f t="shared" si="5"/>
        <v>4.8135931267259897</v>
      </c>
      <c r="K21" s="11">
        <f t="shared" si="6"/>
        <v>2.8210664663912879</v>
      </c>
      <c r="L21" s="11">
        <f t="shared" si="7"/>
        <v>19.634659593117277</v>
      </c>
    </row>
    <row r="22" spans="1:21" ht="17.25" customHeight="1" x14ac:dyDescent="0.3">
      <c r="A22" s="2"/>
      <c r="B22" s="9" t="s">
        <v>93</v>
      </c>
      <c r="C22" s="9">
        <v>12</v>
      </c>
      <c r="D22" s="10">
        <v>4.47</v>
      </c>
      <c r="E22" s="10">
        <v>7.08</v>
      </c>
      <c r="F22" s="11">
        <f t="shared" si="2"/>
        <v>17.142857142857142</v>
      </c>
      <c r="G22" s="11">
        <f t="shared" ref="G22:H22" si="11">((D$24-D22)/D$24)/0.04</f>
        <v>21.571034059527463</v>
      </c>
      <c r="H22" s="11">
        <f t="shared" si="11"/>
        <v>22.784453623732634</v>
      </c>
      <c r="I22" s="11">
        <f t="shared" si="4"/>
        <v>10.285714285714285</v>
      </c>
      <c r="J22" s="11">
        <f t="shared" si="5"/>
        <v>5.3927585148818658</v>
      </c>
      <c r="K22" s="11">
        <f t="shared" si="6"/>
        <v>3.4176680435598952</v>
      </c>
      <c r="L22" s="11">
        <f t="shared" si="7"/>
        <v>19.096140844156047</v>
      </c>
    </row>
    <row r="23" spans="1:21" ht="17.25" customHeight="1" x14ac:dyDescent="0.3">
      <c r="A23" s="2"/>
      <c r="B23" s="12"/>
      <c r="C23" s="12"/>
      <c r="D23" s="12"/>
      <c r="E23" s="12"/>
      <c r="F23" s="11"/>
      <c r="G23" s="11"/>
      <c r="H23" s="11"/>
      <c r="I23" s="11"/>
      <c r="J23" s="11"/>
      <c r="K23" s="11"/>
      <c r="L23" s="11"/>
    </row>
    <row r="24" spans="1:21" ht="17.25" customHeight="1" x14ac:dyDescent="0.3">
      <c r="A24" s="2"/>
      <c r="B24" s="12" t="s">
        <v>16</v>
      </c>
      <c r="C24" s="12">
        <f t="shared" ref="C24:K24" si="12">SUM(C18:C22)</f>
        <v>70</v>
      </c>
      <c r="D24" s="11">
        <f t="shared" si="12"/>
        <v>32.590000000000003</v>
      </c>
      <c r="E24" s="11">
        <f t="shared" si="12"/>
        <v>79.89</v>
      </c>
      <c r="F24" s="11">
        <f t="shared" si="12"/>
        <v>100</v>
      </c>
      <c r="G24" s="11">
        <f t="shared" si="12"/>
        <v>100.00000000000001</v>
      </c>
      <c r="H24" s="11">
        <f t="shared" si="12"/>
        <v>100</v>
      </c>
      <c r="I24" s="11">
        <f t="shared" si="12"/>
        <v>60</v>
      </c>
      <c r="J24" s="11">
        <f t="shared" si="12"/>
        <v>25.000000000000004</v>
      </c>
      <c r="K24" s="11">
        <f t="shared" si="12"/>
        <v>15</v>
      </c>
      <c r="L24" s="11">
        <f>SUM(I24:K24)</f>
        <v>100</v>
      </c>
    </row>
    <row r="25" spans="1:21" ht="17.25" customHeight="1" x14ac:dyDescent="0.3">
      <c r="A25" s="2"/>
      <c r="B25" s="14"/>
    </row>
    <row r="26" spans="1:21" ht="17.25" customHeight="1" x14ac:dyDescent="0.3">
      <c r="A26" s="2"/>
      <c r="B26" s="3" t="s">
        <v>28</v>
      </c>
    </row>
    <row r="27" spans="1:21" ht="17.25" customHeight="1" x14ac:dyDescent="0.3">
      <c r="A27" s="2"/>
      <c r="B27" s="4" t="s">
        <v>1</v>
      </c>
      <c r="C27" s="4" t="s">
        <v>2</v>
      </c>
      <c r="D27" s="4" t="s">
        <v>20</v>
      </c>
      <c r="E27" s="4" t="s">
        <v>29</v>
      </c>
      <c r="F27" s="4" t="s">
        <v>30</v>
      </c>
      <c r="G27" s="5" t="s">
        <v>19</v>
      </c>
      <c r="H27" s="5" t="s">
        <v>31</v>
      </c>
      <c r="I27" s="4" t="s">
        <v>5</v>
      </c>
      <c r="J27" s="4" t="s">
        <v>6</v>
      </c>
      <c r="K27" s="4" t="s">
        <v>32</v>
      </c>
      <c r="L27" s="4" t="s">
        <v>33</v>
      </c>
      <c r="M27" s="4" t="s">
        <v>22</v>
      </c>
      <c r="N27" s="5" t="s">
        <v>6</v>
      </c>
      <c r="O27" s="4" t="s">
        <v>8</v>
      </c>
      <c r="P27" s="4" t="s">
        <v>9</v>
      </c>
      <c r="Q27" s="4" t="s">
        <v>34</v>
      </c>
      <c r="R27" s="4" t="s">
        <v>35</v>
      </c>
      <c r="S27" s="4" t="s">
        <v>24</v>
      </c>
      <c r="T27" s="5" t="s">
        <v>9</v>
      </c>
      <c r="U27" s="5" t="s">
        <v>11</v>
      </c>
    </row>
    <row r="28" spans="1:21" ht="17.25" customHeight="1" x14ac:dyDescent="0.3">
      <c r="A28" s="2"/>
      <c r="B28" s="92" t="s">
        <v>13</v>
      </c>
      <c r="C28" s="92">
        <v>326</v>
      </c>
      <c r="D28" s="103">
        <v>65.2</v>
      </c>
      <c r="E28" s="103">
        <v>224.83</v>
      </c>
      <c r="F28" s="92">
        <v>8</v>
      </c>
      <c r="G28" s="103">
        <v>6.86</v>
      </c>
      <c r="H28" s="103">
        <v>18.88</v>
      </c>
      <c r="I28" s="104">
        <f t="shared" ref="I28:L32" si="13">C28*100/C$34</f>
        <v>24.75322703113136</v>
      </c>
      <c r="J28" s="104">
        <f t="shared" si="13"/>
        <v>32.455572701478424</v>
      </c>
      <c r="K28" s="104">
        <f t="shared" si="13"/>
        <v>30.007741177726764</v>
      </c>
      <c r="L28" s="104">
        <f t="shared" si="13"/>
        <v>15.384615384615385</v>
      </c>
      <c r="M28" s="104">
        <f t="shared" ref="M28:N32" si="14">((G$34-G28)/G$34)/0.04</f>
        <v>20.076083835773758</v>
      </c>
      <c r="N28" s="104">
        <f t="shared" si="14"/>
        <v>20.35664324657208</v>
      </c>
      <c r="O28" s="104">
        <f>I28*0.3</f>
        <v>7.4259681093394079</v>
      </c>
      <c r="P28" s="104">
        <f t="shared" ref="P28:Q32" si="15">J28*0.1</f>
        <v>3.2455572701478426</v>
      </c>
      <c r="Q28" s="104">
        <f t="shared" si="15"/>
        <v>3.0007741177726768</v>
      </c>
      <c r="R28" s="104">
        <f>L28*0.3</f>
        <v>4.615384615384615</v>
      </c>
      <c r="S28" s="104">
        <f>M28*0.15</f>
        <v>3.0114125753660637</v>
      </c>
      <c r="T28" s="104">
        <f>N28*0.05</f>
        <v>1.017832162328604</v>
      </c>
      <c r="U28" s="104">
        <f>SUM(O28:T28)</f>
        <v>22.316928850339206</v>
      </c>
    </row>
    <row r="29" spans="1:21" ht="17.25" customHeight="1" x14ac:dyDescent="0.3">
      <c r="A29" s="2"/>
      <c r="B29" s="85" t="s">
        <v>27</v>
      </c>
      <c r="C29" s="85">
        <v>262</v>
      </c>
      <c r="D29" s="86">
        <v>26.2</v>
      </c>
      <c r="E29" s="86">
        <v>128.43</v>
      </c>
      <c r="F29" s="85">
        <v>16</v>
      </c>
      <c r="G29" s="86">
        <v>6.66</v>
      </c>
      <c r="H29" s="86">
        <v>21.470600000000001</v>
      </c>
      <c r="I29" s="87">
        <f t="shared" si="13"/>
        <v>19.893697798025816</v>
      </c>
      <c r="J29" s="87">
        <f t="shared" si="13"/>
        <v>13.041963263477525</v>
      </c>
      <c r="K29" s="87">
        <f t="shared" si="13"/>
        <v>17.141369921520475</v>
      </c>
      <c r="L29" s="87">
        <f t="shared" si="13"/>
        <v>30.76923076923077</v>
      </c>
      <c r="M29" s="87">
        <f t="shared" si="14"/>
        <v>20.219638242894057</v>
      </c>
      <c r="N29" s="87">
        <f t="shared" si="14"/>
        <v>19.719509771708182</v>
      </c>
      <c r="O29" s="87">
        <f>I29*0.3</f>
        <v>5.9681093394077447</v>
      </c>
      <c r="P29" s="87">
        <f t="shared" si="15"/>
        <v>1.3041963263477525</v>
      </c>
      <c r="Q29" s="87">
        <f t="shared" si="15"/>
        <v>1.7141369921520475</v>
      </c>
      <c r="R29" s="87">
        <f>L29*0.3</f>
        <v>9.2307692307692299</v>
      </c>
      <c r="S29" s="87">
        <f>M29*0.15</f>
        <v>3.0329457364341086</v>
      </c>
      <c r="T29" s="87">
        <f>N29*0.05</f>
        <v>0.98597548858540918</v>
      </c>
      <c r="U29" s="87">
        <f>SUM(O29:T29)</f>
        <v>22.236133113696294</v>
      </c>
    </row>
    <row r="30" spans="1:21" ht="17.25" customHeight="1" x14ac:dyDescent="0.3">
      <c r="A30" s="2"/>
      <c r="B30" s="9" t="s">
        <v>37</v>
      </c>
      <c r="C30" s="9">
        <v>260</v>
      </c>
      <c r="D30" s="10">
        <v>52</v>
      </c>
      <c r="E30" s="10">
        <v>126.21</v>
      </c>
      <c r="F30" s="9">
        <v>9</v>
      </c>
      <c r="G30" s="10">
        <v>7.52</v>
      </c>
      <c r="H30" s="10">
        <v>19.22</v>
      </c>
      <c r="I30" s="11">
        <f t="shared" si="13"/>
        <v>19.741837509491269</v>
      </c>
      <c r="J30" s="11">
        <f t="shared" si="13"/>
        <v>25.884812584001196</v>
      </c>
      <c r="K30" s="11">
        <f t="shared" si="13"/>
        <v>16.845069670599539</v>
      </c>
      <c r="L30" s="11">
        <f t="shared" si="13"/>
        <v>17.307692307692307</v>
      </c>
      <c r="M30" s="11">
        <f t="shared" si="14"/>
        <v>19.602354292276772</v>
      </c>
      <c r="N30" s="11">
        <f t="shared" si="14"/>
        <v>20.273023474529417</v>
      </c>
      <c r="O30" s="11">
        <f>I30*0.3</f>
        <v>5.9225512528473807</v>
      </c>
      <c r="P30" s="11">
        <f t="shared" si="15"/>
        <v>2.5884812584001198</v>
      </c>
      <c r="Q30" s="11">
        <f t="shared" si="15"/>
        <v>1.684506967059954</v>
      </c>
      <c r="R30" s="11">
        <f>L30*0.3</f>
        <v>5.1923076923076916</v>
      </c>
      <c r="S30" s="11">
        <f>M30*0.15</f>
        <v>2.9403531438415156</v>
      </c>
      <c r="T30" s="11">
        <f>N30*0.05</f>
        <v>1.0136511737264708</v>
      </c>
      <c r="U30" s="11">
        <f>SUM(O30:T30)</f>
        <v>19.341851488183131</v>
      </c>
    </row>
    <row r="31" spans="1:21" ht="17.25" customHeight="1" x14ac:dyDescent="0.3">
      <c r="A31" s="2"/>
      <c r="B31" s="9" t="s">
        <v>145</v>
      </c>
      <c r="C31" s="9">
        <v>247</v>
      </c>
      <c r="D31" s="10">
        <v>35.29</v>
      </c>
      <c r="E31" s="10">
        <v>118.75</v>
      </c>
      <c r="F31" s="9">
        <v>9</v>
      </c>
      <c r="G31" s="10">
        <v>6.36</v>
      </c>
      <c r="H31" s="10">
        <v>19.78</v>
      </c>
      <c r="I31" s="11">
        <f t="shared" si="13"/>
        <v>18.754745634016704</v>
      </c>
      <c r="J31" s="11">
        <f t="shared" si="13"/>
        <v>17.56682761710389</v>
      </c>
      <c r="K31" s="11">
        <f t="shared" si="13"/>
        <v>15.849394052640008</v>
      </c>
      <c r="L31" s="11">
        <f t="shared" si="13"/>
        <v>17.307692307692307</v>
      </c>
      <c r="M31" s="11">
        <f t="shared" si="14"/>
        <v>20.434969853574504</v>
      </c>
      <c r="N31" s="11">
        <f t="shared" si="14"/>
        <v>20.135296791165029</v>
      </c>
      <c r="O31" s="11">
        <f>I31*0.3</f>
        <v>5.6264236902050113</v>
      </c>
      <c r="P31" s="11">
        <f t="shared" si="15"/>
        <v>1.7566827617103891</v>
      </c>
      <c r="Q31" s="11">
        <f t="shared" si="15"/>
        <v>1.5849394052640009</v>
      </c>
      <c r="R31" s="11">
        <f>L31*0.3</f>
        <v>5.1923076923076916</v>
      </c>
      <c r="S31" s="11">
        <f>M31*0.15</f>
        <v>3.0652454780361755</v>
      </c>
      <c r="T31" s="11">
        <f>N31*0.05</f>
        <v>1.0067648395582516</v>
      </c>
      <c r="U31" s="11">
        <f>SUM(O31:T31)</f>
        <v>18.232363867081521</v>
      </c>
    </row>
    <row r="32" spans="1:21" ht="17.25" customHeight="1" x14ac:dyDescent="0.3">
      <c r="A32" s="2"/>
      <c r="B32" s="9" t="s">
        <v>146</v>
      </c>
      <c r="C32" s="9">
        <v>222</v>
      </c>
      <c r="D32" s="10">
        <v>22.2</v>
      </c>
      <c r="E32" s="10">
        <v>151.02000000000001</v>
      </c>
      <c r="F32" s="9">
        <v>10</v>
      </c>
      <c r="G32" s="10">
        <v>7.43</v>
      </c>
      <c r="H32" s="10">
        <v>22.3</v>
      </c>
      <c r="I32" s="11">
        <f t="shared" si="13"/>
        <v>16.856492027334852</v>
      </c>
      <c r="J32" s="11">
        <f t="shared" si="13"/>
        <v>11.050823833938972</v>
      </c>
      <c r="K32" s="11">
        <f t="shared" si="13"/>
        <v>20.156425177513217</v>
      </c>
      <c r="L32" s="11">
        <f t="shared" si="13"/>
        <v>19.23076923076923</v>
      </c>
      <c r="M32" s="11">
        <f t="shared" si="14"/>
        <v>19.666953775480909</v>
      </c>
      <c r="N32" s="11">
        <f t="shared" si="14"/>
        <v>19.515526716025285</v>
      </c>
      <c r="O32" s="11">
        <f>I32*0.3</f>
        <v>5.0569476082004554</v>
      </c>
      <c r="P32" s="11">
        <f t="shared" si="15"/>
        <v>1.1050823833938972</v>
      </c>
      <c r="Q32" s="11">
        <f t="shared" si="15"/>
        <v>2.015642517751322</v>
      </c>
      <c r="R32" s="11">
        <f>L32*0.3</f>
        <v>5.7692307692307692</v>
      </c>
      <c r="S32" s="11">
        <f>M32*0.15</f>
        <v>2.9500430663221362</v>
      </c>
      <c r="T32" s="11">
        <f>N32*0.05</f>
        <v>0.97577633580126433</v>
      </c>
      <c r="U32" s="11">
        <f>SUM(O32:T32)</f>
        <v>17.872722680699844</v>
      </c>
    </row>
    <row r="33" spans="1:36" ht="17.25" customHeight="1" x14ac:dyDescent="0.3">
      <c r="A33" s="2"/>
      <c r="B33" s="9"/>
      <c r="C33" s="9"/>
      <c r="D33" s="10"/>
      <c r="E33" s="10"/>
      <c r="F33" s="9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  <c r="T33" s="12"/>
      <c r="U33" s="11"/>
    </row>
    <row r="34" spans="1:36" ht="17.25" customHeight="1" x14ac:dyDescent="0.3">
      <c r="A34" s="2"/>
      <c r="B34" s="12" t="s">
        <v>16</v>
      </c>
      <c r="C34" s="12">
        <f t="shared" ref="C34:T34" si="16">SUM(C28:C33)</f>
        <v>1317</v>
      </c>
      <c r="D34" s="11">
        <f t="shared" si="16"/>
        <v>200.89</v>
      </c>
      <c r="E34" s="11">
        <f t="shared" si="16"/>
        <v>749.24</v>
      </c>
      <c r="F34" s="12">
        <f t="shared" si="16"/>
        <v>52</v>
      </c>
      <c r="G34" s="11">
        <f t="shared" si="16"/>
        <v>34.83</v>
      </c>
      <c r="H34" s="11">
        <f t="shared" si="16"/>
        <v>101.6506</v>
      </c>
      <c r="I34" s="11">
        <f t="shared" si="16"/>
        <v>99.999999999999986</v>
      </c>
      <c r="J34" s="11">
        <f t="shared" si="16"/>
        <v>100</v>
      </c>
      <c r="K34" s="11">
        <f t="shared" si="16"/>
        <v>100</v>
      </c>
      <c r="L34" s="11">
        <f t="shared" si="16"/>
        <v>100</v>
      </c>
      <c r="M34" s="11">
        <f t="shared" si="16"/>
        <v>100</v>
      </c>
      <c r="N34" s="11">
        <f t="shared" si="16"/>
        <v>100</v>
      </c>
      <c r="O34" s="11">
        <f t="shared" si="16"/>
        <v>30</v>
      </c>
      <c r="P34" s="11">
        <f t="shared" si="16"/>
        <v>10.000000000000002</v>
      </c>
      <c r="Q34" s="11">
        <f t="shared" si="16"/>
        <v>10.000000000000002</v>
      </c>
      <c r="R34" s="11">
        <f t="shared" si="16"/>
        <v>29.999999999999996</v>
      </c>
      <c r="S34" s="11">
        <f t="shared" si="16"/>
        <v>14.999999999999998</v>
      </c>
      <c r="T34" s="11">
        <f t="shared" si="16"/>
        <v>5</v>
      </c>
      <c r="U34" s="11">
        <f>SUM(O34:T34)</f>
        <v>100</v>
      </c>
    </row>
    <row r="35" spans="1:36" ht="17.25" customHeight="1" x14ac:dyDescent="0.3">
      <c r="A35" s="2"/>
      <c r="B35" s="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3"/>
    </row>
    <row r="36" spans="1:36" ht="17.25" customHeight="1" x14ac:dyDescent="0.3">
      <c r="A36" s="2"/>
      <c r="B36" s="16" t="s">
        <v>39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3"/>
    </row>
    <row r="37" spans="1:36" ht="17.25" customHeight="1" x14ac:dyDescent="0.25">
      <c r="A37" s="17"/>
      <c r="B37" s="18" t="s">
        <v>1</v>
      </c>
      <c r="C37" s="18" t="s">
        <v>2</v>
      </c>
      <c r="D37" s="19" t="s">
        <v>20</v>
      </c>
      <c r="E37" s="19" t="s">
        <v>29</v>
      </c>
      <c r="F37" s="18" t="s">
        <v>30</v>
      </c>
      <c r="G37" s="19" t="s">
        <v>19</v>
      </c>
      <c r="H37" s="19" t="s">
        <v>20</v>
      </c>
      <c r="I37" s="19" t="s">
        <v>40</v>
      </c>
      <c r="J37" s="19" t="s">
        <v>41</v>
      </c>
      <c r="K37" s="19" t="s">
        <v>5</v>
      </c>
      <c r="L37" s="19" t="s">
        <v>6</v>
      </c>
      <c r="M37" s="19" t="s">
        <v>32</v>
      </c>
      <c r="N37" s="19" t="s">
        <v>33</v>
      </c>
      <c r="O37" s="19" t="s">
        <v>22</v>
      </c>
      <c r="P37" s="19" t="s">
        <v>6</v>
      </c>
      <c r="Q37" s="19" t="s">
        <v>42</v>
      </c>
      <c r="R37" s="19" t="s">
        <v>43</v>
      </c>
      <c r="S37" s="19" t="s">
        <v>8</v>
      </c>
      <c r="T37" s="19" t="s">
        <v>9</v>
      </c>
      <c r="U37" s="19" t="s">
        <v>34</v>
      </c>
      <c r="V37" s="19" t="s">
        <v>35</v>
      </c>
      <c r="W37" s="19" t="s">
        <v>24</v>
      </c>
      <c r="X37" s="19" t="s">
        <v>9</v>
      </c>
      <c r="Y37" s="19" t="s">
        <v>44</v>
      </c>
      <c r="Z37" s="19" t="s">
        <v>45</v>
      </c>
      <c r="AA37" s="20" t="s">
        <v>11</v>
      </c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ht="17.25" customHeight="1" x14ac:dyDescent="0.25">
      <c r="A38" s="22"/>
      <c r="B38" s="106" t="s">
        <v>93</v>
      </c>
      <c r="C38" s="23">
        <v>84</v>
      </c>
      <c r="D38" s="24">
        <v>16.8</v>
      </c>
      <c r="E38" s="24">
        <v>113.5</v>
      </c>
      <c r="F38" s="23">
        <v>12</v>
      </c>
      <c r="G38" s="24">
        <v>4.47</v>
      </c>
      <c r="H38" s="24">
        <v>7.08</v>
      </c>
      <c r="I38" s="23">
        <v>1</v>
      </c>
      <c r="J38" s="23">
        <v>0</v>
      </c>
      <c r="K38" s="25">
        <f t="shared" ref="K38:N42" si="17">C38*100/C$44</f>
        <v>26.666666666666668</v>
      </c>
      <c r="L38" s="25">
        <f t="shared" si="17"/>
        <v>18.254916874932086</v>
      </c>
      <c r="M38" s="25">
        <f t="shared" si="17"/>
        <v>17.117348092961524</v>
      </c>
      <c r="N38" s="25">
        <f t="shared" si="17"/>
        <v>33.333333333333336</v>
      </c>
      <c r="O38" s="25">
        <f t="shared" ref="O38:P42" si="18">((G$44-G38)/G$44)/0.04</f>
        <v>21.916390728476824</v>
      </c>
      <c r="P38" s="25">
        <f t="shared" si="18"/>
        <v>23.573615923926184</v>
      </c>
      <c r="Q38" s="25">
        <f t="shared" ref="Q38:R42" si="19">I38*100/I$44</f>
        <v>10</v>
      </c>
      <c r="R38" s="25">
        <f t="shared" si="19"/>
        <v>0</v>
      </c>
      <c r="S38" s="25">
        <f>K38*0.25</f>
        <v>6.666666666666667</v>
      </c>
      <c r="T38" s="25">
        <f>L38*0.05</f>
        <v>0.91274584374660428</v>
      </c>
      <c r="U38" s="25">
        <f>M38*0.1</f>
        <v>1.7117348092961526</v>
      </c>
      <c r="V38" s="25">
        <f>N38*0.25</f>
        <v>8.3333333333333339</v>
      </c>
      <c r="W38" s="25">
        <f>O38*0.1</f>
        <v>2.1916390728476824</v>
      </c>
      <c r="X38" s="25">
        <f>P38*0.05</f>
        <v>1.1786807961963093</v>
      </c>
      <c r="Y38" s="25">
        <f>Q38*0.15</f>
        <v>1.5</v>
      </c>
      <c r="Z38" s="25">
        <f>R38*0.05</f>
        <v>0</v>
      </c>
      <c r="AA38" s="25">
        <f>SUM(S38:Z38)</f>
        <v>22.494800522086752</v>
      </c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ht="17.25" customHeight="1" x14ac:dyDescent="0.25">
      <c r="A39" s="22"/>
      <c r="B39" s="108" t="s">
        <v>150</v>
      </c>
      <c r="C39" s="27">
        <v>52</v>
      </c>
      <c r="D39" s="28">
        <v>10.4</v>
      </c>
      <c r="E39" s="28">
        <v>86.67</v>
      </c>
      <c r="F39" s="27">
        <v>8</v>
      </c>
      <c r="G39" s="28">
        <v>7.48</v>
      </c>
      <c r="H39" s="28">
        <v>23.38</v>
      </c>
      <c r="I39" s="29">
        <v>3</v>
      </c>
      <c r="J39" s="27">
        <v>1</v>
      </c>
      <c r="K39" s="30">
        <f t="shared" si="17"/>
        <v>16.50793650793651</v>
      </c>
      <c r="L39" s="30">
        <f t="shared" si="17"/>
        <v>11.300662827338911</v>
      </c>
      <c r="M39" s="30">
        <f t="shared" si="17"/>
        <v>13.071018142880842</v>
      </c>
      <c r="N39" s="30">
        <f t="shared" si="17"/>
        <v>22.222222222222221</v>
      </c>
      <c r="O39" s="30">
        <f t="shared" si="18"/>
        <v>19.839955849889623</v>
      </c>
      <c r="P39" s="30">
        <f t="shared" si="18"/>
        <v>20.289709082117817</v>
      </c>
      <c r="Q39" s="30">
        <f t="shared" si="19"/>
        <v>30</v>
      </c>
      <c r="R39" s="30">
        <f t="shared" si="19"/>
        <v>33.333333333333336</v>
      </c>
      <c r="S39" s="30">
        <f>K39*0.25</f>
        <v>4.1269841269841274</v>
      </c>
      <c r="T39" s="30">
        <f>L39*0.05</f>
        <v>0.5650331413669456</v>
      </c>
      <c r="U39" s="30">
        <f>M39*0.1</f>
        <v>1.3071018142880844</v>
      </c>
      <c r="V39" s="30">
        <f>N39*0.25</f>
        <v>5.5555555555555554</v>
      </c>
      <c r="W39" s="30">
        <f>O39*0.1</f>
        <v>1.9839955849889623</v>
      </c>
      <c r="X39" s="30">
        <f>P39*0.05</f>
        <v>1.014485454105891</v>
      </c>
      <c r="Y39" s="30">
        <f>Q39*0.15</f>
        <v>4.5</v>
      </c>
      <c r="Z39" s="30">
        <f>R39*0.05</f>
        <v>1.666666666666667</v>
      </c>
      <c r="AA39" s="30">
        <f>SUM(S39:Z39)</f>
        <v>20.719822343956235</v>
      </c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ht="17.25" customHeight="1" x14ac:dyDescent="0.25">
      <c r="A40" s="22"/>
      <c r="B40" s="108" t="s">
        <v>152</v>
      </c>
      <c r="C40" s="27">
        <v>28</v>
      </c>
      <c r="D40" s="28">
        <v>9.33</v>
      </c>
      <c r="E40" s="28">
        <v>107.7</v>
      </c>
      <c r="F40" s="27">
        <v>8</v>
      </c>
      <c r="G40" s="28">
        <v>8.58</v>
      </c>
      <c r="H40" s="28">
        <v>34.880000000000003</v>
      </c>
      <c r="I40" s="46">
        <v>5</v>
      </c>
      <c r="J40" s="27">
        <v>0</v>
      </c>
      <c r="K40" s="30">
        <f t="shared" si="17"/>
        <v>8.8888888888888893</v>
      </c>
      <c r="L40" s="30">
        <f t="shared" si="17"/>
        <v>10.137998478756927</v>
      </c>
      <c r="M40" s="30">
        <f t="shared" si="17"/>
        <v>16.242628983365254</v>
      </c>
      <c r="N40" s="30">
        <f t="shared" si="17"/>
        <v>22.222222222222221</v>
      </c>
      <c r="O40" s="30">
        <f t="shared" si="18"/>
        <v>19.081125827814571</v>
      </c>
      <c r="P40" s="30">
        <f t="shared" si="18"/>
        <v>17.972842291884923</v>
      </c>
      <c r="Q40" s="30">
        <f t="shared" si="19"/>
        <v>50</v>
      </c>
      <c r="R40" s="30">
        <f t="shared" si="19"/>
        <v>0</v>
      </c>
      <c r="S40" s="30">
        <f>K40*0.25</f>
        <v>2.2222222222222223</v>
      </c>
      <c r="T40" s="30">
        <f>L40*0.05</f>
        <v>0.50689992393784633</v>
      </c>
      <c r="U40" s="30">
        <f>M40*0.1</f>
        <v>1.6242628983365255</v>
      </c>
      <c r="V40" s="30">
        <f>N40*0.25</f>
        <v>5.5555555555555554</v>
      </c>
      <c r="W40" s="30">
        <f>O40*0.1</f>
        <v>1.9081125827814571</v>
      </c>
      <c r="X40" s="30">
        <f>P40*0.05</f>
        <v>0.89864211459424626</v>
      </c>
      <c r="Y40" s="30">
        <f>Q40*0.15</f>
        <v>7.5</v>
      </c>
      <c r="Z40" s="30">
        <f>R40*0.05</f>
        <v>0</v>
      </c>
      <c r="AA40" s="30">
        <f>SUM(S40:Z40)</f>
        <v>20.215695297427853</v>
      </c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17.25" customHeight="1" x14ac:dyDescent="0.25">
      <c r="A41" s="22"/>
      <c r="B41" s="108" t="s">
        <v>151</v>
      </c>
      <c r="C41" s="27">
        <v>80</v>
      </c>
      <c r="D41" s="28">
        <v>20</v>
      </c>
      <c r="E41" s="28">
        <v>186.1</v>
      </c>
      <c r="F41" s="27">
        <v>4</v>
      </c>
      <c r="G41" s="28">
        <v>7.5</v>
      </c>
      <c r="H41" s="28">
        <v>30</v>
      </c>
      <c r="I41" s="27">
        <v>1</v>
      </c>
      <c r="J41" s="27">
        <v>1</v>
      </c>
      <c r="K41" s="30">
        <f t="shared" si="17"/>
        <v>25.396825396825395</v>
      </c>
      <c r="L41" s="30">
        <f t="shared" si="17"/>
        <v>21.732043898728676</v>
      </c>
      <c r="M41" s="30">
        <f t="shared" si="17"/>
        <v>28.066418326873482</v>
      </c>
      <c r="N41" s="30">
        <f t="shared" si="17"/>
        <v>11.111111111111111</v>
      </c>
      <c r="O41" s="30">
        <f t="shared" si="18"/>
        <v>19.826158940397349</v>
      </c>
      <c r="P41" s="30">
        <f t="shared" si="18"/>
        <v>18.955999677653313</v>
      </c>
      <c r="Q41" s="30">
        <f t="shared" si="19"/>
        <v>10</v>
      </c>
      <c r="R41" s="30">
        <f t="shared" si="19"/>
        <v>33.333333333333336</v>
      </c>
      <c r="S41" s="30">
        <f>K41*0.25</f>
        <v>6.3492063492063489</v>
      </c>
      <c r="T41" s="30">
        <f>L41*0.05</f>
        <v>1.086602194936434</v>
      </c>
      <c r="U41" s="30">
        <f>M41*0.1</f>
        <v>2.8066418326873483</v>
      </c>
      <c r="V41" s="30">
        <f>N41*0.25</f>
        <v>2.7777777777777777</v>
      </c>
      <c r="W41" s="30">
        <f>O41*0.1</f>
        <v>1.9826158940397349</v>
      </c>
      <c r="X41" s="30">
        <f>P41*0.05</f>
        <v>0.94779998388266573</v>
      </c>
      <c r="Y41" s="30">
        <f>Q41*0.15</f>
        <v>1.5</v>
      </c>
      <c r="Z41" s="30">
        <f>R41*0.05</f>
        <v>1.666666666666667</v>
      </c>
      <c r="AA41" s="30">
        <f>SUM(S41:Z41)</f>
        <v>19.117310699196981</v>
      </c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25" customHeight="1" x14ac:dyDescent="0.25">
      <c r="A42" s="22"/>
      <c r="B42" s="108" t="s">
        <v>153</v>
      </c>
      <c r="C42" s="27">
        <v>71</v>
      </c>
      <c r="D42" s="28">
        <v>35.5</v>
      </c>
      <c r="E42" s="28">
        <v>169.1</v>
      </c>
      <c r="F42" s="27">
        <v>4</v>
      </c>
      <c r="G42" s="28">
        <v>8.2100000000000009</v>
      </c>
      <c r="H42" s="28">
        <v>28.75</v>
      </c>
      <c r="I42" s="31">
        <v>0</v>
      </c>
      <c r="J42" s="32">
        <v>1</v>
      </c>
      <c r="K42" s="30">
        <f t="shared" si="17"/>
        <v>22.539682539682541</v>
      </c>
      <c r="L42" s="30">
        <f t="shared" si="17"/>
        <v>38.5743779202434</v>
      </c>
      <c r="M42" s="30">
        <f t="shared" si="17"/>
        <v>25.502586453918891</v>
      </c>
      <c r="N42" s="30">
        <f t="shared" si="17"/>
        <v>11.111111111111111</v>
      </c>
      <c r="O42" s="30">
        <f t="shared" si="18"/>
        <v>19.336368653421633</v>
      </c>
      <c r="P42" s="30">
        <f t="shared" si="18"/>
        <v>19.207833024417759</v>
      </c>
      <c r="Q42" s="30">
        <f t="shared" si="19"/>
        <v>0</v>
      </c>
      <c r="R42" s="30">
        <f t="shared" si="19"/>
        <v>33.333333333333336</v>
      </c>
      <c r="S42" s="30">
        <f>K42*0.25</f>
        <v>5.6349206349206353</v>
      </c>
      <c r="T42" s="30">
        <f>L42*0.05</f>
        <v>1.9287188960121702</v>
      </c>
      <c r="U42" s="30">
        <f>M42*0.1</f>
        <v>2.5502586453918892</v>
      </c>
      <c r="V42" s="30">
        <f>N42*0.25</f>
        <v>2.7777777777777777</v>
      </c>
      <c r="W42" s="30">
        <f>O42*0.1</f>
        <v>1.9336368653421634</v>
      </c>
      <c r="X42" s="30">
        <f>P42*0.05</f>
        <v>0.96039165122088799</v>
      </c>
      <c r="Y42" s="30">
        <f>Q42*0.15</f>
        <v>0</v>
      </c>
      <c r="Z42" s="30">
        <f>R42*0.05</f>
        <v>1.666666666666667</v>
      </c>
      <c r="AA42" s="30">
        <f>SUM(S42:Z42)</f>
        <v>17.452371137332189</v>
      </c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ht="17.25" customHeight="1" x14ac:dyDescent="0.25">
      <c r="A43" s="22"/>
      <c r="B43" s="26"/>
      <c r="C43" s="27"/>
      <c r="D43" s="28"/>
      <c r="E43" s="28"/>
      <c r="F43" s="27"/>
      <c r="G43" s="28"/>
      <c r="H43" s="28"/>
      <c r="I43" s="27"/>
      <c r="J43" s="27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ht="17.25" customHeight="1" x14ac:dyDescent="0.25">
      <c r="A44" s="22"/>
      <c r="B44" s="34" t="s">
        <v>16</v>
      </c>
      <c r="C44" s="35">
        <f t="shared" ref="C44:AA44" si="20">SUM(C38:C43)</f>
        <v>315</v>
      </c>
      <c r="D44" s="30">
        <f t="shared" si="20"/>
        <v>92.03</v>
      </c>
      <c r="E44" s="30">
        <f t="shared" si="20"/>
        <v>663.07</v>
      </c>
      <c r="F44" s="35">
        <f t="shared" si="20"/>
        <v>36</v>
      </c>
      <c r="G44" s="30">
        <f t="shared" si="20"/>
        <v>36.24</v>
      </c>
      <c r="H44" s="30">
        <f t="shared" si="20"/>
        <v>124.09</v>
      </c>
      <c r="I44" s="35">
        <f t="shared" si="20"/>
        <v>10</v>
      </c>
      <c r="J44" s="35">
        <f t="shared" si="20"/>
        <v>3</v>
      </c>
      <c r="K44" s="30">
        <f t="shared" si="20"/>
        <v>100</v>
      </c>
      <c r="L44" s="30">
        <f t="shared" si="20"/>
        <v>100</v>
      </c>
      <c r="M44" s="30">
        <f t="shared" si="20"/>
        <v>100</v>
      </c>
      <c r="N44" s="30">
        <f t="shared" si="20"/>
        <v>100</v>
      </c>
      <c r="O44" s="30">
        <f t="shared" si="20"/>
        <v>100</v>
      </c>
      <c r="P44" s="30">
        <f t="shared" si="20"/>
        <v>100</v>
      </c>
      <c r="Q44" s="30">
        <f t="shared" si="20"/>
        <v>100</v>
      </c>
      <c r="R44" s="30">
        <f t="shared" si="20"/>
        <v>100</v>
      </c>
      <c r="S44" s="30">
        <f t="shared" si="20"/>
        <v>25</v>
      </c>
      <c r="T44" s="30">
        <f t="shared" si="20"/>
        <v>5</v>
      </c>
      <c r="U44" s="30">
        <f t="shared" si="20"/>
        <v>10</v>
      </c>
      <c r="V44" s="30">
        <f t="shared" si="20"/>
        <v>25</v>
      </c>
      <c r="W44" s="30">
        <f t="shared" si="20"/>
        <v>10</v>
      </c>
      <c r="X44" s="30">
        <f t="shared" si="20"/>
        <v>5</v>
      </c>
      <c r="Y44" s="30">
        <f t="shared" si="20"/>
        <v>15</v>
      </c>
      <c r="Z44" s="30">
        <f t="shared" si="20"/>
        <v>5.0000000000000009</v>
      </c>
      <c r="AA44" s="30">
        <f t="shared" si="20"/>
        <v>100.00000000000001</v>
      </c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ht="17.25" customHeight="1" x14ac:dyDescent="0.3">
      <c r="A45" s="2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3"/>
    </row>
    <row r="46" spans="1:36" ht="17.25" customHeight="1" x14ac:dyDescent="0.25">
      <c r="A46" s="21"/>
      <c r="B46" s="16" t="s">
        <v>47</v>
      </c>
      <c r="C46" s="36"/>
      <c r="D46" s="36"/>
      <c r="E46" s="37"/>
      <c r="F46" s="37"/>
      <c r="G46" s="37"/>
      <c r="H46" s="37"/>
      <c r="I46" s="37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</row>
    <row r="47" spans="1:36" ht="17.25" customHeight="1" x14ac:dyDescent="0.25">
      <c r="A47" s="38"/>
      <c r="B47" s="39" t="s">
        <v>1</v>
      </c>
      <c r="C47" s="39" t="s">
        <v>40</v>
      </c>
      <c r="D47" s="39" t="s">
        <v>41</v>
      </c>
      <c r="E47" s="40" t="s">
        <v>48</v>
      </c>
      <c r="F47" s="40" t="s">
        <v>43</v>
      </c>
      <c r="G47" s="40" t="s">
        <v>44</v>
      </c>
      <c r="H47" s="40" t="s">
        <v>45</v>
      </c>
      <c r="I47" s="40" t="s">
        <v>11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</row>
    <row r="48" spans="1:36" ht="17.25" customHeight="1" x14ac:dyDescent="0.25">
      <c r="A48" s="38"/>
      <c r="B48" s="96" t="s">
        <v>12</v>
      </c>
      <c r="C48" s="97">
        <v>8</v>
      </c>
      <c r="D48" s="97">
        <v>2.5</v>
      </c>
      <c r="E48" s="98">
        <f t="shared" ref="E48:F52" si="21">C48*100/C$54</f>
        <v>20</v>
      </c>
      <c r="F48" s="98">
        <f t="shared" si="21"/>
        <v>41.666666666666664</v>
      </c>
      <c r="G48" s="98">
        <f>E48*0.75</f>
        <v>15</v>
      </c>
      <c r="H48" s="98">
        <f>F48*0.25</f>
        <v>10.416666666666666</v>
      </c>
      <c r="I48" s="98">
        <f>SUM(G48:H48)</f>
        <v>25.416666666666664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</row>
    <row r="49" spans="1:36" ht="17.25" customHeight="1" x14ac:dyDescent="0.25">
      <c r="A49" s="38"/>
      <c r="B49" s="45" t="s">
        <v>13</v>
      </c>
      <c r="C49" s="46">
        <v>7</v>
      </c>
      <c r="D49" s="46">
        <v>1.5</v>
      </c>
      <c r="E49" s="47">
        <f t="shared" si="21"/>
        <v>17.5</v>
      </c>
      <c r="F49" s="47">
        <f t="shared" si="21"/>
        <v>25</v>
      </c>
      <c r="G49" s="47">
        <f>E49*0.75</f>
        <v>13.125</v>
      </c>
      <c r="H49" s="47">
        <f>F49*0.25</f>
        <v>6.25</v>
      </c>
      <c r="I49" s="47">
        <f>SUM(G49:H49)</f>
        <v>19.375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</row>
    <row r="50" spans="1:36" ht="17.25" customHeight="1" x14ac:dyDescent="0.25">
      <c r="A50" s="38"/>
      <c r="B50" s="45" t="s">
        <v>50</v>
      </c>
      <c r="C50" s="46">
        <v>8</v>
      </c>
      <c r="D50" s="46">
        <v>1</v>
      </c>
      <c r="E50" s="47">
        <f t="shared" si="21"/>
        <v>20</v>
      </c>
      <c r="F50" s="47">
        <f t="shared" si="21"/>
        <v>16.666666666666668</v>
      </c>
      <c r="G50" s="47">
        <f>E50*0.75</f>
        <v>15</v>
      </c>
      <c r="H50" s="47">
        <f>F50*0.25</f>
        <v>4.166666666666667</v>
      </c>
      <c r="I50" s="47">
        <f>SUM(G50:H50)</f>
        <v>19.166666666666668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</row>
    <row r="51" spans="1:36" ht="17.25" customHeight="1" x14ac:dyDescent="0.25">
      <c r="A51" s="38"/>
      <c r="B51" s="99" t="s">
        <v>116</v>
      </c>
      <c r="C51" s="100">
        <v>9</v>
      </c>
      <c r="D51" s="100">
        <v>0.5</v>
      </c>
      <c r="E51" s="101">
        <f t="shared" si="21"/>
        <v>22.5</v>
      </c>
      <c r="F51" s="101">
        <f t="shared" si="21"/>
        <v>8.3333333333333339</v>
      </c>
      <c r="G51" s="101">
        <f>E51*0.75</f>
        <v>16.875</v>
      </c>
      <c r="H51" s="101">
        <f>F51*0.25</f>
        <v>2.0833333333333335</v>
      </c>
      <c r="I51" s="101">
        <f>SUM(G51:H51)</f>
        <v>18.958333333333332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</row>
    <row r="52" spans="1:36" ht="17.25" customHeight="1" x14ac:dyDescent="0.25">
      <c r="A52" s="38"/>
      <c r="B52" s="45" t="s">
        <v>27</v>
      </c>
      <c r="C52" s="46">
        <v>8</v>
      </c>
      <c r="D52" s="46">
        <v>0.5</v>
      </c>
      <c r="E52" s="47">
        <f t="shared" si="21"/>
        <v>20</v>
      </c>
      <c r="F52" s="47">
        <f t="shared" si="21"/>
        <v>8.3333333333333339</v>
      </c>
      <c r="G52" s="47">
        <f>E52*0.75</f>
        <v>15</v>
      </c>
      <c r="H52" s="47">
        <f>F52*0.25</f>
        <v>2.0833333333333335</v>
      </c>
      <c r="I52" s="47">
        <f>SUM(G52:H52)</f>
        <v>17.083333333333332</v>
      </c>
      <c r="J52" s="48"/>
      <c r="K52" s="48"/>
      <c r="L52" s="48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</row>
    <row r="53" spans="1:36" ht="17.25" customHeight="1" x14ac:dyDescent="0.25">
      <c r="A53" s="38"/>
      <c r="B53" s="45"/>
      <c r="C53" s="46"/>
      <c r="D53" s="46"/>
      <c r="E53" s="49"/>
      <c r="F53" s="49"/>
      <c r="G53" s="49"/>
      <c r="H53" s="49"/>
      <c r="I53" s="49"/>
      <c r="J53" s="48"/>
      <c r="K53" s="48"/>
      <c r="L53" s="48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</row>
    <row r="54" spans="1:36" ht="17.25" customHeight="1" x14ac:dyDescent="0.25">
      <c r="A54" s="38"/>
      <c r="B54" s="45" t="s">
        <v>16</v>
      </c>
      <c r="C54" s="46">
        <f>SUM(C48:C53)</f>
        <v>40</v>
      </c>
      <c r="D54" s="46">
        <f t="shared" ref="D54:I54" si="22">SUM(D48:D52)</f>
        <v>6</v>
      </c>
      <c r="E54" s="47">
        <f t="shared" si="22"/>
        <v>100</v>
      </c>
      <c r="F54" s="47">
        <f t="shared" si="22"/>
        <v>99.999999999999986</v>
      </c>
      <c r="G54" s="47">
        <f t="shared" si="22"/>
        <v>75</v>
      </c>
      <c r="H54" s="47">
        <f t="shared" si="22"/>
        <v>24.999999999999996</v>
      </c>
      <c r="I54" s="47">
        <f t="shared" si="22"/>
        <v>99.999999999999986</v>
      </c>
      <c r="J54" s="48"/>
      <c r="K54" s="48"/>
      <c r="L54" s="48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</row>
    <row r="55" spans="1:36" ht="17.25" customHeight="1" x14ac:dyDescent="0.3">
      <c r="A55" s="2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3"/>
    </row>
    <row r="56" spans="1:36" ht="17.25" customHeight="1" x14ac:dyDescent="0.25">
      <c r="A56" s="41"/>
      <c r="B56" s="50" t="s">
        <v>51</v>
      </c>
      <c r="C56" s="51"/>
      <c r="D56" s="51"/>
      <c r="E56" s="51"/>
      <c r="F56" s="52"/>
      <c r="G56" s="52"/>
      <c r="H56" s="52"/>
      <c r="I56" s="52"/>
      <c r="J56" s="52"/>
      <c r="K56" s="52"/>
      <c r="L56" s="52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</row>
    <row r="57" spans="1:36" ht="17.25" customHeight="1" x14ac:dyDescent="0.25">
      <c r="A57" s="38"/>
      <c r="B57" s="39" t="s">
        <v>1</v>
      </c>
      <c r="C57" s="39" t="s">
        <v>2</v>
      </c>
      <c r="D57" s="39" t="s">
        <v>40</v>
      </c>
      <c r="E57" s="39" t="s">
        <v>52</v>
      </c>
      <c r="F57" s="39" t="s">
        <v>53</v>
      </c>
      <c r="G57" s="39" t="s">
        <v>42</v>
      </c>
      <c r="H57" s="39" t="s">
        <v>54</v>
      </c>
      <c r="I57" s="39" t="s">
        <v>8</v>
      </c>
      <c r="J57" s="39" t="s">
        <v>44</v>
      </c>
      <c r="K57" s="53" t="s">
        <v>55</v>
      </c>
      <c r="L57" s="53" t="s">
        <v>11</v>
      </c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</row>
    <row r="58" spans="1:36" ht="17.25" customHeight="1" x14ac:dyDescent="0.25">
      <c r="A58" s="38"/>
      <c r="B58" s="96" t="s">
        <v>70</v>
      </c>
      <c r="C58" s="97">
        <v>247</v>
      </c>
      <c r="D58" s="97">
        <v>11</v>
      </c>
      <c r="E58" s="97">
        <v>2</v>
      </c>
      <c r="F58" s="98">
        <f t="shared" ref="F58:H62" si="23">C58*100/C$64</f>
        <v>20.967741935483872</v>
      </c>
      <c r="G58" s="98">
        <f t="shared" si="23"/>
        <v>31.428571428571427</v>
      </c>
      <c r="H58" s="98">
        <f t="shared" si="23"/>
        <v>22.222222222222221</v>
      </c>
      <c r="I58" s="98">
        <f>F58*0.4</f>
        <v>8.3870967741935498</v>
      </c>
      <c r="J58" s="98">
        <f>G58*0.5</f>
        <v>15.714285714285714</v>
      </c>
      <c r="K58" s="98">
        <f>H58*0.1</f>
        <v>2.2222222222222223</v>
      </c>
      <c r="L58" s="98">
        <f>SUM(I58:K58)</f>
        <v>26.323604710701485</v>
      </c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</row>
    <row r="59" spans="1:36" ht="17.25" customHeight="1" x14ac:dyDescent="0.25">
      <c r="A59" s="38"/>
      <c r="B59" s="99" t="s">
        <v>56</v>
      </c>
      <c r="C59" s="100">
        <v>356</v>
      </c>
      <c r="D59" s="100">
        <v>7</v>
      </c>
      <c r="E59" s="100">
        <v>3</v>
      </c>
      <c r="F59" s="101">
        <f t="shared" si="23"/>
        <v>30.220713073005093</v>
      </c>
      <c r="G59" s="101">
        <f t="shared" si="23"/>
        <v>20</v>
      </c>
      <c r="H59" s="101">
        <f t="shared" si="23"/>
        <v>33.333333333333336</v>
      </c>
      <c r="I59" s="101">
        <f>F59*0.4</f>
        <v>12.088285229202038</v>
      </c>
      <c r="J59" s="101">
        <f>G59*0.5</f>
        <v>10</v>
      </c>
      <c r="K59" s="101">
        <f>H59*0.1</f>
        <v>3.3333333333333339</v>
      </c>
      <c r="L59" s="101">
        <f>SUM(I59:K59)</f>
        <v>25.421618562535372</v>
      </c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</row>
    <row r="60" spans="1:36" ht="17.25" customHeight="1" x14ac:dyDescent="0.25">
      <c r="A60" s="38"/>
      <c r="B60" s="99" t="s">
        <v>65</v>
      </c>
      <c r="C60" s="100">
        <v>456</v>
      </c>
      <c r="D60" s="100">
        <v>5</v>
      </c>
      <c r="E60" s="100">
        <v>1</v>
      </c>
      <c r="F60" s="101">
        <f t="shared" si="23"/>
        <v>38.70967741935484</v>
      </c>
      <c r="G60" s="101">
        <f t="shared" si="23"/>
        <v>14.285714285714286</v>
      </c>
      <c r="H60" s="101">
        <f t="shared" si="23"/>
        <v>11.111111111111111</v>
      </c>
      <c r="I60" s="101">
        <f>F60*0.4</f>
        <v>15.483870967741936</v>
      </c>
      <c r="J60" s="101">
        <f>G60*0.5</f>
        <v>7.1428571428571432</v>
      </c>
      <c r="K60" s="101">
        <f>H60*0.1</f>
        <v>1.1111111111111112</v>
      </c>
      <c r="L60" s="101">
        <f>SUM(I60:K60)</f>
        <v>23.737839221710189</v>
      </c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</row>
    <row r="61" spans="1:36" ht="17.25" customHeight="1" x14ac:dyDescent="0.25">
      <c r="A61" s="38"/>
      <c r="B61" s="99" t="s">
        <v>58</v>
      </c>
      <c r="C61" s="100">
        <v>90</v>
      </c>
      <c r="D61" s="100">
        <v>7</v>
      </c>
      <c r="E61" s="100">
        <v>1</v>
      </c>
      <c r="F61" s="101">
        <f t="shared" si="23"/>
        <v>7.6400679117147705</v>
      </c>
      <c r="G61" s="101">
        <f t="shared" si="23"/>
        <v>20</v>
      </c>
      <c r="H61" s="101">
        <f t="shared" si="23"/>
        <v>11.111111111111111</v>
      </c>
      <c r="I61" s="101">
        <f>F61*0.4</f>
        <v>3.0560271646859083</v>
      </c>
      <c r="J61" s="101">
        <f>G61*0.5</f>
        <v>10</v>
      </c>
      <c r="K61" s="101">
        <f>H61*0.1</f>
        <v>1.1111111111111112</v>
      </c>
      <c r="L61" s="101">
        <f>SUM(I61:K61)</f>
        <v>14.167138275797019</v>
      </c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</row>
    <row r="62" spans="1:36" ht="17.25" customHeight="1" x14ac:dyDescent="0.25">
      <c r="A62" s="38"/>
      <c r="B62" s="99" t="s">
        <v>115</v>
      </c>
      <c r="C62" s="100">
        <v>29</v>
      </c>
      <c r="D62" s="100">
        <v>5</v>
      </c>
      <c r="E62" s="100">
        <v>2</v>
      </c>
      <c r="F62" s="101">
        <f t="shared" si="23"/>
        <v>2.4617996604414261</v>
      </c>
      <c r="G62" s="101">
        <f t="shared" si="23"/>
        <v>14.285714285714286</v>
      </c>
      <c r="H62" s="101">
        <f t="shared" si="23"/>
        <v>22.222222222222221</v>
      </c>
      <c r="I62" s="101">
        <f>F62*0.4</f>
        <v>0.98471986417657043</v>
      </c>
      <c r="J62" s="101">
        <f>G62*0.5</f>
        <v>7.1428571428571432</v>
      </c>
      <c r="K62" s="101">
        <f>H62*0.1</f>
        <v>2.2222222222222223</v>
      </c>
      <c r="L62" s="101">
        <f>SUM(I62:K62)</f>
        <v>10.349799229255936</v>
      </c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</row>
    <row r="63" spans="1:36" ht="17.25" customHeight="1" x14ac:dyDescent="0.25">
      <c r="A63" s="38"/>
      <c r="B63" s="45"/>
      <c r="C63" s="46"/>
      <c r="D63" s="46"/>
      <c r="E63" s="46"/>
      <c r="F63" s="49"/>
      <c r="G63" s="49"/>
      <c r="H63" s="49"/>
      <c r="I63" s="49"/>
      <c r="J63" s="49"/>
      <c r="K63" s="49"/>
      <c r="L63" s="49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</row>
    <row r="64" spans="1:36" ht="17.25" customHeight="1" x14ac:dyDescent="0.25">
      <c r="A64" s="38"/>
      <c r="B64" s="45" t="s">
        <v>16</v>
      </c>
      <c r="C64" s="46">
        <f t="shared" ref="C64:L64" si="24">SUM(C58:C63)</f>
        <v>1178</v>
      </c>
      <c r="D64" s="46">
        <f t="shared" si="24"/>
        <v>35</v>
      </c>
      <c r="E64" s="46">
        <f t="shared" si="24"/>
        <v>9</v>
      </c>
      <c r="F64" s="47">
        <f t="shared" si="24"/>
        <v>100</v>
      </c>
      <c r="G64" s="47">
        <f t="shared" si="24"/>
        <v>100.00000000000001</v>
      </c>
      <c r="H64" s="47">
        <f t="shared" si="24"/>
        <v>100</v>
      </c>
      <c r="I64" s="47">
        <f t="shared" si="24"/>
        <v>40</v>
      </c>
      <c r="J64" s="47">
        <f t="shared" si="24"/>
        <v>50.000000000000007</v>
      </c>
      <c r="K64" s="47">
        <f t="shared" si="24"/>
        <v>10</v>
      </c>
      <c r="L64" s="47">
        <f t="shared" si="24"/>
        <v>100</v>
      </c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</row>
    <row r="65" spans="1:21" ht="17.25" customHeight="1" x14ac:dyDescent="0.3">
      <c r="A65" s="2"/>
      <c r="B65" s="2"/>
      <c r="C65" s="2"/>
      <c r="D65" s="2"/>
      <c r="E65" s="2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3"/>
    </row>
    <row r="66" spans="1:21" ht="17.25" customHeight="1" x14ac:dyDescent="0.3">
      <c r="A66" s="2"/>
      <c r="B66" s="126" t="s">
        <v>59</v>
      </c>
      <c r="C66" s="127"/>
      <c r="D66" s="127"/>
      <c r="E66" s="2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3"/>
    </row>
    <row r="67" spans="1:21" ht="17.25" customHeight="1" x14ac:dyDescent="0.3">
      <c r="A67" s="2"/>
      <c r="B67" s="130" t="s">
        <v>1</v>
      </c>
      <c r="C67" s="124"/>
      <c r="D67" s="128" t="s">
        <v>60</v>
      </c>
      <c r="E67" s="121"/>
      <c r="F67" s="12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3"/>
    </row>
    <row r="68" spans="1:21" ht="17.25" customHeight="1" x14ac:dyDescent="0.3">
      <c r="A68" s="2"/>
      <c r="B68" s="131" t="s">
        <v>126</v>
      </c>
      <c r="C68" s="124"/>
      <c r="D68" s="132" t="s">
        <v>127</v>
      </c>
      <c r="E68" s="127"/>
      <c r="F68" s="12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3"/>
    </row>
    <row r="69" spans="1:21" ht="17.25" customHeight="1" x14ac:dyDescent="0.3">
      <c r="A69" s="2"/>
      <c r="B69" s="123" t="s">
        <v>128</v>
      </c>
      <c r="C69" s="124"/>
      <c r="D69" s="125" t="s">
        <v>129</v>
      </c>
      <c r="E69" s="121"/>
      <c r="F69" s="12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3"/>
    </row>
    <row r="70" spans="1:21" ht="17.25" customHeight="1" x14ac:dyDescent="0.3">
      <c r="A70" s="2"/>
      <c r="B70" s="123" t="s">
        <v>91</v>
      </c>
      <c r="C70" s="124"/>
      <c r="D70" s="125" t="s">
        <v>130</v>
      </c>
      <c r="E70" s="121"/>
      <c r="F70" s="12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3"/>
    </row>
    <row r="71" spans="1:21" ht="17.25" customHeight="1" x14ac:dyDescent="0.3">
      <c r="A71" s="2"/>
      <c r="B71" s="123" t="s">
        <v>90</v>
      </c>
      <c r="C71" s="124"/>
      <c r="D71" s="125" t="s">
        <v>131</v>
      </c>
      <c r="E71" s="121"/>
      <c r="F71" s="12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3"/>
    </row>
    <row r="72" spans="1:21" ht="17.25" customHeight="1" x14ac:dyDescent="0.3">
      <c r="A72" s="2"/>
      <c r="B72" s="123" t="s">
        <v>132</v>
      </c>
      <c r="C72" s="124"/>
      <c r="D72" s="125" t="s">
        <v>133</v>
      </c>
      <c r="E72" s="121"/>
      <c r="F72" s="12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3"/>
    </row>
    <row r="73" spans="1:21" ht="17.25" customHeight="1" x14ac:dyDescent="0.3">
      <c r="A73" s="2"/>
      <c r="B73" s="2"/>
      <c r="C73" s="2"/>
      <c r="D73" s="2"/>
      <c r="E73" s="2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3"/>
    </row>
    <row r="74" spans="1:21" ht="17.25" customHeight="1" x14ac:dyDescent="0.3">
      <c r="A74" s="2"/>
      <c r="B74" s="126" t="s">
        <v>62</v>
      </c>
      <c r="C74" s="127"/>
      <c r="D74" s="2"/>
      <c r="E74" s="2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3"/>
    </row>
    <row r="75" spans="1:21" ht="17.25" customHeight="1" x14ac:dyDescent="0.3">
      <c r="A75" s="2"/>
      <c r="B75" s="54" t="s">
        <v>1</v>
      </c>
      <c r="C75" s="128" t="s">
        <v>2</v>
      </c>
      <c r="D75" s="121"/>
      <c r="E75" s="121"/>
      <c r="F75" s="12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3"/>
    </row>
    <row r="76" spans="1:21" ht="17.25" customHeight="1" x14ac:dyDescent="0.3">
      <c r="A76" s="2"/>
      <c r="B76" s="61" t="s">
        <v>65</v>
      </c>
      <c r="C76" s="129" t="s">
        <v>105</v>
      </c>
      <c r="D76" s="121"/>
      <c r="E76" s="121"/>
      <c r="F76" s="12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3"/>
    </row>
    <row r="77" spans="1:21" ht="17.25" customHeight="1" x14ac:dyDescent="0.3">
      <c r="A77" s="2"/>
      <c r="B77" s="63" t="s">
        <v>12</v>
      </c>
      <c r="C77" s="120" t="s">
        <v>106</v>
      </c>
      <c r="D77" s="121"/>
      <c r="E77" s="121"/>
      <c r="F77" s="1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3"/>
    </row>
    <row r="78" spans="1:21" ht="17.25" customHeight="1" x14ac:dyDescent="0.3">
      <c r="A78" s="2"/>
      <c r="B78" s="63" t="s">
        <v>79</v>
      </c>
      <c r="C78" s="120" t="s">
        <v>107</v>
      </c>
      <c r="D78" s="121"/>
      <c r="E78" s="121"/>
      <c r="F78" s="12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3"/>
    </row>
    <row r="79" spans="1:21" ht="17.25" customHeight="1" x14ac:dyDescent="0.3">
      <c r="A79" s="2"/>
      <c r="B79" s="63" t="s">
        <v>56</v>
      </c>
      <c r="C79" s="120" t="s">
        <v>108</v>
      </c>
      <c r="D79" s="121"/>
      <c r="E79" s="121"/>
      <c r="F79" s="12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3"/>
    </row>
    <row r="80" spans="1:21" ht="17.25" customHeight="1" x14ac:dyDescent="0.3">
      <c r="A80" s="2"/>
      <c r="B80" s="56" t="s">
        <v>13</v>
      </c>
      <c r="C80" s="120" t="s">
        <v>109</v>
      </c>
      <c r="D80" s="121"/>
      <c r="E80" s="121"/>
      <c r="F80" s="12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3"/>
    </row>
    <row r="81" spans="1:21" ht="17.25" customHeight="1" x14ac:dyDescent="0.3">
      <c r="A81" s="2"/>
      <c r="B81" s="2"/>
      <c r="C81" s="2"/>
      <c r="D81" s="2"/>
      <c r="E81" s="2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3"/>
    </row>
    <row r="82" spans="1:21" ht="17.25" customHeight="1" x14ac:dyDescent="0.3">
      <c r="A82" s="2"/>
      <c r="B82" s="50" t="s">
        <v>63</v>
      </c>
      <c r="C82" s="51"/>
      <c r="D82" s="2"/>
      <c r="E82" s="2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3"/>
    </row>
    <row r="83" spans="1:21" ht="17.25" customHeight="1" x14ac:dyDescent="0.3">
      <c r="A83" s="2"/>
      <c r="B83" s="53" t="s">
        <v>1</v>
      </c>
      <c r="C83" s="39" t="s">
        <v>64</v>
      </c>
      <c r="D83" s="2"/>
      <c r="E83" s="2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3"/>
    </row>
    <row r="84" spans="1:21" ht="17.25" customHeight="1" x14ac:dyDescent="0.3">
      <c r="A84" s="2"/>
      <c r="B84" s="61" t="s">
        <v>65</v>
      </c>
      <c r="C84" s="43">
        <v>1</v>
      </c>
      <c r="D84" s="2"/>
      <c r="E84" s="2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3"/>
    </row>
    <row r="85" spans="1:21" ht="17.25" customHeight="1" x14ac:dyDescent="0.3">
      <c r="A85" s="2"/>
      <c r="B85" s="63" t="s">
        <v>12</v>
      </c>
      <c r="C85" s="46">
        <v>1</v>
      </c>
      <c r="D85" s="2"/>
      <c r="E85" s="2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3"/>
    </row>
    <row r="86" spans="1:21" ht="17.25" customHeight="1" x14ac:dyDescent="0.3">
      <c r="A86" s="2"/>
      <c r="B86" s="63" t="s">
        <v>79</v>
      </c>
      <c r="C86" s="46">
        <v>1</v>
      </c>
      <c r="D86" s="2"/>
      <c r="E86" s="2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3"/>
    </row>
    <row r="87" spans="1:21" ht="17.25" customHeight="1" x14ac:dyDescent="0.3">
      <c r="A87" s="2"/>
      <c r="B87" s="63" t="s">
        <v>56</v>
      </c>
      <c r="C87" s="46">
        <v>1</v>
      </c>
      <c r="D87" s="2"/>
      <c r="E87" s="2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3"/>
    </row>
    <row r="88" spans="1:21" ht="17.25" customHeight="1" x14ac:dyDescent="0.3">
      <c r="A88" s="2"/>
      <c r="B88" s="58"/>
      <c r="C88" s="46"/>
      <c r="D88" s="2"/>
      <c r="E88" s="2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3"/>
    </row>
    <row r="89" spans="1:21" ht="17.25" customHeight="1" x14ac:dyDescent="0.3">
      <c r="A89" s="2"/>
      <c r="B89" s="2"/>
      <c r="C89" s="2"/>
      <c r="D89" s="2"/>
      <c r="E89" s="2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3"/>
    </row>
    <row r="90" spans="1:21" ht="17.25" customHeight="1" x14ac:dyDescent="0.3">
      <c r="A90" s="2"/>
      <c r="B90" s="50" t="s">
        <v>66</v>
      </c>
      <c r="C90" s="51"/>
      <c r="D90" s="2"/>
      <c r="E90" s="2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3"/>
    </row>
    <row r="91" spans="1:21" ht="17.25" customHeight="1" x14ac:dyDescent="0.3">
      <c r="A91" s="2"/>
      <c r="B91" s="53" t="s">
        <v>67</v>
      </c>
      <c r="C91" s="39" t="s">
        <v>2</v>
      </c>
      <c r="D91" s="2"/>
      <c r="E91" s="2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3"/>
    </row>
    <row r="92" spans="1:21" ht="34.5" customHeight="1" x14ac:dyDescent="0.3">
      <c r="A92" s="2"/>
      <c r="B92" s="109" t="s">
        <v>154</v>
      </c>
      <c r="C92" s="43">
        <v>149</v>
      </c>
      <c r="D92" s="2"/>
      <c r="E92" s="2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3"/>
    </row>
    <row r="93" spans="1:21" ht="34.5" customHeight="1" x14ac:dyDescent="0.3">
      <c r="A93" s="2"/>
      <c r="B93" s="110" t="s">
        <v>155</v>
      </c>
      <c r="C93" s="46">
        <v>142</v>
      </c>
      <c r="D93" s="2"/>
      <c r="E93" s="2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3"/>
    </row>
    <row r="94" spans="1:21" ht="34.5" customHeight="1" x14ac:dyDescent="0.3">
      <c r="A94" s="2"/>
      <c r="B94" s="110" t="s">
        <v>156</v>
      </c>
      <c r="C94" s="46">
        <v>121</v>
      </c>
      <c r="D94" s="2"/>
      <c r="E94" s="2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3"/>
    </row>
    <row r="95" spans="1:21" ht="34.5" customHeight="1" x14ac:dyDescent="0.3">
      <c r="A95" s="2"/>
      <c r="B95" s="110" t="s">
        <v>156</v>
      </c>
      <c r="C95" s="46">
        <v>117</v>
      </c>
      <c r="D95" s="2"/>
      <c r="E95" s="2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3"/>
    </row>
    <row r="96" spans="1:21" ht="34.5" customHeight="1" x14ac:dyDescent="0.3">
      <c r="A96" s="2"/>
      <c r="B96" s="110" t="s">
        <v>157</v>
      </c>
      <c r="C96" s="46">
        <v>109</v>
      </c>
      <c r="D96" s="2"/>
      <c r="E96" s="2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3"/>
    </row>
    <row r="97" spans="1:21" ht="17.25" customHeight="1" x14ac:dyDescent="0.3">
      <c r="A97" s="2"/>
      <c r="B97" s="2"/>
      <c r="C97" s="2"/>
      <c r="D97" s="2"/>
      <c r="E97" s="2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3"/>
    </row>
    <row r="98" spans="1:21" s="75" customFormat="1" ht="17.25" customHeight="1" x14ac:dyDescent="0.3">
      <c r="A98" s="1" t="s">
        <v>84</v>
      </c>
    </row>
    <row r="99" spans="1:21" s="75" customFormat="1" ht="17.25" customHeight="1" x14ac:dyDescent="0.3">
      <c r="A99" s="76"/>
      <c r="B99" s="74" t="s">
        <v>38</v>
      </c>
    </row>
    <row r="100" spans="1:21" s="75" customFormat="1" ht="17.25" customHeight="1" x14ac:dyDescent="0.3">
      <c r="A100" s="76"/>
      <c r="B100" s="4" t="s">
        <v>1</v>
      </c>
    </row>
    <row r="101" spans="1:21" s="75" customFormat="1" ht="17.25" customHeight="1" x14ac:dyDescent="0.3">
      <c r="A101" s="76"/>
      <c r="B101" s="61" t="s">
        <v>99</v>
      </c>
    </row>
    <row r="102" spans="1:21" s="75" customFormat="1" ht="17.25" customHeight="1" x14ac:dyDescent="0.3">
      <c r="A102" s="76"/>
    </row>
    <row r="103" spans="1:21" s="75" customFormat="1" ht="17.25" customHeight="1" x14ac:dyDescent="0.3">
      <c r="A103" s="2"/>
      <c r="B103" s="3" t="s">
        <v>0</v>
      </c>
    </row>
    <row r="104" spans="1:21" s="75" customFormat="1" ht="17.25" customHeight="1" x14ac:dyDescent="0.3">
      <c r="A104" s="2"/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</row>
    <row r="105" spans="1:21" s="75" customFormat="1" ht="17.25" customHeight="1" x14ac:dyDescent="0.3">
      <c r="A105" s="2"/>
      <c r="B105" s="61" t="s">
        <v>99</v>
      </c>
      <c r="C105" s="61">
        <v>504</v>
      </c>
      <c r="D105" s="7">
        <v>56</v>
      </c>
      <c r="E105" s="7">
        <v>169.7</v>
      </c>
      <c r="F105" s="8">
        <f t="shared" ref="F105:H109" si="25">C105*100/C$111</f>
        <v>28.982173663024728</v>
      </c>
      <c r="G105" s="8">
        <f t="shared" si="25"/>
        <v>25.789813023855576</v>
      </c>
      <c r="H105" s="8">
        <f t="shared" si="25"/>
        <v>20.985852789869412</v>
      </c>
      <c r="I105" s="8">
        <f>F105*0.7</f>
        <v>20.287521564117309</v>
      </c>
      <c r="J105" s="8">
        <f>G105*0.1</f>
        <v>2.5789813023855577</v>
      </c>
      <c r="K105" s="8">
        <f>H105*0.2</f>
        <v>4.1971705579738829</v>
      </c>
      <c r="L105" s="8">
        <f>SUM(I105:K105)</f>
        <v>27.06367342447675</v>
      </c>
    </row>
    <row r="106" spans="1:21" s="75" customFormat="1" ht="17.25" customHeight="1" x14ac:dyDescent="0.3">
      <c r="A106" s="2"/>
      <c r="B106" s="63" t="s">
        <v>144</v>
      </c>
      <c r="C106" s="63">
        <v>288</v>
      </c>
      <c r="D106" s="10">
        <v>41.14</v>
      </c>
      <c r="E106" s="10">
        <v>205.71</v>
      </c>
      <c r="F106" s="87">
        <f t="shared" si="25"/>
        <v>16.561242093156988</v>
      </c>
      <c r="G106" s="87">
        <f t="shared" si="25"/>
        <v>18.946301925025328</v>
      </c>
      <c r="H106" s="87">
        <f t="shared" si="25"/>
        <v>25.439008705975464</v>
      </c>
      <c r="I106" s="87">
        <f>F106*0.7</f>
        <v>11.59286946520989</v>
      </c>
      <c r="J106" s="11">
        <f>G106*0.1</f>
        <v>1.8946301925025328</v>
      </c>
      <c r="K106" s="11">
        <f>H106*0.2</f>
        <v>5.0878017411950935</v>
      </c>
      <c r="L106" s="11">
        <f>SUM(I106:K106)</f>
        <v>18.575301398907516</v>
      </c>
    </row>
    <row r="107" spans="1:21" s="75" customFormat="1" ht="17.25" customHeight="1" x14ac:dyDescent="0.3">
      <c r="A107" s="2"/>
      <c r="B107" s="63" t="s">
        <v>15</v>
      </c>
      <c r="C107" s="63">
        <v>312</v>
      </c>
      <c r="D107" s="10">
        <v>34.67</v>
      </c>
      <c r="E107" s="10">
        <v>176.27</v>
      </c>
      <c r="F107" s="87">
        <f t="shared" si="25"/>
        <v>17.941345600920069</v>
      </c>
      <c r="G107" s="87">
        <f t="shared" si="25"/>
        <v>15.966657456019156</v>
      </c>
      <c r="H107" s="87">
        <f t="shared" si="25"/>
        <v>21.798328056984566</v>
      </c>
      <c r="I107" s="87">
        <f>F107*0.7</f>
        <v>12.558941920644047</v>
      </c>
      <c r="J107" s="11">
        <f>G107*0.1</f>
        <v>1.5966657456019158</v>
      </c>
      <c r="K107" s="11">
        <f>H107*0.2</f>
        <v>4.3596656113969132</v>
      </c>
      <c r="L107" s="11">
        <f>SUM(I107:K107)</f>
        <v>18.515273277642876</v>
      </c>
    </row>
    <row r="108" spans="1:21" s="75" customFormat="1" ht="17.25" customHeight="1" x14ac:dyDescent="0.3">
      <c r="A108" s="2"/>
      <c r="B108" s="63" t="s">
        <v>143</v>
      </c>
      <c r="C108" s="63">
        <v>334</v>
      </c>
      <c r="D108" s="10">
        <v>47.71</v>
      </c>
      <c r="E108" s="10">
        <v>105.7</v>
      </c>
      <c r="F108" s="87">
        <f t="shared" si="25"/>
        <v>19.206440483036229</v>
      </c>
      <c r="G108" s="87">
        <f t="shared" si="25"/>
        <v>21.971999631574096</v>
      </c>
      <c r="H108" s="87">
        <f t="shared" si="25"/>
        <v>13.071329639889196</v>
      </c>
      <c r="I108" s="87">
        <f>F108*0.7</f>
        <v>13.44450833812536</v>
      </c>
      <c r="J108" s="11">
        <f>G108*0.1</f>
        <v>2.1971999631574097</v>
      </c>
      <c r="K108" s="11">
        <f>H108*0.2</f>
        <v>2.6142659279778395</v>
      </c>
      <c r="L108" s="11">
        <f>SUM(I108:K108)</f>
        <v>18.255974229260609</v>
      </c>
    </row>
    <row r="109" spans="1:21" s="75" customFormat="1" ht="17.25" customHeight="1" x14ac:dyDescent="0.3">
      <c r="A109" s="2"/>
      <c r="B109" s="63" t="s">
        <v>69</v>
      </c>
      <c r="C109" s="63">
        <v>301</v>
      </c>
      <c r="D109" s="10">
        <v>37.619999999999997</v>
      </c>
      <c r="E109" s="10">
        <v>151.26</v>
      </c>
      <c r="F109" s="87">
        <f t="shared" si="25"/>
        <v>17.30879815986199</v>
      </c>
      <c r="G109" s="87">
        <f t="shared" si="25"/>
        <v>17.325227963525833</v>
      </c>
      <c r="H109" s="87">
        <f t="shared" si="25"/>
        <v>18.705480807281361</v>
      </c>
      <c r="I109" s="87">
        <f>F109*0.7</f>
        <v>12.116158711903392</v>
      </c>
      <c r="J109" s="11">
        <f>G109*0.1</f>
        <v>1.7325227963525833</v>
      </c>
      <c r="K109" s="11">
        <f>H109*0.2</f>
        <v>3.7410961614562726</v>
      </c>
      <c r="L109" s="11">
        <f>SUM(I109:K109)</f>
        <v>17.589777669712248</v>
      </c>
    </row>
    <row r="110" spans="1:21" s="75" customFormat="1" ht="17.25" customHeight="1" x14ac:dyDescent="0.3">
      <c r="A110" s="2"/>
      <c r="B110" s="63"/>
      <c r="C110" s="63"/>
      <c r="D110" s="10"/>
      <c r="E110" s="10"/>
      <c r="F110" s="11"/>
      <c r="G110" s="11"/>
      <c r="H110" s="11"/>
      <c r="I110" s="11"/>
      <c r="J110" s="11"/>
      <c r="K110" s="11"/>
      <c r="L110" s="11"/>
    </row>
    <row r="111" spans="1:21" s="75" customFormat="1" ht="17.25" customHeight="1" x14ac:dyDescent="0.3">
      <c r="A111" s="2"/>
      <c r="B111" s="12" t="s">
        <v>16</v>
      </c>
      <c r="C111" s="12">
        <f t="shared" ref="C111:L111" si="26">SUM(C105:C110)</f>
        <v>1739</v>
      </c>
      <c r="D111" s="11">
        <f t="shared" si="26"/>
        <v>217.14000000000001</v>
      </c>
      <c r="E111" s="11">
        <f t="shared" si="26"/>
        <v>808.64</v>
      </c>
      <c r="F111" s="11">
        <f t="shared" si="26"/>
        <v>100.00000000000001</v>
      </c>
      <c r="G111" s="11">
        <f t="shared" si="26"/>
        <v>99.999999999999986</v>
      </c>
      <c r="H111" s="11">
        <f t="shared" si="26"/>
        <v>100</v>
      </c>
      <c r="I111" s="11">
        <f t="shared" si="26"/>
        <v>70</v>
      </c>
      <c r="J111" s="11">
        <f t="shared" si="26"/>
        <v>10</v>
      </c>
      <c r="K111" s="11">
        <f t="shared" si="26"/>
        <v>20.000000000000004</v>
      </c>
      <c r="L111" s="11">
        <f t="shared" si="26"/>
        <v>100</v>
      </c>
    </row>
    <row r="112" spans="1:21" s="75" customFormat="1" ht="17.25" customHeight="1" x14ac:dyDescent="0.3">
      <c r="A112" s="2"/>
      <c r="B112" s="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21" s="75" customFormat="1" ht="17.25" customHeight="1" x14ac:dyDescent="0.3">
      <c r="A113" s="2"/>
      <c r="B113" s="3" t="s">
        <v>17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21" s="75" customFormat="1" ht="17.25" customHeight="1" x14ac:dyDescent="0.3">
      <c r="A114" s="2"/>
      <c r="B114" s="4" t="s">
        <v>1</v>
      </c>
      <c r="C114" s="4" t="s">
        <v>18</v>
      </c>
      <c r="D114" s="4" t="s">
        <v>19</v>
      </c>
      <c r="E114" s="4" t="s">
        <v>20</v>
      </c>
      <c r="F114" s="5" t="s">
        <v>21</v>
      </c>
      <c r="G114" s="5" t="s">
        <v>22</v>
      </c>
      <c r="H114" s="5" t="s">
        <v>6</v>
      </c>
      <c r="I114" s="5" t="s">
        <v>23</v>
      </c>
      <c r="J114" s="5" t="s">
        <v>24</v>
      </c>
      <c r="K114" s="5" t="s">
        <v>9</v>
      </c>
      <c r="L114" s="5" t="s">
        <v>11</v>
      </c>
    </row>
    <row r="115" spans="1:21" s="75" customFormat="1" ht="17.25" customHeight="1" x14ac:dyDescent="0.3">
      <c r="A115" s="2"/>
      <c r="B115" s="61" t="s">
        <v>94</v>
      </c>
      <c r="C115" s="61">
        <v>18</v>
      </c>
      <c r="D115" s="7">
        <v>6.44</v>
      </c>
      <c r="E115" s="7">
        <v>9.67</v>
      </c>
      <c r="F115" s="8">
        <f>C115*100/C$121</f>
        <v>22.5</v>
      </c>
      <c r="G115" s="8">
        <f>((D$121-D115)/D$121)/0.04</f>
        <v>19.654714475431607</v>
      </c>
      <c r="H115" s="8">
        <f>((E$121-E115)/E$121)/0.04</f>
        <v>21.081847649918959</v>
      </c>
      <c r="I115" s="8">
        <f t="shared" ref="I115:I119" si="27">F115*0.6</f>
        <v>13.5</v>
      </c>
      <c r="J115" s="8">
        <f t="shared" ref="J115:J119" si="28">G115*0.25</f>
        <v>4.9136786188579018</v>
      </c>
      <c r="K115" s="8">
        <f t="shared" ref="K115:K119" si="29">H115*0.15</f>
        <v>3.1622771474878437</v>
      </c>
      <c r="L115" s="8">
        <f t="shared" ref="L115:L119" si="30">SUM(I115:K115)</f>
        <v>21.575955766345743</v>
      </c>
    </row>
    <row r="116" spans="1:21" s="75" customFormat="1" ht="17.25" customHeight="1" x14ac:dyDescent="0.3">
      <c r="A116" s="2"/>
      <c r="B116" s="63" t="s">
        <v>95</v>
      </c>
      <c r="C116" s="63">
        <v>17</v>
      </c>
      <c r="D116" s="10">
        <v>6.27</v>
      </c>
      <c r="E116" s="86">
        <v>11.06</v>
      </c>
      <c r="F116" s="87">
        <f t="shared" ref="F116:F119" si="31">C116*100/C$121</f>
        <v>21.25</v>
      </c>
      <c r="G116" s="87">
        <f t="shared" ref="G116:G119" si="32">((D$121-D116)/D$121)/0.04</f>
        <v>19.795816733067731</v>
      </c>
      <c r="H116" s="87">
        <f t="shared" ref="H116:H119" si="33">((E$121-E116)/E$121)/0.04</f>
        <v>20.518638573743921</v>
      </c>
      <c r="I116" s="87">
        <f t="shared" si="27"/>
        <v>12.75</v>
      </c>
      <c r="J116" s="11">
        <f t="shared" si="28"/>
        <v>4.9489541832669328</v>
      </c>
      <c r="K116" s="11">
        <f t="shared" si="29"/>
        <v>3.0777957860615879</v>
      </c>
      <c r="L116" s="11">
        <f t="shared" si="30"/>
        <v>20.776749969328524</v>
      </c>
    </row>
    <row r="117" spans="1:21" s="75" customFormat="1" ht="17.25" customHeight="1" x14ac:dyDescent="0.3">
      <c r="A117" s="2"/>
      <c r="B117" s="63" t="s">
        <v>96</v>
      </c>
      <c r="C117" s="63">
        <v>16</v>
      </c>
      <c r="D117" s="10">
        <v>4.97</v>
      </c>
      <c r="E117" s="86">
        <v>11.81</v>
      </c>
      <c r="F117" s="87">
        <f t="shared" si="31"/>
        <v>20</v>
      </c>
      <c r="G117" s="87">
        <f t="shared" si="32"/>
        <v>20.874833997343959</v>
      </c>
      <c r="H117" s="87">
        <f t="shared" si="33"/>
        <v>20.214748784440843</v>
      </c>
      <c r="I117" s="87">
        <f t="shared" si="27"/>
        <v>12</v>
      </c>
      <c r="J117" s="11">
        <f t="shared" si="28"/>
        <v>5.2187084993359898</v>
      </c>
      <c r="K117" s="11">
        <f t="shared" si="29"/>
        <v>3.0322123176661262</v>
      </c>
      <c r="L117" s="11">
        <f t="shared" si="30"/>
        <v>20.250920817002115</v>
      </c>
    </row>
    <row r="118" spans="1:21" s="75" customFormat="1" ht="17.25" customHeight="1" x14ac:dyDescent="0.3">
      <c r="A118" s="2"/>
      <c r="B118" s="63" t="s">
        <v>46</v>
      </c>
      <c r="C118" s="63">
        <v>15</v>
      </c>
      <c r="D118" s="10">
        <v>5.24</v>
      </c>
      <c r="E118" s="86">
        <v>13.73</v>
      </c>
      <c r="F118" s="87">
        <f t="shared" si="31"/>
        <v>18.75</v>
      </c>
      <c r="G118" s="87">
        <f t="shared" si="32"/>
        <v>20.650730411686588</v>
      </c>
      <c r="H118" s="87">
        <f t="shared" si="33"/>
        <v>19.436790923824958</v>
      </c>
      <c r="I118" s="87">
        <f t="shared" si="27"/>
        <v>11.25</v>
      </c>
      <c r="J118" s="11">
        <f t="shared" si="28"/>
        <v>5.162682602921647</v>
      </c>
      <c r="K118" s="11">
        <f t="shared" si="29"/>
        <v>2.9155186385737437</v>
      </c>
      <c r="L118" s="11">
        <f t="shared" si="30"/>
        <v>19.328201241495393</v>
      </c>
    </row>
    <row r="119" spans="1:21" s="75" customFormat="1" ht="17.25" customHeight="1" x14ac:dyDescent="0.3">
      <c r="A119" s="2"/>
      <c r="B119" s="63" t="s">
        <v>97</v>
      </c>
      <c r="C119" s="63">
        <v>14</v>
      </c>
      <c r="D119" s="10">
        <v>7.2</v>
      </c>
      <c r="E119" s="86">
        <v>15.43</v>
      </c>
      <c r="F119" s="87">
        <f t="shared" si="31"/>
        <v>17.5</v>
      </c>
      <c r="G119" s="87">
        <f t="shared" si="32"/>
        <v>19.023904382470118</v>
      </c>
      <c r="H119" s="87">
        <f t="shared" si="33"/>
        <v>18.747974068071311</v>
      </c>
      <c r="I119" s="87">
        <f t="shared" si="27"/>
        <v>10.5</v>
      </c>
      <c r="J119" s="11">
        <f t="shared" si="28"/>
        <v>4.7559760956175294</v>
      </c>
      <c r="K119" s="11">
        <f t="shared" si="29"/>
        <v>2.8121961102106967</v>
      </c>
      <c r="L119" s="11">
        <f t="shared" si="30"/>
        <v>18.068172205828226</v>
      </c>
    </row>
    <row r="120" spans="1:21" s="75" customFormat="1" ht="17.25" customHeight="1" x14ac:dyDescent="0.3">
      <c r="A120" s="2"/>
      <c r="B120" s="12"/>
      <c r="C120" s="12"/>
      <c r="D120" s="12"/>
      <c r="E120" s="12"/>
      <c r="F120" s="11"/>
      <c r="G120" s="11"/>
      <c r="H120" s="11"/>
      <c r="I120" s="11"/>
      <c r="J120" s="11"/>
      <c r="K120" s="11"/>
      <c r="L120" s="11"/>
    </row>
    <row r="121" spans="1:21" s="75" customFormat="1" ht="17.25" customHeight="1" x14ac:dyDescent="0.3">
      <c r="A121" s="2"/>
      <c r="B121" s="12" t="s">
        <v>16</v>
      </c>
      <c r="C121" s="12">
        <f t="shared" ref="C121:K121" si="34">SUM(C115:C119)</f>
        <v>80</v>
      </c>
      <c r="D121" s="11">
        <f t="shared" si="34"/>
        <v>30.12</v>
      </c>
      <c r="E121" s="11">
        <f t="shared" si="34"/>
        <v>61.699999999999996</v>
      </c>
      <c r="F121" s="11">
        <f t="shared" si="34"/>
        <v>100</v>
      </c>
      <c r="G121" s="11">
        <f t="shared" si="34"/>
        <v>100.00000000000001</v>
      </c>
      <c r="H121" s="11">
        <f t="shared" si="34"/>
        <v>100</v>
      </c>
      <c r="I121" s="11">
        <f t="shared" si="34"/>
        <v>60</v>
      </c>
      <c r="J121" s="11">
        <f t="shared" si="34"/>
        <v>25.000000000000004</v>
      </c>
      <c r="K121" s="11">
        <f t="shared" si="34"/>
        <v>14.999999999999996</v>
      </c>
      <c r="L121" s="11">
        <f>SUM(I121:K121)</f>
        <v>100</v>
      </c>
    </row>
    <row r="122" spans="1:21" s="75" customFormat="1" ht="17.25" customHeight="1" x14ac:dyDescent="0.3">
      <c r="A122" s="2"/>
      <c r="B122" s="74"/>
    </row>
    <row r="123" spans="1:21" s="75" customFormat="1" ht="17.25" customHeight="1" x14ac:dyDescent="0.3">
      <c r="A123" s="2"/>
      <c r="B123" s="3" t="s">
        <v>28</v>
      </c>
    </row>
    <row r="124" spans="1:21" s="75" customFormat="1" ht="17.25" customHeight="1" x14ac:dyDescent="0.3">
      <c r="A124" s="2"/>
      <c r="B124" s="4" t="s">
        <v>1</v>
      </c>
      <c r="C124" s="4" t="s">
        <v>2</v>
      </c>
      <c r="D124" s="4" t="s">
        <v>20</v>
      </c>
      <c r="E124" s="4" t="s">
        <v>29</v>
      </c>
      <c r="F124" s="4" t="s">
        <v>30</v>
      </c>
      <c r="G124" s="5" t="s">
        <v>19</v>
      </c>
      <c r="H124" s="5" t="s">
        <v>31</v>
      </c>
      <c r="I124" s="4" t="s">
        <v>5</v>
      </c>
      <c r="J124" s="4" t="s">
        <v>6</v>
      </c>
      <c r="K124" s="4" t="s">
        <v>32</v>
      </c>
      <c r="L124" s="4" t="s">
        <v>33</v>
      </c>
      <c r="M124" s="4" t="s">
        <v>22</v>
      </c>
      <c r="N124" s="5" t="s">
        <v>6</v>
      </c>
      <c r="O124" s="4" t="s">
        <v>8</v>
      </c>
      <c r="P124" s="4" t="s">
        <v>9</v>
      </c>
      <c r="Q124" s="4" t="s">
        <v>34</v>
      </c>
      <c r="R124" s="4" t="s">
        <v>35</v>
      </c>
      <c r="S124" s="4" t="s">
        <v>24</v>
      </c>
      <c r="T124" s="5" t="s">
        <v>9</v>
      </c>
      <c r="U124" s="5" t="s">
        <v>11</v>
      </c>
    </row>
    <row r="125" spans="1:21" s="75" customFormat="1" ht="17.25" customHeight="1" x14ac:dyDescent="0.3">
      <c r="A125" s="2"/>
      <c r="B125" s="105" t="s">
        <v>94</v>
      </c>
      <c r="C125" s="92">
        <v>239</v>
      </c>
      <c r="D125" s="103">
        <v>119.5</v>
      </c>
      <c r="E125" s="103">
        <v>144.85</v>
      </c>
      <c r="F125" s="92">
        <v>18</v>
      </c>
      <c r="G125" s="103">
        <v>6.44</v>
      </c>
      <c r="H125" s="103">
        <v>9.67</v>
      </c>
      <c r="I125" s="104">
        <f t="shared" ref="I125:L129" si="35">C125*100/C$131</f>
        <v>17.651403249630725</v>
      </c>
      <c r="J125" s="104">
        <f t="shared" si="35"/>
        <v>45.022982442920664</v>
      </c>
      <c r="K125" s="104">
        <f t="shared" si="35"/>
        <v>18.254568367989918</v>
      </c>
      <c r="L125" s="104">
        <f t="shared" si="35"/>
        <v>31.03448275862069</v>
      </c>
      <c r="M125" s="104">
        <f t="shared" ref="M125:N129" si="36">((G$131-G125)/G$131)/0.04</f>
        <v>20.299270072992702</v>
      </c>
      <c r="N125" s="104">
        <f t="shared" si="36"/>
        <v>21.672859895403249</v>
      </c>
      <c r="O125" s="104">
        <f>I125*0.3</f>
        <v>5.2954209748892174</v>
      </c>
      <c r="P125" s="104">
        <f t="shared" ref="P125:Q129" si="37">J125*0.1</f>
        <v>4.5022982442920663</v>
      </c>
      <c r="Q125" s="104">
        <f t="shared" si="37"/>
        <v>1.8254568367989918</v>
      </c>
      <c r="R125" s="104">
        <f>L125*0.3</f>
        <v>9.3103448275862064</v>
      </c>
      <c r="S125" s="104">
        <f>M125*0.15</f>
        <v>3.0448905109489051</v>
      </c>
      <c r="T125" s="104">
        <f>N125*0.05</f>
        <v>1.0836429947701625</v>
      </c>
      <c r="U125" s="104">
        <f>SUM(O125:T125)</f>
        <v>25.062054389285546</v>
      </c>
    </row>
    <row r="126" spans="1:21" s="75" customFormat="1" ht="17.25" customHeight="1" x14ac:dyDescent="0.3">
      <c r="A126" s="2"/>
      <c r="B126" s="84" t="s">
        <v>46</v>
      </c>
      <c r="C126" s="85">
        <v>280</v>
      </c>
      <c r="D126" s="86">
        <v>25.45</v>
      </c>
      <c r="E126" s="86">
        <v>139.30000000000001</v>
      </c>
      <c r="F126" s="85">
        <v>15</v>
      </c>
      <c r="G126" s="86">
        <v>5.24</v>
      </c>
      <c r="H126" s="86">
        <v>13.73</v>
      </c>
      <c r="I126" s="87">
        <f t="shared" si="35"/>
        <v>20.6794682422452</v>
      </c>
      <c r="J126" s="87">
        <f t="shared" si="35"/>
        <v>9.5885765955843585</v>
      </c>
      <c r="K126" s="87">
        <f t="shared" si="35"/>
        <v>17.555135475740393</v>
      </c>
      <c r="L126" s="87">
        <f t="shared" si="35"/>
        <v>25.862068965517242</v>
      </c>
      <c r="M126" s="87">
        <f t="shared" si="36"/>
        <v>21.175182481751822</v>
      </c>
      <c r="N126" s="87">
        <f t="shared" si="36"/>
        <v>20.275942747041011</v>
      </c>
      <c r="O126" s="87">
        <f>I126*0.3</f>
        <v>6.2038404726735594</v>
      </c>
      <c r="P126" s="87">
        <f t="shared" si="37"/>
        <v>0.95885765955843594</v>
      </c>
      <c r="Q126" s="87">
        <f t="shared" si="37"/>
        <v>1.7555135475740393</v>
      </c>
      <c r="R126" s="87">
        <f>L126*0.3</f>
        <v>7.7586206896551726</v>
      </c>
      <c r="S126" s="87">
        <f>M126*0.15</f>
        <v>3.1762773722627733</v>
      </c>
      <c r="T126" s="87">
        <f>N126*0.05</f>
        <v>1.0137971373520507</v>
      </c>
      <c r="U126" s="87">
        <f>SUM(O126:T126)</f>
        <v>20.866906879076033</v>
      </c>
    </row>
    <row r="127" spans="1:21" s="75" customFormat="1" ht="17.25" customHeight="1" x14ac:dyDescent="0.3">
      <c r="A127" s="2"/>
      <c r="B127" s="83" t="s">
        <v>144</v>
      </c>
      <c r="C127" s="63">
        <v>288</v>
      </c>
      <c r="D127" s="10">
        <v>41.14</v>
      </c>
      <c r="E127" s="10">
        <v>205.71</v>
      </c>
      <c r="F127" s="63">
        <v>8</v>
      </c>
      <c r="G127" s="10">
        <v>8.75</v>
      </c>
      <c r="H127" s="86">
        <v>21.88</v>
      </c>
      <c r="I127" s="87">
        <f t="shared" si="35"/>
        <v>21.270310192023633</v>
      </c>
      <c r="J127" s="87">
        <f t="shared" si="35"/>
        <v>15.499962323864066</v>
      </c>
      <c r="K127" s="87">
        <f t="shared" si="35"/>
        <v>25.924385633270322</v>
      </c>
      <c r="L127" s="87">
        <f t="shared" si="35"/>
        <v>13.793103448275861</v>
      </c>
      <c r="M127" s="87">
        <f t="shared" si="36"/>
        <v>18.613138686131386</v>
      </c>
      <c r="N127" s="87">
        <f t="shared" si="36"/>
        <v>17.471786402422243</v>
      </c>
      <c r="O127" s="87">
        <f>I127*0.3</f>
        <v>6.3810930576070897</v>
      </c>
      <c r="P127" s="87">
        <f t="shared" si="37"/>
        <v>1.5499962323864067</v>
      </c>
      <c r="Q127" s="11">
        <f t="shared" si="37"/>
        <v>2.5924385633270326</v>
      </c>
      <c r="R127" s="11">
        <f>L127*0.3</f>
        <v>4.137931034482758</v>
      </c>
      <c r="S127" s="11">
        <f>M127*0.15</f>
        <v>2.7919708029197077</v>
      </c>
      <c r="T127" s="11">
        <f>N127*0.05</f>
        <v>0.87358932012111223</v>
      </c>
      <c r="U127" s="11">
        <f>SUM(O127:T127)</f>
        <v>18.327019010844108</v>
      </c>
    </row>
    <row r="128" spans="1:21" s="75" customFormat="1" ht="17.25" customHeight="1" x14ac:dyDescent="0.3">
      <c r="A128" s="2"/>
      <c r="B128" s="83" t="s">
        <v>147</v>
      </c>
      <c r="C128" s="63">
        <v>284</v>
      </c>
      <c r="D128" s="10">
        <v>35.5</v>
      </c>
      <c r="E128" s="10">
        <v>133.96</v>
      </c>
      <c r="F128" s="63">
        <v>9</v>
      </c>
      <c r="G128" s="10">
        <v>7.5</v>
      </c>
      <c r="H128" s="86">
        <v>15</v>
      </c>
      <c r="I128" s="87">
        <f t="shared" si="35"/>
        <v>20.974889217134418</v>
      </c>
      <c r="J128" s="87">
        <f t="shared" si="35"/>
        <v>13.375028257101954</v>
      </c>
      <c r="K128" s="87">
        <f t="shared" si="35"/>
        <v>16.882167611846249</v>
      </c>
      <c r="L128" s="87">
        <f t="shared" si="35"/>
        <v>15.517241379310345</v>
      </c>
      <c r="M128" s="87">
        <f t="shared" si="36"/>
        <v>19.525547445255476</v>
      </c>
      <c r="N128" s="87">
        <f t="shared" si="36"/>
        <v>19.838976052848885</v>
      </c>
      <c r="O128" s="87">
        <f>I128*0.3</f>
        <v>6.2924667651403254</v>
      </c>
      <c r="P128" s="87">
        <f t="shared" si="37"/>
        <v>1.3375028257101955</v>
      </c>
      <c r="Q128" s="11">
        <f t="shared" si="37"/>
        <v>1.688216761184625</v>
      </c>
      <c r="R128" s="11">
        <f>L128*0.3</f>
        <v>4.6551724137931032</v>
      </c>
      <c r="S128" s="11">
        <f>M128*0.15</f>
        <v>2.9288321167883216</v>
      </c>
      <c r="T128" s="11">
        <f>N128*0.05</f>
        <v>0.99194880264244434</v>
      </c>
      <c r="U128" s="11">
        <f>SUM(O128:T128)</f>
        <v>17.894139685259017</v>
      </c>
    </row>
    <row r="129" spans="1:36" s="75" customFormat="1" ht="17.25" customHeight="1" x14ac:dyDescent="0.3">
      <c r="A129" s="2"/>
      <c r="B129" s="83" t="s">
        <v>49</v>
      </c>
      <c r="C129" s="63">
        <v>263</v>
      </c>
      <c r="D129" s="10">
        <v>43.83</v>
      </c>
      <c r="E129" s="10">
        <v>169.68</v>
      </c>
      <c r="F129" s="63">
        <v>8</v>
      </c>
      <c r="G129" s="10">
        <v>6.32</v>
      </c>
      <c r="H129" s="86">
        <v>12.38</v>
      </c>
      <c r="I129" s="87">
        <f t="shared" si="35"/>
        <v>19.423929098966028</v>
      </c>
      <c r="J129" s="87">
        <f t="shared" si="35"/>
        <v>16.513450380528976</v>
      </c>
      <c r="K129" s="87">
        <f t="shared" si="35"/>
        <v>21.383742911153121</v>
      </c>
      <c r="L129" s="87">
        <f t="shared" si="35"/>
        <v>13.793103448275861</v>
      </c>
      <c r="M129" s="87">
        <f t="shared" si="36"/>
        <v>20.386861313868611</v>
      </c>
      <c r="N129" s="87">
        <f t="shared" si="36"/>
        <v>20.740434902284612</v>
      </c>
      <c r="O129" s="87">
        <f>I129*0.3</f>
        <v>5.8271787296898081</v>
      </c>
      <c r="P129" s="87">
        <f t="shared" si="37"/>
        <v>1.6513450380528978</v>
      </c>
      <c r="Q129" s="11">
        <f t="shared" si="37"/>
        <v>2.1383742911153121</v>
      </c>
      <c r="R129" s="11">
        <f>L129*0.3</f>
        <v>4.137931034482758</v>
      </c>
      <c r="S129" s="11">
        <f>M129*0.15</f>
        <v>3.0580291970802915</v>
      </c>
      <c r="T129" s="11">
        <f>N129*0.05</f>
        <v>1.0370217451142307</v>
      </c>
      <c r="U129" s="11">
        <f>SUM(O129:T129)</f>
        <v>17.8498800355353</v>
      </c>
    </row>
    <row r="130" spans="1:36" s="75" customFormat="1" ht="17.25" customHeight="1" x14ac:dyDescent="0.3">
      <c r="A130" s="2"/>
      <c r="B130" s="63"/>
      <c r="C130" s="63"/>
      <c r="D130" s="10"/>
      <c r="E130" s="10"/>
      <c r="F130" s="63"/>
      <c r="G130" s="10"/>
      <c r="H130" s="1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1"/>
    </row>
    <row r="131" spans="1:36" s="75" customFormat="1" ht="17.25" customHeight="1" x14ac:dyDescent="0.3">
      <c r="A131" s="2"/>
      <c r="B131" s="12" t="s">
        <v>16</v>
      </c>
      <c r="C131" s="12">
        <f t="shared" ref="C131:T131" si="38">SUM(C125:C130)</f>
        <v>1354</v>
      </c>
      <c r="D131" s="11">
        <f t="shared" si="38"/>
        <v>265.41999999999996</v>
      </c>
      <c r="E131" s="11">
        <f t="shared" si="38"/>
        <v>793.5</v>
      </c>
      <c r="F131" s="12">
        <f t="shared" si="38"/>
        <v>58</v>
      </c>
      <c r="G131" s="11">
        <f t="shared" si="38"/>
        <v>34.25</v>
      </c>
      <c r="H131" s="11">
        <f t="shared" si="38"/>
        <v>72.66</v>
      </c>
      <c r="I131" s="11">
        <f t="shared" si="38"/>
        <v>100</v>
      </c>
      <c r="J131" s="11">
        <f t="shared" si="38"/>
        <v>100.00000000000003</v>
      </c>
      <c r="K131" s="11">
        <f t="shared" si="38"/>
        <v>100</v>
      </c>
      <c r="L131" s="11">
        <f t="shared" si="38"/>
        <v>100</v>
      </c>
      <c r="M131" s="11">
        <f t="shared" si="38"/>
        <v>99.999999999999986</v>
      </c>
      <c r="N131" s="11">
        <f t="shared" si="38"/>
        <v>100</v>
      </c>
      <c r="O131" s="11">
        <f t="shared" si="38"/>
        <v>30</v>
      </c>
      <c r="P131" s="11">
        <f t="shared" si="38"/>
        <v>10.000000000000004</v>
      </c>
      <c r="Q131" s="11">
        <f t="shared" si="38"/>
        <v>10</v>
      </c>
      <c r="R131" s="11">
        <f t="shared" si="38"/>
        <v>30</v>
      </c>
      <c r="S131" s="11">
        <f t="shared" si="38"/>
        <v>14.999999999999998</v>
      </c>
      <c r="T131" s="11">
        <f t="shared" si="38"/>
        <v>5.0000000000000009</v>
      </c>
      <c r="U131" s="11">
        <f>SUM(O131:T131)</f>
        <v>100</v>
      </c>
    </row>
    <row r="132" spans="1:36" s="75" customFormat="1" ht="17.25" customHeight="1" x14ac:dyDescent="0.3">
      <c r="A132" s="2"/>
      <c r="B132" s="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3"/>
    </row>
    <row r="133" spans="1:36" s="75" customFormat="1" ht="17.25" customHeight="1" x14ac:dyDescent="0.3">
      <c r="A133" s="2"/>
      <c r="B133" s="72" t="s">
        <v>39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3"/>
    </row>
    <row r="134" spans="1:36" s="75" customFormat="1" ht="17.25" customHeight="1" x14ac:dyDescent="0.25">
      <c r="A134" s="17"/>
      <c r="B134" s="53" t="s">
        <v>1</v>
      </c>
      <c r="C134" s="53" t="s">
        <v>2</v>
      </c>
      <c r="D134" s="20" t="s">
        <v>20</v>
      </c>
      <c r="E134" s="20" t="s">
        <v>29</v>
      </c>
      <c r="F134" s="53" t="s">
        <v>30</v>
      </c>
      <c r="G134" s="20" t="s">
        <v>19</v>
      </c>
      <c r="H134" s="20" t="s">
        <v>20</v>
      </c>
      <c r="I134" s="20" t="s">
        <v>40</v>
      </c>
      <c r="J134" s="20" t="s">
        <v>41</v>
      </c>
      <c r="K134" s="20" t="s">
        <v>5</v>
      </c>
      <c r="L134" s="20" t="s">
        <v>6</v>
      </c>
      <c r="M134" s="20" t="s">
        <v>32</v>
      </c>
      <c r="N134" s="20" t="s">
        <v>33</v>
      </c>
      <c r="O134" s="20" t="s">
        <v>22</v>
      </c>
      <c r="P134" s="20" t="s">
        <v>6</v>
      </c>
      <c r="Q134" s="20" t="s">
        <v>42</v>
      </c>
      <c r="R134" s="20" t="s">
        <v>43</v>
      </c>
      <c r="S134" s="20" t="s">
        <v>8</v>
      </c>
      <c r="T134" s="20" t="s">
        <v>9</v>
      </c>
      <c r="U134" s="20" t="s">
        <v>34</v>
      </c>
      <c r="V134" s="20" t="s">
        <v>35</v>
      </c>
      <c r="W134" s="20" t="s">
        <v>24</v>
      </c>
      <c r="X134" s="20" t="s">
        <v>9</v>
      </c>
      <c r="Y134" s="20" t="s">
        <v>44</v>
      </c>
      <c r="Z134" s="20" t="s">
        <v>45</v>
      </c>
      <c r="AA134" s="20" t="s">
        <v>11</v>
      </c>
      <c r="AB134" s="21"/>
      <c r="AC134" s="21"/>
      <c r="AD134" s="21"/>
      <c r="AE134" s="21"/>
      <c r="AF134" s="21"/>
      <c r="AG134" s="21"/>
      <c r="AH134" s="21"/>
      <c r="AI134" s="21"/>
      <c r="AJ134" s="21"/>
    </row>
    <row r="135" spans="1:36" s="75" customFormat="1" ht="17.25" customHeight="1" x14ac:dyDescent="0.25">
      <c r="A135" s="22"/>
      <c r="B135" s="42" t="s">
        <v>147</v>
      </c>
      <c r="C135" s="43">
        <v>284</v>
      </c>
      <c r="D135" s="44">
        <v>35.5</v>
      </c>
      <c r="E135" s="44">
        <v>134</v>
      </c>
      <c r="F135" s="43">
        <v>9</v>
      </c>
      <c r="G135" s="44">
        <v>7.5</v>
      </c>
      <c r="H135" s="44">
        <v>15</v>
      </c>
      <c r="I135" s="43">
        <v>4</v>
      </c>
      <c r="J135" s="43">
        <v>2</v>
      </c>
      <c r="K135" s="44">
        <f t="shared" ref="K135:N139" si="39">C135*100/C$141</f>
        <v>27.761485826001955</v>
      </c>
      <c r="L135" s="44">
        <f t="shared" si="39"/>
        <v>24.807826694619148</v>
      </c>
      <c r="M135" s="44">
        <f t="shared" si="39"/>
        <v>21.496061728989204</v>
      </c>
      <c r="N135" s="44">
        <f t="shared" si="39"/>
        <v>23.076923076923077</v>
      </c>
      <c r="O135" s="44">
        <f t="shared" ref="O135:P139" si="40">((G$141-G135)/G$141)/0.04</f>
        <v>19.962385814078452</v>
      </c>
      <c r="P135" s="44">
        <f t="shared" si="40"/>
        <v>21.302139828419289</v>
      </c>
      <c r="Q135" s="44">
        <f t="shared" ref="Q135:R139" si="41">I135*100/I$141</f>
        <v>19.047619047619047</v>
      </c>
      <c r="R135" s="44">
        <f t="shared" si="41"/>
        <v>33.333333333333336</v>
      </c>
      <c r="S135" s="44">
        <f>K135*0.25</f>
        <v>6.9403714565004888</v>
      </c>
      <c r="T135" s="44">
        <f>L135*0.05</f>
        <v>1.2403913347309574</v>
      </c>
      <c r="U135" s="44">
        <f>M135*0.1</f>
        <v>2.1496061728989204</v>
      </c>
      <c r="V135" s="44">
        <f>N135*0.25</f>
        <v>5.7692307692307692</v>
      </c>
      <c r="W135" s="44">
        <f>O135*0.1</f>
        <v>1.9962385814078454</v>
      </c>
      <c r="X135" s="44">
        <f>P135*0.05</f>
        <v>1.0651069914209645</v>
      </c>
      <c r="Y135" s="44">
        <f>Q135*0.15</f>
        <v>2.8571428571428572</v>
      </c>
      <c r="Z135" s="44">
        <f>R135*0.05</f>
        <v>1.666666666666667</v>
      </c>
      <c r="AA135" s="44">
        <f>SUM(S135:Z135)</f>
        <v>23.68475482999947</v>
      </c>
      <c r="AB135" s="21"/>
      <c r="AC135" s="21"/>
      <c r="AD135" s="21"/>
      <c r="AE135" s="21"/>
      <c r="AF135" s="21"/>
      <c r="AG135" s="21"/>
      <c r="AH135" s="21"/>
      <c r="AI135" s="21"/>
      <c r="AJ135" s="21"/>
    </row>
    <row r="136" spans="1:36" s="75" customFormat="1" ht="17.25" customHeight="1" x14ac:dyDescent="0.25">
      <c r="A136" s="22"/>
      <c r="B136" s="45" t="s">
        <v>170</v>
      </c>
      <c r="C136" s="46">
        <v>184</v>
      </c>
      <c r="D136" s="47">
        <v>26.3</v>
      </c>
      <c r="E136" s="47">
        <v>107.6</v>
      </c>
      <c r="F136" s="46">
        <v>7</v>
      </c>
      <c r="G136" s="47">
        <v>7.59</v>
      </c>
      <c r="H136" s="47">
        <v>18.43</v>
      </c>
      <c r="I136" s="29">
        <v>5</v>
      </c>
      <c r="J136" s="100">
        <v>3</v>
      </c>
      <c r="K136" s="101">
        <f t="shared" si="39"/>
        <v>17.986314760508307</v>
      </c>
      <c r="L136" s="101">
        <f t="shared" si="39"/>
        <v>18.378756114605171</v>
      </c>
      <c r="M136" s="101">
        <f t="shared" si="39"/>
        <v>17.261016731636108</v>
      </c>
      <c r="N136" s="101">
        <f t="shared" si="39"/>
        <v>17.948717948717949</v>
      </c>
      <c r="O136" s="101">
        <f t="shared" si="40"/>
        <v>19.901934443847395</v>
      </c>
      <c r="P136" s="101">
        <f t="shared" si="40"/>
        <v>20.456562469184497</v>
      </c>
      <c r="Q136" s="101">
        <f t="shared" si="41"/>
        <v>23.80952380952381</v>
      </c>
      <c r="R136" s="101">
        <f t="shared" si="41"/>
        <v>50</v>
      </c>
      <c r="S136" s="101">
        <f>K136*0.25</f>
        <v>4.4965786901270768</v>
      </c>
      <c r="T136" s="47">
        <f>L136*0.05</f>
        <v>0.91893780573025863</v>
      </c>
      <c r="U136" s="47">
        <f>M136*0.1</f>
        <v>1.726101673163611</v>
      </c>
      <c r="V136" s="47">
        <f>N136*0.25</f>
        <v>4.4871794871794872</v>
      </c>
      <c r="W136" s="47">
        <f>O136*0.1</f>
        <v>1.9901934443847396</v>
      </c>
      <c r="X136" s="47">
        <f>P136*0.05</f>
        <v>1.0228281234592249</v>
      </c>
      <c r="Y136" s="47">
        <f>Q136*0.15</f>
        <v>3.5714285714285716</v>
      </c>
      <c r="Z136" s="47">
        <f>R136*0.05</f>
        <v>2.5</v>
      </c>
      <c r="AA136" s="47">
        <f>SUM(S136:Z136)</f>
        <v>20.71324779547297</v>
      </c>
      <c r="AB136" s="21"/>
      <c r="AC136" s="21"/>
      <c r="AD136" s="21"/>
      <c r="AE136" s="21"/>
      <c r="AF136" s="21"/>
      <c r="AG136" s="21"/>
      <c r="AH136" s="21"/>
      <c r="AI136" s="21"/>
      <c r="AJ136" s="21"/>
    </row>
    <row r="137" spans="1:36" s="75" customFormat="1" ht="17.25" customHeight="1" x14ac:dyDescent="0.25">
      <c r="A137" s="22"/>
      <c r="B137" s="45" t="s">
        <v>121</v>
      </c>
      <c r="C137" s="46">
        <v>139</v>
      </c>
      <c r="D137" s="47">
        <v>17.399999999999999</v>
      </c>
      <c r="E137" s="47">
        <v>68.47</v>
      </c>
      <c r="F137" s="46">
        <v>11</v>
      </c>
      <c r="G137" s="47">
        <v>8.39</v>
      </c>
      <c r="H137" s="47">
        <v>17.09</v>
      </c>
      <c r="I137" s="46">
        <v>5</v>
      </c>
      <c r="J137" s="100">
        <v>1</v>
      </c>
      <c r="K137" s="101">
        <f t="shared" si="39"/>
        <v>13.587487781036168</v>
      </c>
      <c r="L137" s="101">
        <f t="shared" si="39"/>
        <v>12.159329140461216</v>
      </c>
      <c r="M137" s="101">
        <f t="shared" si="39"/>
        <v>10.983845870029036</v>
      </c>
      <c r="N137" s="101">
        <f t="shared" si="39"/>
        <v>28.205128205128204</v>
      </c>
      <c r="O137" s="101">
        <f t="shared" si="40"/>
        <v>19.364588930682427</v>
      </c>
      <c r="P137" s="101">
        <f t="shared" si="40"/>
        <v>20.786904644512376</v>
      </c>
      <c r="Q137" s="101">
        <f t="shared" si="41"/>
        <v>23.80952380952381</v>
      </c>
      <c r="R137" s="101">
        <f t="shared" si="41"/>
        <v>16.666666666666668</v>
      </c>
      <c r="S137" s="101">
        <f>K137*0.25</f>
        <v>3.3968719452590421</v>
      </c>
      <c r="T137" s="47">
        <f>L137*0.05</f>
        <v>0.60796645702306085</v>
      </c>
      <c r="U137" s="47">
        <f>M137*0.1</f>
        <v>1.0983845870029036</v>
      </c>
      <c r="V137" s="47">
        <f>N137*0.25</f>
        <v>7.0512820512820511</v>
      </c>
      <c r="W137" s="47">
        <f>O137*0.1</f>
        <v>1.9364588930682427</v>
      </c>
      <c r="X137" s="47">
        <f>P137*0.05</f>
        <v>1.0393452322256189</v>
      </c>
      <c r="Y137" s="47">
        <f>Q137*0.15</f>
        <v>3.5714285714285716</v>
      </c>
      <c r="Z137" s="47">
        <f>R137*0.05</f>
        <v>0.83333333333333348</v>
      </c>
      <c r="AA137" s="47">
        <f>SUM(S137:Z137)</f>
        <v>19.535071070622823</v>
      </c>
      <c r="AB137" s="21"/>
      <c r="AC137" s="21"/>
      <c r="AD137" s="21"/>
      <c r="AE137" s="21"/>
      <c r="AF137" s="21"/>
      <c r="AG137" s="21"/>
      <c r="AH137" s="21"/>
      <c r="AI137" s="21"/>
      <c r="AJ137" s="21"/>
    </row>
    <row r="138" spans="1:36" s="75" customFormat="1" ht="17.25" customHeight="1" x14ac:dyDescent="0.25">
      <c r="A138" s="22"/>
      <c r="B138" s="45" t="s">
        <v>169</v>
      </c>
      <c r="C138" s="46">
        <v>188</v>
      </c>
      <c r="D138" s="47">
        <v>31.3</v>
      </c>
      <c r="E138" s="47">
        <v>127.9</v>
      </c>
      <c r="F138" s="46">
        <v>5</v>
      </c>
      <c r="G138" s="47">
        <v>6.64</v>
      </c>
      <c r="H138" s="47">
        <v>29.6</v>
      </c>
      <c r="I138" s="46">
        <v>6</v>
      </c>
      <c r="J138" s="100">
        <v>0</v>
      </c>
      <c r="K138" s="101">
        <f t="shared" si="39"/>
        <v>18.377321603128056</v>
      </c>
      <c r="L138" s="101">
        <f t="shared" si="39"/>
        <v>21.872816212438856</v>
      </c>
      <c r="M138" s="101">
        <f t="shared" si="39"/>
        <v>20.517509665206859</v>
      </c>
      <c r="N138" s="101">
        <f t="shared" si="39"/>
        <v>12.820512820512821</v>
      </c>
      <c r="O138" s="101">
        <f t="shared" si="40"/>
        <v>20.540032240730792</v>
      </c>
      <c r="P138" s="101">
        <f t="shared" si="40"/>
        <v>17.702889261414061</v>
      </c>
      <c r="Q138" s="101">
        <f t="shared" si="41"/>
        <v>28.571428571428573</v>
      </c>
      <c r="R138" s="101">
        <f t="shared" si="41"/>
        <v>0</v>
      </c>
      <c r="S138" s="101">
        <f>K138*0.25</f>
        <v>4.594330400782014</v>
      </c>
      <c r="T138" s="47">
        <f>L138*0.05</f>
        <v>1.0936408106219428</v>
      </c>
      <c r="U138" s="47">
        <f>M138*0.1</f>
        <v>2.0517509665206859</v>
      </c>
      <c r="V138" s="47">
        <f>N138*0.25</f>
        <v>3.2051282051282053</v>
      </c>
      <c r="W138" s="47">
        <f>O138*0.1</f>
        <v>2.0540032240730794</v>
      </c>
      <c r="X138" s="47">
        <f>P138*0.05</f>
        <v>0.88514446307070305</v>
      </c>
      <c r="Y138" s="47">
        <f>Q138*0.15</f>
        <v>4.2857142857142856</v>
      </c>
      <c r="Z138" s="47">
        <f>R138*0.05</f>
        <v>0</v>
      </c>
      <c r="AA138" s="47">
        <f>SUM(S138:Z138)</f>
        <v>18.169712355910917</v>
      </c>
      <c r="AB138" s="21"/>
      <c r="AC138" s="21"/>
      <c r="AD138" s="21"/>
      <c r="AE138" s="21"/>
      <c r="AF138" s="21"/>
      <c r="AG138" s="21"/>
      <c r="AH138" s="21"/>
      <c r="AI138" s="21"/>
      <c r="AJ138" s="21"/>
    </row>
    <row r="139" spans="1:36" s="75" customFormat="1" ht="17.25" customHeight="1" x14ac:dyDescent="0.25">
      <c r="A139" s="22"/>
      <c r="B139" s="45" t="s">
        <v>168</v>
      </c>
      <c r="C139" s="46">
        <v>228</v>
      </c>
      <c r="D139" s="47">
        <v>32.6</v>
      </c>
      <c r="E139" s="47">
        <v>185.4</v>
      </c>
      <c r="F139" s="46">
        <v>7</v>
      </c>
      <c r="G139" s="47">
        <v>7.1</v>
      </c>
      <c r="H139" s="47">
        <v>21.29</v>
      </c>
      <c r="I139" s="31">
        <v>1</v>
      </c>
      <c r="J139" s="112">
        <v>0</v>
      </c>
      <c r="K139" s="101">
        <f t="shared" si="39"/>
        <v>22.287390029325515</v>
      </c>
      <c r="L139" s="101">
        <f t="shared" si="39"/>
        <v>22.781271837875611</v>
      </c>
      <c r="M139" s="101">
        <f t="shared" si="39"/>
        <v>29.741566004138793</v>
      </c>
      <c r="N139" s="101">
        <f t="shared" si="39"/>
        <v>17.948717948717949</v>
      </c>
      <c r="O139" s="101">
        <f t="shared" si="40"/>
        <v>20.231058570660934</v>
      </c>
      <c r="P139" s="101">
        <f t="shared" si="40"/>
        <v>19.751503796469777</v>
      </c>
      <c r="Q139" s="101">
        <f t="shared" si="41"/>
        <v>4.7619047619047619</v>
      </c>
      <c r="R139" s="101">
        <f t="shared" si="41"/>
        <v>0</v>
      </c>
      <c r="S139" s="101">
        <f>K139*0.25</f>
        <v>5.5718475073313787</v>
      </c>
      <c r="T139" s="47">
        <f>L139*0.05</f>
        <v>1.1390635918937806</v>
      </c>
      <c r="U139" s="47">
        <f>M139*0.1</f>
        <v>2.9741566004138793</v>
      </c>
      <c r="V139" s="47">
        <f>N139*0.25</f>
        <v>4.4871794871794872</v>
      </c>
      <c r="W139" s="47">
        <f>O139*0.1</f>
        <v>2.0231058570660934</v>
      </c>
      <c r="X139" s="47">
        <f>P139*0.05</f>
        <v>0.98757518982348891</v>
      </c>
      <c r="Y139" s="47">
        <f>Q139*0.15</f>
        <v>0.7142857142857143</v>
      </c>
      <c r="Z139" s="47">
        <f>R139*0.05</f>
        <v>0</v>
      </c>
      <c r="AA139" s="47">
        <f>SUM(S139:Z139)</f>
        <v>17.897213947993823</v>
      </c>
      <c r="AB139" s="21"/>
      <c r="AC139" s="21"/>
      <c r="AD139" s="21"/>
      <c r="AE139" s="21"/>
      <c r="AF139" s="21"/>
      <c r="AG139" s="21"/>
      <c r="AH139" s="21"/>
      <c r="AI139" s="21"/>
      <c r="AJ139" s="21"/>
    </row>
    <row r="140" spans="1:36" s="75" customFormat="1" ht="17.25" customHeight="1" x14ac:dyDescent="0.25">
      <c r="A140" s="22"/>
      <c r="B140" s="45"/>
      <c r="C140" s="46"/>
      <c r="D140" s="47"/>
      <c r="E140" s="47"/>
      <c r="F140" s="46"/>
      <c r="G140" s="47"/>
      <c r="H140" s="47"/>
      <c r="I140" s="46"/>
      <c r="J140" s="46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21"/>
      <c r="AC140" s="21"/>
      <c r="AD140" s="21"/>
      <c r="AE140" s="21"/>
      <c r="AF140" s="21"/>
      <c r="AG140" s="21"/>
      <c r="AH140" s="21"/>
      <c r="AI140" s="21"/>
      <c r="AJ140" s="21"/>
    </row>
    <row r="141" spans="1:36" s="75" customFormat="1" ht="17.25" customHeight="1" x14ac:dyDescent="0.25">
      <c r="A141" s="22"/>
      <c r="B141" s="45" t="s">
        <v>16</v>
      </c>
      <c r="C141" s="46">
        <f t="shared" ref="C141:AA141" si="42">SUM(C135:C140)</f>
        <v>1023</v>
      </c>
      <c r="D141" s="47">
        <f t="shared" si="42"/>
        <v>143.1</v>
      </c>
      <c r="E141" s="47">
        <f t="shared" si="42"/>
        <v>623.37</v>
      </c>
      <c r="F141" s="46">
        <f t="shared" si="42"/>
        <v>39</v>
      </c>
      <c r="G141" s="47">
        <f t="shared" si="42"/>
        <v>37.22</v>
      </c>
      <c r="H141" s="47">
        <f t="shared" si="42"/>
        <v>101.41</v>
      </c>
      <c r="I141" s="46">
        <f t="shared" si="42"/>
        <v>21</v>
      </c>
      <c r="J141" s="46">
        <f t="shared" si="42"/>
        <v>6</v>
      </c>
      <c r="K141" s="47">
        <f t="shared" si="42"/>
        <v>100</v>
      </c>
      <c r="L141" s="47">
        <f t="shared" si="42"/>
        <v>100</v>
      </c>
      <c r="M141" s="47">
        <f t="shared" si="42"/>
        <v>99.999999999999986</v>
      </c>
      <c r="N141" s="47">
        <f t="shared" si="42"/>
        <v>100</v>
      </c>
      <c r="O141" s="47">
        <f t="shared" si="42"/>
        <v>100</v>
      </c>
      <c r="P141" s="47">
        <f t="shared" si="42"/>
        <v>100</v>
      </c>
      <c r="Q141" s="47">
        <f t="shared" si="42"/>
        <v>100</v>
      </c>
      <c r="R141" s="47">
        <f t="shared" si="42"/>
        <v>100.00000000000001</v>
      </c>
      <c r="S141" s="47">
        <f t="shared" si="42"/>
        <v>25</v>
      </c>
      <c r="T141" s="47">
        <f t="shared" si="42"/>
        <v>5</v>
      </c>
      <c r="U141" s="47">
        <f t="shared" si="42"/>
        <v>10</v>
      </c>
      <c r="V141" s="47">
        <f t="shared" si="42"/>
        <v>25</v>
      </c>
      <c r="W141" s="47">
        <f t="shared" si="42"/>
        <v>10</v>
      </c>
      <c r="X141" s="47">
        <f t="shared" si="42"/>
        <v>5.0000000000000009</v>
      </c>
      <c r="Y141" s="47">
        <f t="shared" si="42"/>
        <v>14.999999999999998</v>
      </c>
      <c r="Z141" s="47">
        <f t="shared" si="42"/>
        <v>5</v>
      </c>
      <c r="AA141" s="47">
        <f t="shared" si="42"/>
        <v>100</v>
      </c>
      <c r="AB141" s="21"/>
      <c r="AC141" s="21"/>
      <c r="AD141" s="21"/>
      <c r="AE141" s="21"/>
      <c r="AF141" s="21"/>
      <c r="AG141" s="21"/>
      <c r="AH141" s="21"/>
      <c r="AI141" s="21"/>
      <c r="AJ141" s="21"/>
    </row>
    <row r="142" spans="1:36" s="75" customFormat="1" ht="17.25" customHeight="1" x14ac:dyDescent="0.3">
      <c r="A142" s="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3"/>
    </row>
    <row r="143" spans="1:36" s="75" customFormat="1" ht="17.25" customHeight="1" x14ac:dyDescent="0.25">
      <c r="A143" s="21"/>
      <c r="B143" s="72" t="s">
        <v>47</v>
      </c>
      <c r="C143" s="36"/>
      <c r="D143" s="36"/>
      <c r="E143" s="37"/>
      <c r="F143" s="37"/>
      <c r="G143" s="37"/>
      <c r="H143" s="37"/>
      <c r="I143" s="37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</row>
    <row r="144" spans="1:36" s="75" customFormat="1" ht="17.25" customHeight="1" x14ac:dyDescent="0.25">
      <c r="A144" s="38"/>
      <c r="B144" s="68" t="s">
        <v>1</v>
      </c>
      <c r="C144" s="68" t="s">
        <v>40</v>
      </c>
      <c r="D144" s="68" t="s">
        <v>41</v>
      </c>
      <c r="E144" s="40" t="s">
        <v>48</v>
      </c>
      <c r="F144" s="40" t="s">
        <v>43</v>
      </c>
      <c r="G144" s="40" t="s">
        <v>44</v>
      </c>
      <c r="H144" s="40" t="s">
        <v>45</v>
      </c>
      <c r="I144" s="40" t="s">
        <v>11</v>
      </c>
    </row>
    <row r="145" spans="1:21" s="75" customFormat="1" ht="17.25" customHeight="1" x14ac:dyDescent="0.25">
      <c r="A145" s="38"/>
      <c r="B145" s="114" t="s">
        <v>175</v>
      </c>
      <c r="C145" s="115">
        <v>9</v>
      </c>
      <c r="D145" s="115">
        <v>0</v>
      </c>
      <c r="E145" s="116">
        <f t="shared" ref="E145:F149" si="43">C145*100/C$151</f>
        <v>28.125</v>
      </c>
      <c r="F145" s="116">
        <f t="shared" si="43"/>
        <v>0</v>
      </c>
      <c r="G145" s="116">
        <f>E145*0.75</f>
        <v>21.09375</v>
      </c>
      <c r="H145" s="116">
        <f>F145*0.25</f>
        <v>0</v>
      </c>
      <c r="I145" s="116">
        <f>SUM(G145:H145)</f>
        <v>21.09375</v>
      </c>
    </row>
    <row r="146" spans="1:21" s="75" customFormat="1" ht="17.25" customHeight="1" x14ac:dyDescent="0.25">
      <c r="A146" s="38"/>
      <c r="B146" s="99" t="s">
        <v>117</v>
      </c>
      <c r="C146" s="100">
        <v>7</v>
      </c>
      <c r="D146" s="100">
        <v>1</v>
      </c>
      <c r="E146" s="101">
        <f t="shared" si="43"/>
        <v>21.875</v>
      </c>
      <c r="F146" s="101">
        <f t="shared" si="43"/>
        <v>18.181818181818183</v>
      </c>
      <c r="G146" s="101">
        <f>E146*0.75</f>
        <v>16.40625</v>
      </c>
      <c r="H146" s="101">
        <f>F146*0.25</f>
        <v>4.5454545454545459</v>
      </c>
      <c r="I146" s="101">
        <f>SUM(G146:H146)</f>
        <v>20.951704545454547</v>
      </c>
    </row>
    <row r="147" spans="1:21" s="75" customFormat="1" ht="17.25" customHeight="1" x14ac:dyDescent="0.25">
      <c r="A147" s="38"/>
      <c r="B147" s="45" t="s">
        <v>170</v>
      </c>
      <c r="C147" s="46">
        <v>5</v>
      </c>
      <c r="D147" s="100">
        <v>2</v>
      </c>
      <c r="E147" s="101">
        <f t="shared" si="43"/>
        <v>15.625</v>
      </c>
      <c r="F147" s="101">
        <f t="shared" si="43"/>
        <v>36.363636363636367</v>
      </c>
      <c r="G147" s="101">
        <f>E147*0.75</f>
        <v>11.71875</v>
      </c>
      <c r="H147" s="101">
        <f>F147*0.25</f>
        <v>9.0909090909090917</v>
      </c>
      <c r="I147" s="47">
        <f>SUM(G147:H147)</f>
        <v>20.809659090909093</v>
      </c>
    </row>
    <row r="148" spans="1:21" s="75" customFormat="1" ht="17.25" customHeight="1" x14ac:dyDescent="0.25">
      <c r="A148" s="38"/>
      <c r="B148" s="45" t="s">
        <v>174</v>
      </c>
      <c r="C148" s="46">
        <v>6</v>
      </c>
      <c r="D148" s="100">
        <v>1</v>
      </c>
      <c r="E148" s="101">
        <f t="shared" si="43"/>
        <v>18.75</v>
      </c>
      <c r="F148" s="101">
        <f t="shared" si="43"/>
        <v>18.181818181818183</v>
      </c>
      <c r="G148" s="101">
        <f>E148*0.75</f>
        <v>14.0625</v>
      </c>
      <c r="H148" s="101">
        <f>F148*0.25</f>
        <v>4.5454545454545459</v>
      </c>
      <c r="I148" s="47">
        <f>SUM(G148:H148)</f>
        <v>18.607954545454547</v>
      </c>
    </row>
    <row r="149" spans="1:21" s="75" customFormat="1" ht="17.25" customHeight="1" x14ac:dyDescent="0.25">
      <c r="A149" s="38"/>
      <c r="B149" s="45" t="s">
        <v>144</v>
      </c>
      <c r="C149" s="46">
        <v>5</v>
      </c>
      <c r="D149" s="100">
        <v>1.5</v>
      </c>
      <c r="E149" s="101">
        <f t="shared" si="43"/>
        <v>15.625</v>
      </c>
      <c r="F149" s="101">
        <f t="shared" si="43"/>
        <v>27.272727272727273</v>
      </c>
      <c r="G149" s="101">
        <f>E149*0.75</f>
        <v>11.71875</v>
      </c>
      <c r="H149" s="101">
        <f>F149*0.25</f>
        <v>6.8181818181818183</v>
      </c>
      <c r="I149" s="47">
        <f>SUM(G149:H149)</f>
        <v>18.53693181818182</v>
      </c>
      <c r="J149" s="48"/>
      <c r="K149" s="48"/>
      <c r="L149" s="48"/>
    </row>
    <row r="150" spans="1:21" s="75" customFormat="1" ht="17.25" customHeight="1" x14ac:dyDescent="0.25">
      <c r="A150" s="38"/>
      <c r="B150" s="45"/>
      <c r="C150" s="46"/>
      <c r="D150" s="46"/>
      <c r="E150" s="49"/>
      <c r="F150" s="49"/>
      <c r="G150" s="49"/>
      <c r="H150" s="49"/>
      <c r="I150" s="49"/>
      <c r="J150" s="48"/>
      <c r="K150" s="48"/>
      <c r="L150" s="48"/>
    </row>
    <row r="151" spans="1:21" s="75" customFormat="1" ht="17.25" customHeight="1" x14ac:dyDescent="0.25">
      <c r="A151" s="38"/>
      <c r="B151" s="45" t="s">
        <v>16</v>
      </c>
      <c r="C151" s="46">
        <f>SUM(C145:C150)</f>
        <v>32</v>
      </c>
      <c r="D151" s="46">
        <f t="shared" ref="D151:I151" si="44">SUM(D145:D149)</f>
        <v>5.5</v>
      </c>
      <c r="E151" s="47">
        <f t="shared" si="44"/>
        <v>100</v>
      </c>
      <c r="F151" s="47">
        <f t="shared" si="44"/>
        <v>100</v>
      </c>
      <c r="G151" s="47">
        <f t="shared" si="44"/>
        <v>75</v>
      </c>
      <c r="H151" s="47">
        <f t="shared" si="44"/>
        <v>25</v>
      </c>
      <c r="I151" s="47">
        <f t="shared" si="44"/>
        <v>100</v>
      </c>
      <c r="J151" s="48"/>
      <c r="K151" s="48"/>
      <c r="L151" s="48"/>
    </row>
    <row r="152" spans="1:21" s="75" customFormat="1" ht="17.25" customHeight="1" x14ac:dyDescent="0.3">
      <c r="A152" s="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3"/>
    </row>
    <row r="153" spans="1:21" s="75" customFormat="1" ht="17.25" customHeight="1" x14ac:dyDescent="0.25">
      <c r="B153" s="72" t="s">
        <v>51</v>
      </c>
      <c r="C153" s="73"/>
      <c r="D153" s="73"/>
      <c r="E153" s="73"/>
      <c r="F153" s="52"/>
      <c r="G153" s="52"/>
      <c r="H153" s="52"/>
      <c r="I153" s="52"/>
      <c r="J153" s="52"/>
      <c r="K153" s="52"/>
      <c r="L153" s="52"/>
    </row>
    <row r="154" spans="1:21" s="75" customFormat="1" ht="17.25" customHeight="1" x14ac:dyDescent="0.25">
      <c r="A154" s="38"/>
      <c r="B154" s="68" t="s">
        <v>1</v>
      </c>
      <c r="C154" s="68" t="s">
        <v>2</v>
      </c>
      <c r="D154" s="68" t="s">
        <v>40</v>
      </c>
      <c r="E154" s="68" t="s">
        <v>52</v>
      </c>
      <c r="F154" s="68" t="s">
        <v>53</v>
      </c>
      <c r="G154" s="68" t="s">
        <v>42</v>
      </c>
      <c r="H154" s="68" t="s">
        <v>54</v>
      </c>
      <c r="I154" s="68" t="s">
        <v>8</v>
      </c>
      <c r="J154" s="68" t="s">
        <v>44</v>
      </c>
      <c r="K154" s="53" t="s">
        <v>55</v>
      </c>
      <c r="L154" s="53" t="s">
        <v>11</v>
      </c>
    </row>
    <row r="155" spans="1:21" s="75" customFormat="1" ht="17.25" customHeight="1" x14ac:dyDescent="0.25">
      <c r="A155" s="38"/>
      <c r="B155" s="42" t="s">
        <v>114</v>
      </c>
      <c r="C155" s="43">
        <v>255</v>
      </c>
      <c r="D155" s="43">
        <v>10</v>
      </c>
      <c r="E155" s="43">
        <v>0</v>
      </c>
      <c r="F155" s="44">
        <f t="shared" ref="F155:H159" si="45">C155*100/C$161</f>
        <v>37.444933920704848</v>
      </c>
      <c r="G155" s="44">
        <f t="shared" si="45"/>
        <v>24.390243902439025</v>
      </c>
      <c r="H155" s="44">
        <f t="shared" si="45"/>
        <v>0</v>
      </c>
      <c r="I155" s="44">
        <f>F155*0.4</f>
        <v>14.977973568281939</v>
      </c>
      <c r="J155" s="44">
        <f>G155*0.5</f>
        <v>12.195121951219512</v>
      </c>
      <c r="K155" s="44">
        <f>H155*0.1</f>
        <v>0</v>
      </c>
      <c r="L155" s="44">
        <f>SUM(I155:K155)</f>
        <v>27.173095519501452</v>
      </c>
    </row>
    <row r="156" spans="1:21" s="75" customFormat="1" ht="17.25" customHeight="1" x14ac:dyDescent="0.25">
      <c r="A156" s="38"/>
      <c r="B156" s="45" t="s">
        <v>141</v>
      </c>
      <c r="C156" s="46">
        <v>192</v>
      </c>
      <c r="D156" s="46">
        <v>9</v>
      </c>
      <c r="E156" s="100">
        <v>0</v>
      </c>
      <c r="F156" s="101">
        <f t="shared" si="45"/>
        <v>28.193832599118942</v>
      </c>
      <c r="G156" s="101">
        <f t="shared" si="45"/>
        <v>21.951219512195124</v>
      </c>
      <c r="H156" s="101">
        <f t="shared" si="45"/>
        <v>0</v>
      </c>
      <c r="I156" s="101">
        <f>F156*0.4</f>
        <v>11.277533039647578</v>
      </c>
      <c r="J156" s="101">
        <f>G156*0.5</f>
        <v>10.975609756097562</v>
      </c>
      <c r="K156" s="101">
        <f>H156*0.1</f>
        <v>0</v>
      </c>
      <c r="L156" s="101">
        <f>SUM(I156:K156)</f>
        <v>22.253142795745141</v>
      </c>
    </row>
    <row r="157" spans="1:21" s="75" customFormat="1" ht="17.25" customHeight="1" x14ac:dyDescent="0.25">
      <c r="A157" s="38"/>
      <c r="B157" s="45" t="s">
        <v>139</v>
      </c>
      <c r="C157" s="46">
        <v>96</v>
      </c>
      <c r="D157" s="46">
        <v>7</v>
      </c>
      <c r="E157" s="100">
        <v>3</v>
      </c>
      <c r="F157" s="101">
        <f t="shared" si="45"/>
        <v>14.096916299559471</v>
      </c>
      <c r="G157" s="101">
        <f t="shared" si="45"/>
        <v>17.073170731707318</v>
      </c>
      <c r="H157" s="101">
        <f t="shared" si="45"/>
        <v>60</v>
      </c>
      <c r="I157" s="101">
        <f>F157*0.4</f>
        <v>5.6387665198237888</v>
      </c>
      <c r="J157" s="101">
        <f>G157*0.5</f>
        <v>8.536585365853659</v>
      </c>
      <c r="K157" s="101">
        <f>H157*0.1</f>
        <v>6</v>
      </c>
      <c r="L157" s="101">
        <f>SUM(I157:K157)</f>
        <v>20.175351885677447</v>
      </c>
    </row>
    <row r="158" spans="1:21" s="75" customFormat="1" ht="17.25" customHeight="1" x14ac:dyDescent="0.25">
      <c r="A158" s="38"/>
      <c r="B158" s="45" t="s">
        <v>140</v>
      </c>
      <c r="C158" s="46">
        <v>93</v>
      </c>
      <c r="D158" s="46">
        <v>8</v>
      </c>
      <c r="E158" s="100">
        <v>1</v>
      </c>
      <c r="F158" s="101">
        <f t="shared" si="45"/>
        <v>13.656387665198238</v>
      </c>
      <c r="G158" s="101">
        <f t="shared" si="45"/>
        <v>19.512195121951219</v>
      </c>
      <c r="H158" s="101">
        <f t="shared" si="45"/>
        <v>20</v>
      </c>
      <c r="I158" s="101">
        <f>F158*0.4</f>
        <v>5.4625550660792959</v>
      </c>
      <c r="J158" s="101">
        <f>G158*0.5</f>
        <v>9.7560975609756095</v>
      </c>
      <c r="K158" s="101">
        <f>H158*0.1</f>
        <v>2</v>
      </c>
      <c r="L158" s="101">
        <f>SUM(I158:K158)</f>
        <v>17.218652627054905</v>
      </c>
    </row>
    <row r="159" spans="1:21" s="75" customFormat="1" ht="17.25" customHeight="1" x14ac:dyDescent="0.25">
      <c r="A159" s="38"/>
      <c r="B159" s="45" t="s">
        <v>142</v>
      </c>
      <c r="C159" s="46">
        <v>45</v>
      </c>
      <c r="D159" s="46">
        <v>7</v>
      </c>
      <c r="E159" s="100">
        <v>1</v>
      </c>
      <c r="F159" s="101">
        <f t="shared" si="45"/>
        <v>6.607929515418502</v>
      </c>
      <c r="G159" s="101">
        <f t="shared" si="45"/>
        <v>17.073170731707318</v>
      </c>
      <c r="H159" s="101">
        <f t="shared" si="45"/>
        <v>20</v>
      </c>
      <c r="I159" s="101">
        <f>F159*0.4</f>
        <v>2.643171806167401</v>
      </c>
      <c r="J159" s="101">
        <f>G159*0.5</f>
        <v>8.536585365853659</v>
      </c>
      <c r="K159" s="101">
        <f>H159*0.1</f>
        <v>2</v>
      </c>
      <c r="L159" s="101">
        <f>SUM(I159:K159)</f>
        <v>13.179757172021059</v>
      </c>
    </row>
    <row r="160" spans="1:21" s="75" customFormat="1" ht="17.25" customHeight="1" x14ac:dyDescent="0.25">
      <c r="A160" s="38"/>
      <c r="B160" s="45"/>
      <c r="C160" s="46"/>
      <c r="D160" s="46"/>
      <c r="E160" s="46"/>
      <c r="F160" s="49"/>
      <c r="G160" s="49"/>
      <c r="H160" s="49"/>
      <c r="I160" s="49"/>
      <c r="J160" s="49"/>
      <c r="K160" s="49"/>
      <c r="L160" s="49"/>
    </row>
    <row r="161" spans="1:21" s="75" customFormat="1" ht="17.25" customHeight="1" x14ac:dyDescent="0.25">
      <c r="A161" s="38"/>
      <c r="B161" s="45" t="s">
        <v>16</v>
      </c>
      <c r="C161" s="46">
        <f t="shared" ref="C161:L161" si="46">SUM(C155:C160)</f>
        <v>681</v>
      </c>
      <c r="D161" s="46">
        <f t="shared" si="46"/>
        <v>41</v>
      </c>
      <c r="E161" s="46">
        <f t="shared" si="46"/>
        <v>5</v>
      </c>
      <c r="F161" s="47">
        <f t="shared" si="46"/>
        <v>100</v>
      </c>
      <c r="G161" s="47">
        <f t="shared" si="46"/>
        <v>100.00000000000001</v>
      </c>
      <c r="H161" s="47">
        <f t="shared" si="46"/>
        <v>100</v>
      </c>
      <c r="I161" s="47">
        <f t="shared" si="46"/>
        <v>40.000000000000007</v>
      </c>
      <c r="J161" s="47">
        <f t="shared" si="46"/>
        <v>50.000000000000007</v>
      </c>
      <c r="K161" s="47">
        <f t="shared" si="46"/>
        <v>10</v>
      </c>
      <c r="L161" s="47">
        <f t="shared" si="46"/>
        <v>100</v>
      </c>
    </row>
    <row r="162" spans="1:21" s="75" customFormat="1" ht="17.25" customHeight="1" x14ac:dyDescent="0.3">
      <c r="A162" s="2"/>
      <c r="B162" s="2"/>
      <c r="C162" s="2"/>
      <c r="D162" s="2"/>
      <c r="E162" s="2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3"/>
    </row>
    <row r="163" spans="1:21" s="75" customFormat="1" ht="17.25" customHeight="1" x14ac:dyDescent="0.3">
      <c r="A163" s="2"/>
      <c r="B163" s="126" t="s">
        <v>59</v>
      </c>
      <c r="C163" s="127"/>
      <c r="D163" s="127"/>
      <c r="E163" s="2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3"/>
    </row>
    <row r="164" spans="1:21" s="75" customFormat="1" ht="17.25" customHeight="1" x14ac:dyDescent="0.3">
      <c r="A164" s="2"/>
      <c r="B164" s="130" t="s">
        <v>1</v>
      </c>
      <c r="C164" s="124"/>
      <c r="D164" s="128" t="s">
        <v>60</v>
      </c>
      <c r="E164" s="121"/>
      <c r="F164" s="12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3"/>
    </row>
    <row r="165" spans="1:21" s="75" customFormat="1" ht="17.25" customHeight="1" x14ac:dyDescent="0.3">
      <c r="A165" s="2"/>
      <c r="B165" s="131" t="s">
        <v>118</v>
      </c>
      <c r="C165" s="124"/>
      <c r="D165" s="132" t="s">
        <v>119</v>
      </c>
      <c r="E165" s="127"/>
      <c r="F165" s="12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3"/>
    </row>
    <row r="166" spans="1:21" s="75" customFormat="1" ht="17.25" customHeight="1" x14ac:dyDescent="0.3">
      <c r="A166" s="2"/>
      <c r="B166" s="123" t="s">
        <v>61</v>
      </c>
      <c r="C166" s="124"/>
      <c r="D166" s="125" t="s">
        <v>120</v>
      </c>
      <c r="E166" s="121"/>
      <c r="F166" s="12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3"/>
    </row>
    <row r="167" spans="1:21" s="75" customFormat="1" ht="17.25" customHeight="1" x14ac:dyDescent="0.3">
      <c r="A167" s="2"/>
      <c r="B167" s="123" t="s">
        <v>121</v>
      </c>
      <c r="C167" s="124"/>
      <c r="D167" s="125" t="s">
        <v>122</v>
      </c>
      <c r="E167" s="121"/>
      <c r="F167" s="12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3"/>
    </row>
    <row r="168" spans="1:21" s="75" customFormat="1" ht="17.25" customHeight="1" x14ac:dyDescent="0.3">
      <c r="A168" s="2"/>
      <c r="B168" s="123" t="s">
        <v>123</v>
      </c>
      <c r="C168" s="124"/>
      <c r="D168" s="125" t="s">
        <v>124</v>
      </c>
      <c r="E168" s="121"/>
      <c r="F168" s="12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3"/>
    </row>
    <row r="169" spans="1:21" s="75" customFormat="1" ht="17.25" customHeight="1" x14ac:dyDescent="0.3">
      <c r="A169" s="2"/>
      <c r="B169" s="123" t="s">
        <v>94</v>
      </c>
      <c r="C169" s="124"/>
      <c r="D169" s="125" t="s">
        <v>125</v>
      </c>
      <c r="E169" s="121"/>
      <c r="F169" s="12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3"/>
    </row>
    <row r="170" spans="1:21" s="75" customFormat="1" ht="17.25" customHeight="1" x14ac:dyDescent="0.3">
      <c r="A170" s="2"/>
      <c r="B170" s="2"/>
      <c r="C170" s="2"/>
      <c r="D170" s="2"/>
      <c r="E170" s="2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3"/>
    </row>
    <row r="171" spans="1:21" s="75" customFormat="1" ht="17.25" customHeight="1" x14ac:dyDescent="0.3">
      <c r="A171" s="2"/>
      <c r="B171" s="126" t="s">
        <v>62</v>
      </c>
      <c r="C171" s="127"/>
      <c r="D171" s="2"/>
      <c r="E171" s="2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3"/>
    </row>
    <row r="172" spans="1:21" s="75" customFormat="1" ht="17.25" customHeight="1" x14ac:dyDescent="0.3">
      <c r="A172" s="2"/>
      <c r="B172" s="54" t="s">
        <v>1</v>
      </c>
      <c r="C172" s="128" t="s">
        <v>2</v>
      </c>
      <c r="D172" s="121"/>
      <c r="E172" s="121"/>
      <c r="F172" s="12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3"/>
    </row>
    <row r="173" spans="1:21" s="75" customFormat="1" ht="17.25" customHeight="1" x14ac:dyDescent="0.3">
      <c r="A173" s="2"/>
      <c r="B173" s="55" t="s">
        <v>99</v>
      </c>
      <c r="C173" s="129" t="s">
        <v>106</v>
      </c>
      <c r="D173" s="121"/>
      <c r="E173" s="121"/>
      <c r="F173" s="12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3"/>
    </row>
    <row r="174" spans="1:21" s="75" customFormat="1" ht="17.25" customHeight="1" x14ac:dyDescent="0.3">
      <c r="A174" s="2"/>
      <c r="B174" s="56" t="s">
        <v>99</v>
      </c>
      <c r="C174" s="119" t="s">
        <v>182</v>
      </c>
      <c r="D174" s="117"/>
      <c r="E174" s="117"/>
      <c r="F174" s="118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3"/>
    </row>
    <row r="175" spans="1:21" s="75" customFormat="1" ht="17.25" customHeight="1" x14ac:dyDescent="0.3">
      <c r="A175" s="2"/>
      <c r="B175" s="56" t="s">
        <v>46</v>
      </c>
      <c r="C175" s="119" t="s">
        <v>110</v>
      </c>
      <c r="D175" s="117"/>
      <c r="E175" s="117"/>
      <c r="F175" s="118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3"/>
    </row>
    <row r="176" spans="1:21" s="75" customFormat="1" ht="17.25" customHeight="1" x14ac:dyDescent="0.3">
      <c r="A176" s="2"/>
      <c r="B176" s="56" t="s">
        <v>111</v>
      </c>
      <c r="C176" s="119" t="s">
        <v>112</v>
      </c>
      <c r="D176" s="117"/>
      <c r="E176" s="117"/>
      <c r="F176" s="118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3"/>
    </row>
    <row r="177" spans="1:21" s="75" customFormat="1" ht="17.25" customHeight="1" x14ac:dyDescent="0.3">
      <c r="A177" s="2"/>
      <c r="B177" s="56" t="s">
        <v>49</v>
      </c>
      <c r="C177" s="119" t="s">
        <v>113</v>
      </c>
      <c r="D177" s="117"/>
      <c r="E177" s="117"/>
      <c r="F177" s="118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3"/>
    </row>
    <row r="178" spans="1:21" s="75" customFormat="1" ht="17.25" customHeight="1" x14ac:dyDescent="0.3">
      <c r="A178" s="2"/>
      <c r="B178" s="2"/>
      <c r="C178" s="2"/>
      <c r="D178" s="2"/>
      <c r="E178" s="2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3"/>
    </row>
    <row r="179" spans="1:21" s="75" customFormat="1" ht="17.25" customHeight="1" x14ac:dyDescent="0.3">
      <c r="A179" s="2"/>
      <c r="B179" s="72" t="s">
        <v>63</v>
      </c>
      <c r="C179" s="73"/>
      <c r="D179" s="2"/>
      <c r="E179" s="2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3"/>
    </row>
    <row r="180" spans="1:21" s="75" customFormat="1" ht="17.25" customHeight="1" x14ac:dyDescent="0.3">
      <c r="A180" s="2"/>
      <c r="B180" s="53" t="s">
        <v>1</v>
      </c>
      <c r="C180" s="68" t="s">
        <v>64</v>
      </c>
      <c r="D180" s="2"/>
      <c r="E180" s="2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3"/>
    </row>
    <row r="181" spans="1:21" s="75" customFormat="1" ht="17.25" customHeight="1" x14ac:dyDescent="0.3">
      <c r="A181" s="2"/>
      <c r="B181" s="61" t="s">
        <v>99</v>
      </c>
      <c r="C181" s="43">
        <v>2</v>
      </c>
      <c r="D181" s="2"/>
      <c r="E181" s="2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3"/>
    </row>
    <row r="182" spans="1:21" s="75" customFormat="1" ht="17.25" customHeight="1" x14ac:dyDescent="0.3">
      <c r="A182" s="2"/>
      <c r="B182" s="63"/>
      <c r="C182" s="46"/>
      <c r="D182" s="2"/>
      <c r="E182" s="2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3"/>
    </row>
    <row r="183" spans="1:21" s="75" customFormat="1" ht="17.25" customHeight="1" x14ac:dyDescent="0.3">
      <c r="A183" s="2"/>
      <c r="B183" s="63"/>
      <c r="C183" s="46"/>
      <c r="D183" s="2"/>
      <c r="E183" s="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3"/>
    </row>
    <row r="184" spans="1:21" s="75" customFormat="1" ht="17.25" customHeight="1" x14ac:dyDescent="0.3">
      <c r="A184" s="2"/>
      <c r="B184" s="63"/>
      <c r="C184" s="46"/>
      <c r="D184" s="2"/>
      <c r="E184" s="2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3"/>
    </row>
    <row r="185" spans="1:21" s="75" customFormat="1" ht="17.25" customHeight="1" x14ac:dyDescent="0.3">
      <c r="A185" s="2"/>
      <c r="B185" s="63"/>
      <c r="C185" s="46"/>
      <c r="D185" s="2"/>
      <c r="E185" s="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3"/>
    </row>
    <row r="186" spans="1:21" s="75" customFormat="1" ht="17.25" customHeight="1" x14ac:dyDescent="0.3">
      <c r="A186" s="2"/>
      <c r="B186" s="2"/>
      <c r="C186" s="2"/>
      <c r="D186" s="2"/>
      <c r="E186" s="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3"/>
    </row>
    <row r="187" spans="1:21" s="75" customFormat="1" ht="17.25" customHeight="1" x14ac:dyDescent="0.3">
      <c r="A187" s="2"/>
      <c r="B187" s="72" t="s">
        <v>66</v>
      </c>
      <c r="C187" s="73"/>
      <c r="D187" s="2"/>
      <c r="E187" s="2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3"/>
    </row>
    <row r="188" spans="1:21" s="75" customFormat="1" ht="17.25" customHeight="1" x14ac:dyDescent="0.3">
      <c r="A188" s="2"/>
      <c r="B188" s="53" t="s">
        <v>67</v>
      </c>
      <c r="C188" s="68" t="s">
        <v>2</v>
      </c>
      <c r="D188" s="2"/>
      <c r="E188" s="2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3"/>
    </row>
    <row r="189" spans="1:21" s="75" customFormat="1" ht="32.25" customHeight="1" x14ac:dyDescent="0.3">
      <c r="A189" s="2"/>
      <c r="B189" s="109" t="s">
        <v>163</v>
      </c>
      <c r="C189" s="43">
        <v>165</v>
      </c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3"/>
    </row>
    <row r="190" spans="1:21" s="75" customFormat="1" ht="32.25" customHeight="1" x14ac:dyDescent="0.3">
      <c r="A190" s="2"/>
      <c r="B190" s="110" t="s">
        <v>164</v>
      </c>
      <c r="C190" s="46">
        <v>153</v>
      </c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3"/>
    </row>
    <row r="191" spans="1:21" s="75" customFormat="1" ht="32.25" customHeight="1" x14ac:dyDescent="0.3">
      <c r="A191" s="2"/>
      <c r="B191" s="110" t="s">
        <v>165</v>
      </c>
      <c r="C191" s="46">
        <v>126</v>
      </c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3"/>
    </row>
    <row r="192" spans="1:21" s="75" customFormat="1" ht="32.25" customHeight="1" x14ac:dyDescent="0.3">
      <c r="A192" s="2"/>
      <c r="B192" s="110" t="s">
        <v>166</v>
      </c>
      <c r="C192" s="46">
        <v>120</v>
      </c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3"/>
    </row>
    <row r="193" spans="1:21" s="75" customFormat="1" ht="32.25" customHeight="1" x14ac:dyDescent="0.3">
      <c r="A193" s="2"/>
      <c r="B193" s="110" t="s">
        <v>167</v>
      </c>
      <c r="C193" s="46">
        <v>118</v>
      </c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3"/>
    </row>
    <row r="194" spans="1:21" s="75" customFormat="1" ht="17.25" customHeight="1" x14ac:dyDescent="0.3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3"/>
    </row>
    <row r="195" spans="1:21" ht="17.25" customHeight="1" x14ac:dyDescent="0.3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3"/>
    </row>
    <row r="196" spans="1:21" ht="17.25" customHeight="1" x14ac:dyDescent="0.3">
      <c r="A196" s="1" t="s">
        <v>68</v>
      </c>
      <c r="B196" s="59"/>
    </row>
    <row r="197" spans="1:21" s="65" customFormat="1" ht="17.25" customHeight="1" x14ac:dyDescent="0.3">
      <c r="A197" s="76"/>
      <c r="B197" s="14" t="s">
        <v>38</v>
      </c>
    </row>
    <row r="198" spans="1:21" s="65" customFormat="1" ht="17.25" customHeight="1" x14ac:dyDescent="0.3">
      <c r="A198" s="76"/>
      <c r="B198" s="4" t="s">
        <v>1</v>
      </c>
    </row>
    <row r="199" spans="1:21" s="65" customFormat="1" ht="17.25" customHeight="1" x14ac:dyDescent="0.3">
      <c r="A199" s="76"/>
      <c r="B199" s="88" t="s">
        <v>85</v>
      </c>
    </row>
    <row r="200" spans="1:21" s="65" customFormat="1" ht="17.25" customHeight="1" x14ac:dyDescent="0.3">
      <c r="A200" s="76"/>
      <c r="B200" s="60"/>
    </row>
    <row r="201" spans="1:21" ht="17.25" customHeight="1" x14ac:dyDescent="0.3">
      <c r="A201" s="2"/>
      <c r="B201" s="3" t="s">
        <v>0</v>
      </c>
    </row>
    <row r="202" spans="1:21" ht="17.25" customHeight="1" x14ac:dyDescent="0.3">
      <c r="A202" s="2"/>
      <c r="B202" s="4" t="s">
        <v>1</v>
      </c>
      <c r="C202" s="4" t="s">
        <v>2</v>
      </c>
      <c r="D202" s="4" t="s">
        <v>3</v>
      </c>
      <c r="E202" s="4" t="s">
        <v>4</v>
      </c>
      <c r="F202" s="5" t="s">
        <v>5</v>
      </c>
      <c r="G202" s="5" t="s">
        <v>6</v>
      </c>
      <c r="H202" s="5" t="s">
        <v>7</v>
      </c>
      <c r="I202" s="5" t="s">
        <v>8</v>
      </c>
      <c r="J202" s="5" t="s">
        <v>9</v>
      </c>
      <c r="K202" s="5" t="s">
        <v>10</v>
      </c>
      <c r="L202" s="5" t="s">
        <v>11</v>
      </c>
    </row>
    <row r="203" spans="1:21" ht="17.25" customHeight="1" x14ac:dyDescent="0.3">
      <c r="A203" s="2"/>
      <c r="B203" s="88" t="s">
        <v>85</v>
      </c>
      <c r="C203" s="89">
        <v>412</v>
      </c>
      <c r="D203" s="90">
        <v>82.4</v>
      </c>
      <c r="E203" s="90">
        <v>174.58</v>
      </c>
      <c r="F203" s="91">
        <f t="shared" ref="F203:H207" si="47">C203*100/C$209</f>
        <v>21.424856994279772</v>
      </c>
      <c r="G203" s="91">
        <f t="shared" si="47"/>
        <v>22.90734202552056</v>
      </c>
      <c r="H203" s="91">
        <f t="shared" si="47"/>
        <v>25.906305183338528</v>
      </c>
      <c r="I203" s="91">
        <f>F203*0.7</f>
        <v>14.997399895995839</v>
      </c>
      <c r="J203" s="91">
        <f>G203*0.2</f>
        <v>4.5814684051041121</v>
      </c>
      <c r="K203" s="91">
        <f>H203*0.1</f>
        <v>2.5906305183338532</v>
      </c>
      <c r="L203" s="91">
        <f>SUM(I203:K203)</f>
        <v>22.169498819433805</v>
      </c>
    </row>
    <row r="204" spans="1:21" ht="17.25" customHeight="1" x14ac:dyDescent="0.3">
      <c r="A204" s="2"/>
      <c r="B204" s="83" t="s">
        <v>86</v>
      </c>
      <c r="C204" s="9">
        <v>380</v>
      </c>
      <c r="D204" s="10">
        <v>95</v>
      </c>
      <c r="E204" s="10">
        <v>150.79</v>
      </c>
      <c r="F204" s="11">
        <f t="shared" si="47"/>
        <v>19.760790431617266</v>
      </c>
      <c r="G204" s="11">
        <f t="shared" si="47"/>
        <v>26.410163743015207</v>
      </c>
      <c r="H204" s="11">
        <f t="shared" si="47"/>
        <v>22.376055439315021</v>
      </c>
      <c r="I204" s="11">
        <f>F204*0.7</f>
        <v>13.832553302132085</v>
      </c>
      <c r="J204" s="11">
        <f>G204*0.2</f>
        <v>5.2820327486030418</v>
      </c>
      <c r="K204" s="11">
        <f>H204*0.1</f>
        <v>2.2376055439315023</v>
      </c>
      <c r="L204" s="11">
        <f>SUM(I204:K204)</f>
        <v>21.352191594666628</v>
      </c>
    </row>
    <row r="205" spans="1:21" ht="17.25" customHeight="1" x14ac:dyDescent="0.3">
      <c r="A205" s="2"/>
      <c r="B205" s="84" t="s">
        <v>71</v>
      </c>
      <c r="C205" s="85">
        <v>443</v>
      </c>
      <c r="D205" s="86">
        <v>55.38</v>
      </c>
      <c r="E205" s="86">
        <v>89.68</v>
      </c>
      <c r="F205" s="87">
        <f t="shared" si="47"/>
        <v>23.036921476859074</v>
      </c>
      <c r="G205" s="87">
        <f t="shared" si="47"/>
        <v>15.395735453559812</v>
      </c>
      <c r="H205" s="87">
        <f t="shared" si="47"/>
        <v>13.307809879950733</v>
      </c>
      <c r="I205" s="87">
        <f>F205*0.7</f>
        <v>16.125845033801351</v>
      </c>
      <c r="J205" s="87">
        <f>G205*0.2</f>
        <v>3.0791470907119627</v>
      </c>
      <c r="K205" s="87">
        <f>H205*0.1</f>
        <v>1.3307809879950734</v>
      </c>
      <c r="L205" s="87">
        <f>SUM(I205:K205)</f>
        <v>20.535773112508387</v>
      </c>
    </row>
    <row r="206" spans="1:21" ht="17.25" customHeight="1" x14ac:dyDescent="0.3">
      <c r="A206" s="2"/>
      <c r="B206" s="83" t="s">
        <v>12</v>
      </c>
      <c r="C206" s="9">
        <v>368</v>
      </c>
      <c r="D206" s="10">
        <v>73.599999999999994</v>
      </c>
      <c r="E206" s="10">
        <v>156.6</v>
      </c>
      <c r="F206" s="11">
        <f t="shared" si="47"/>
        <v>19.136765470618826</v>
      </c>
      <c r="G206" s="11">
        <f t="shared" si="47"/>
        <v>20.460926857746518</v>
      </c>
      <c r="H206" s="11">
        <f t="shared" si="47"/>
        <v>23.238213951831902</v>
      </c>
      <c r="I206" s="11">
        <f>F206*0.7</f>
        <v>13.395735829433178</v>
      </c>
      <c r="J206" s="11">
        <f>G206*0.2</f>
        <v>4.092185371549304</v>
      </c>
      <c r="K206" s="11">
        <f>H206*0.1</f>
        <v>2.3238213951831903</v>
      </c>
      <c r="L206" s="11">
        <f>SUM(I206:K206)</f>
        <v>19.811742596165676</v>
      </c>
    </row>
    <row r="207" spans="1:21" ht="17.25" customHeight="1" x14ac:dyDescent="0.3">
      <c r="A207" s="2"/>
      <c r="B207" s="83" t="s">
        <v>87</v>
      </c>
      <c r="C207" s="9">
        <v>320</v>
      </c>
      <c r="D207" s="10">
        <v>53.33</v>
      </c>
      <c r="E207" s="10">
        <v>102.24</v>
      </c>
      <c r="F207" s="11">
        <f t="shared" si="47"/>
        <v>16.640665626625065</v>
      </c>
      <c r="G207" s="11">
        <f t="shared" si="47"/>
        <v>14.825831920157906</v>
      </c>
      <c r="H207" s="11">
        <f t="shared" si="47"/>
        <v>15.171615545563816</v>
      </c>
      <c r="I207" s="11">
        <f>F207*0.7</f>
        <v>11.648465938637544</v>
      </c>
      <c r="J207" s="11">
        <f>G207*0.2</f>
        <v>2.9651663840315816</v>
      </c>
      <c r="K207" s="11">
        <f>H207*0.1</f>
        <v>1.5171615545563817</v>
      </c>
      <c r="L207" s="11">
        <f>SUM(I207:K207)</f>
        <v>16.130793877225507</v>
      </c>
    </row>
    <row r="208" spans="1:21" ht="17.25" customHeight="1" x14ac:dyDescent="0.3">
      <c r="A208" s="2"/>
      <c r="B208" s="9"/>
      <c r="C208" s="9"/>
      <c r="D208" s="10"/>
      <c r="E208" s="10"/>
      <c r="F208" s="11"/>
      <c r="G208" s="11"/>
      <c r="H208" s="11"/>
      <c r="I208" s="11"/>
      <c r="J208" s="11"/>
      <c r="K208" s="11"/>
      <c r="L208" s="11"/>
    </row>
    <row r="209" spans="1:22" ht="17.25" customHeight="1" x14ac:dyDescent="0.3">
      <c r="A209" s="2"/>
      <c r="B209" s="12" t="s">
        <v>16</v>
      </c>
      <c r="C209" s="12">
        <f t="shared" ref="C209:L209" si="48">SUM(C203:C207)</f>
        <v>1923</v>
      </c>
      <c r="D209" s="11">
        <f t="shared" si="48"/>
        <v>359.71</v>
      </c>
      <c r="E209" s="11">
        <f t="shared" si="48"/>
        <v>673.89</v>
      </c>
      <c r="F209" s="11">
        <f t="shared" si="48"/>
        <v>100</v>
      </c>
      <c r="G209" s="11">
        <f t="shared" si="48"/>
        <v>100</v>
      </c>
      <c r="H209" s="11">
        <f t="shared" si="48"/>
        <v>100</v>
      </c>
      <c r="I209" s="11">
        <f t="shared" si="48"/>
        <v>70</v>
      </c>
      <c r="J209" s="11">
        <f t="shared" si="48"/>
        <v>20.000000000000007</v>
      </c>
      <c r="K209" s="11">
        <f t="shared" si="48"/>
        <v>10</v>
      </c>
      <c r="L209" s="11">
        <f t="shared" si="48"/>
        <v>100</v>
      </c>
    </row>
    <row r="210" spans="1:22" ht="17.25" customHeight="1" x14ac:dyDescent="0.3">
      <c r="A210" s="2"/>
      <c r="B210" s="3"/>
      <c r="F210" s="13"/>
      <c r="G210" s="13"/>
      <c r="H210" s="13"/>
      <c r="I210" s="13"/>
      <c r="J210" s="13"/>
      <c r="K210" s="13"/>
      <c r="L210" s="13"/>
    </row>
    <row r="211" spans="1:22" ht="17.25" customHeight="1" x14ac:dyDescent="0.3">
      <c r="A211" s="2"/>
      <c r="B211" s="3" t="s">
        <v>17</v>
      </c>
      <c r="F211" s="13"/>
      <c r="G211" s="13"/>
      <c r="H211" s="13"/>
      <c r="I211" s="13"/>
      <c r="J211" s="13"/>
      <c r="K211" s="13"/>
      <c r="L211" s="13"/>
    </row>
    <row r="212" spans="1:22" ht="17.25" customHeight="1" x14ac:dyDescent="0.3">
      <c r="A212" s="2"/>
      <c r="B212" s="4" t="s">
        <v>1</v>
      </c>
      <c r="C212" s="4" t="s">
        <v>18</v>
      </c>
      <c r="D212" s="4" t="s">
        <v>19</v>
      </c>
      <c r="E212" s="4" t="s">
        <v>20</v>
      </c>
      <c r="F212" s="5" t="s">
        <v>21</v>
      </c>
      <c r="G212" s="5" t="s">
        <v>22</v>
      </c>
      <c r="H212" s="5" t="s">
        <v>6</v>
      </c>
      <c r="I212" s="5" t="s">
        <v>23</v>
      </c>
      <c r="J212" s="5" t="s">
        <v>24</v>
      </c>
      <c r="K212" s="5" t="s">
        <v>9</v>
      </c>
      <c r="L212" s="5" t="s">
        <v>11</v>
      </c>
    </row>
    <row r="213" spans="1:22" ht="17.25" customHeight="1" x14ac:dyDescent="0.3">
      <c r="A213" s="2"/>
      <c r="B213" s="82" t="s">
        <v>88</v>
      </c>
      <c r="C213" s="6">
        <v>19</v>
      </c>
      <c r="D213" s="7">
        <v>4.95</v>
      </c>
      <c r="E213" s="7">
        <v>14.58</v>
      </c>
      <c r="F213" s="8">
        <f t="shared" ref="F213:F217" si="49">C213*100/C$219</f>
        <v>22.61904761904762</v>
      </c>
      <c r="G213" s="8">
        <f t="shared" ref="G213:H213" si="50">((D$219-D213)/D$219)/0.04</f>
        <v>20.597652081109928</v>
      </c>
      <c r="H213" s="8">
        <f t="shared" si="50"/>
        <v>20.656060064354666</v>
      </c>
      <c r="I213" s="8">
        <f t="shared" ref="I213:I217" si="51">F213*0.7</f>
        <v>15.833333333333334</v>
      </c>
      <c r="J213" s="8">
        <f t="shared" ref="J213:K213" si="52">G213*0.15</f>
        <v>3.089647812166489</v>
      </c>
      <c r="K213" s="8">
        <f t="shared" si="52"/>
        <v>3.0984090096531998</v>
      </c>
      <c r="L213" s="8">
        <f t="shared" ref="L213:L217" si="53">SUM(I213:K213)</f>
        <v>22.021390155153021</v>
      </c>
    </row>
    <row r="214" spans="1:22" ht="17.25" customHeight="1" x14ac:dyDescent="0.3">
      <c r="A214" s="2"/>
      <c r="B214" s="83" t="s">
        <v>36</v>
      </c>
      <c r="C214" s="9">
        <v>18</v>
      </c>
      <c r="D214" s="10">
        <v>5.17</v>
      </c>
      <c r="E214" s="10">
        <v>9.7200000000000006</v>
      </c>
      <c r="F214" s="11">
        <f t="shared" si="49"/>
        <v>21.428571428571427</v>
      </c>
      <c r="G214" s="11">
        <f t="shared" ref="G214:H214" si="54">((D$219-D214)/D$219)/0.04</f>
        <v>20.401992173603698</v>
      </c>
      <c r="H214" s="11">
        <f t="shared" si="54"/>
        <v>22.104040042903112</v>
      </c>
      <c r="I214" s="11">
        <f t="shared" si="51"/>
        <v>14.999999999999998</v>
      </c>
      <c r="J214" s="11">
        <f t="shared" ref="J214:K214" si="55">G214*0.15</f>
        <v>3.0602988260405546</v>
      </c>
      <c r="K214" s="11">
        <f t="shared" si="55"/>
        <v>3.3156060064354667</v>
      </c>
      <c r="L214" s="11">
        <f t="shared" si="53"/>
        <v>21.375904832476017</v>
      </c>
    </row>
    <row r="215" spans="1:22" ht="17.25" customHeight="1" x14ac:dyDescent="0.3">
      <c r="A215" s="2"/>
      <c r="B215" s="83" t="s">
        <v>25</v>
      </c>
      <c r="C215" s="9">
        <v>17</v>
      </c>
      <c r="D215" s="10">
        <v>6.05</v>
      </c>
      <c r="E215" s="10">
        <v>22.18</v>
      </c>
      <c r="F215" s="11">
        <f t="shared" si="49"/>
        <v>20.238095238095237</v>
      </c>
      <c r="G215" s="11">
        <f t="shared" ref="G215:H215" si="56">((D$219-D215)/D$219)/0.04</f>
        <v>19.619352543578795</v>
      </c>
      <c r="H215" s="11">
        <f t="shared" si="56"/>
        <v>18.391729233702776</v>
      </c>
      <c r="I215" s="11">
        <f t="shared" si="51"/>
        <v>14.166666666666664</v>
      </c>
      <c r="J215" s="11">
        <f t="shared" ref="J215:K215" si="57">G215*0.15</f>
        <v>2.9429028815368192</v>
      </c>
      <c r="K215" s="11">
        <f t="shared" si="57"/>
        <v>2.7587593850554164</v>
      </c>
      <c r="L215" s="11">
        <f t="shared" si="53"/>
        <v>19.868328933258901</v>
      </c>
    </row>
    <row r="216" spans="1:22" ht="17.25" customHeight="1" x14ac:dyDescent="0.3">
      <c r="A216" s="2"/>
      <c r="B216" s="83" t="s">
        <v>26</v>
      </c>
      <c r="C216" s="9">
        <v>15</v>
      </c>
      <c r="D216" s="10">
        <v>5.63</v>
      </c>
      <c r="E216" s="10">
        <v>14.13</v>
      </c>
      <c r="F216" s="11">
        <f t="shared" si="49"/>
        <v>17.857142857142858</v>
      </c>
      <c r="G216" s="11">
        <f t="shared" ref="G216:H216" si="58">((D$219-D216)/D$219)/0.04</f>
        <v>19.992885094272502</v>
      </c>
      <c r="H216" s="11">
        <f t="shared" si="58"/>
        <v>20.790132284590634</v>
      </c>
      <c r="I216" s="11">
        <f t="shared" si="51"/>
        <v>12.5</v>
      </c>
      <c r="J216" s="11">
        <f t="shared" ref="J216:K216" si="59">G216*0.15</f>
        <v>2.9989327641408754</v>
      </c>
      <c r="K216" s="11">
        <f t="shared" si="59"/>
        <v>3.1185198426885949</v>
      </c>
      <c r="L216" s="11">
        <f t="shared" si="53"/>
        <v>18.61745260682947</v>
      </c>
    </row>
    <row r="217" spans="1:22" ht="17.25" customHeight="1" x14ac:dyDescent="0.3">
      <c r="A217" s="2"/>
      <c r="B217" s="83" t="s">
        <v>89</v>
      </c>
      <c r="C217" s="9">
        <v>15</v>
      </c>
      <c r="D217" s="10">
        <v>6.31</v>
      </c>
      <c r="E217" s="10">
        <v>23.3</v>
      </c>
      <c r="F217" s="11">
        <f t="shared" si="49"/>
        <v>17.857142857142858</v>
      </c>
      <c r="G217" s="11">
        <f t="shared" ref="G217:H217" si="60">((D$219-D217)/D$219)/0.04</f>
        <v>19.388118107435076</v>
      </c>
      <c r="H217" s="11">
        <f t="shared" si="60"/>
        <v>18.058038374448813</v>
      </c>
      <c r="I217" s="11">
        <f t="shared" si="51"/>
        <v>12.5</v>
      </c>
      <c r="J217" s="11">
        <f t="shared" ref="J217:K217" si="61">G217*0.15</f>
        <v>2.9082177161152614</v>
      </c>
      <c r="K217" s="11">
        <f t="shared" si="61"/>
        <v>2.7087057561673218</v>
      </c>
      <c r="L217" s="11">
        <f t="shared" si="53"/>
        <v>18.116923472282583</v>
      </c>
    </row>
    <row r="218" spans="1:22" ht="17.25" customHeight="1" x14ac:dyDescent="0.3">
      <c r="A218" s="2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U218" s="48">
        <f>H239-H233</f>
        <v>144.19999999999999</v>
      </c>
      <c r="V218">
        <f>U218/H239</f>
        <v>0.64412382186090134</v>
      </c>
    </row>
    <row r="219" spans="1:22" ht="17.25" customHeight="1" x14ac:dyDescent="0.3">
      <c r="A219" s="2"/>
      <c r="B219" s="12" t="s">
        <v>16</v>
      </c>
      <c r="C219" s="12">
        <f t="shared" ref="C219:K219" si="62">SUM(C213:C218)</f>
        <v>84</v>
      </c>
      <c r="D219" s="11">
        <f t="shared" si="62"/>
        <v>28.11</v>
      </c>
      <c r="E219" s="11">
        <f t="shared" si="62"/>
        <v>83.910000000000011</v>
      </c>
      <c r="F219" s="11">
        <f t="shared" si="62"/>
        <v>100.00000000000001</v>
      </c>
      <c r="G219" s="11">
        <f t="shared" si="62"/>
        <v>100</v>
      </c>
      <c r="H219" s="11">
        <f t="shared" si="62"/>
        <v>100</v>
      </c>
      <c r="I219" s="11">
        <f t="shared" si="62"/>
        <v>70</v>
      </c>
      <c r="J219" s="11">
        <f t="shared" si="62"/>
        <v>15</v>
      </c>
      <c r="K219" s="11">
        <f t="shared" si="62"/>
        <v>15</v>
      </c>
      <c r="L219" s="11">
        <f>SUM(I219:K219)</f>
        <v>100</v>
      </c>
      <c r="V219">
        <f>V218/0.04</f>
        <v>16.103095546522532</v>
      </c>
    </row>
    <row r="220" spans="1:22" ht="17.25" customHeight="1" x14ac:dyDescent="0.3">
      <c r="A220" s="2"/>
      <c r="B220" s="3"/>
    </row>
    <row r="221" spans="1:22" ht="17.25" customHeight="1" x14ac:dyDescent="0.3">
      <c r="A221" s="2"/>
      <c r="B221" s="3" t="s">
        <v>28</v>
      </c>
    </row>
    <row r="222" spans="1:22" ht="17.25" customHeight="1" x14ac:dyDescent="0.3">
      <c r="A222" s="2"/>
      <c r="B222" s="4" t="s">
        <v>1</v>
      </c>
      <c r="C222" s="4" t="s">
        <v>2</v>
      </c>
      <c r="D222" s="4" t="s">
        <v>20</v>
      </c>
      <c r="E222" s="4" t="s">
        <v>29</v>
      </c>
      <c r="F222" s="4" t="s">
        <v>30</v>
      </c>
      <c r="G222" s="5" t="s">
        <v>19</v>
      </c>
      <c r="H222" s="5" t="s">
        <v>31</v>
      </c>
      <c r="I222" s="4" t="s">
        <v>5</v>
      </c>
      <c r="J222" s="4" t="s">
        <v>6</v>
      </c>
      <c r="K222" s="4" t="s">
        <v>32</v>
      </c>
      <c r="L222" s="4" t="s">
        <v>33</v>
      </c>
      <c r="M222" s="4" t="s">
        <v>22</v>
      </c>
      <c r="N222" s="5" t="s">
        <v>6</v>
      </c>
      <c r="O222" s="4" t="s">
        <v>8</v>
      </c>
      <c r="P222" s="4" t="s">
        <v>9</v>
      </c>
      <c r="Q222" s="4" t="s">
        <v>34</v>
      </c>
      <c r="R222" s="4" t="s">
        <v>35</v>
      </c>
      <c r="S222" s="4" t="s">
        <v>24</v>
      </c>
      <c r="T222" s="5" t="s">
        <v>9</v>
      </c>
      <c r="U222" s="5" t="s">
        <v>11</v>
      </c>
    </row>
    <row r="223" spans="1:22" ht="17.25" customHeight="1" x14ac:dyDescent="0.3">
      <c r="A223" s="2"/>
      <c r="B223" s="88" t="s">
        <v>36</v>
      </c>
      <c r="C223" s="89">
        <v>206</v>
      </c>
      <c r="D223" s="90">
        <v>68.67</v>
      </c>
      <c r="E223" s="90">
        <v>132.9</v>
      </c>
      <c r="F223" s="89">
        <v>18</v>
      </c>
      <c r="G223" s="90">
        <v>5.17</v>
      </c>
      <c r="H223" s="90">
        <v>9.7200000000000006</v>
      </c>
      <c r="I223" s="91">
        <f t="shared" ref="I223:L227" si="63">C223*100/C$229</f>
        <v>22.838137472283815</v>
      </c>
      <c r="J223" s="91">
        <f t="shared" si="63"/>
        <v>34.998216196931864</v>
      </c>
      <c r="K223" s="91">
        <f t="shared" si="63"/>
        <v>25.577367205542725</v>
      </c>
      <c r="L223" s="91">
        <f t="shared" si="63"/>
        <v>23.076923076923077</v>
      </c>
      <c r="M223" s="91">
        <f t="shared" ref="M223:N227" si="64">((G$229-G223)/G$229)/0.04</f>
        <v>20.159176029962548</v>
      </c>
      <c r="N223" s="91">
        <f t="shared" si="64"/>
        <v>21.864516129032257</v>
      </c>
      <c r="O223" s="91">
        <f>I223*0.3</f>
        <v>6.8514412416851442</v>
      </c>
      <c r="P223" s="91">
        <f>J223*0.15</f>
        <v>5.2497324295397796</v>
      </c>
      <c r="Q223" s="91">
        <f>K223*0.05</f>
        <v>1.2788683602771362</v>
      </c>
      <c r="R223" s="91">
        <f>L223*0.3</f>
        <v>6.9230769230769225</v>
      </c>
      <c r="S223" s="91">
        <f t="shared" ref="S223:T227" si="65">M223*0.1</f>
        <v>2.0159176029962551</v>
      </c>
      <c r="T223" s="91">
        <f t="shared" si="65"/>
        <v>2.1864516129032259</v>
      </c>
      <c r="U223" s="91">
        <f>SUM(O223:T223)</f>
        <v>24.505488170478465</v>
      </c>
    </row>
    <row r="224" spans="1:22" ht="17.25" customHeight="1" x14ac:dyDescent="0.3">
      <c r="A224" s="2"/>
      <c r="B224" s="83" t="s">
        <v>26</v>
      </c>
      <c r="C224" s="9">
        <v>203</v>
      </c>
      <c r="D224" s="10">
        <v>33.83</v>
      </c>
      <c r="E224" s="10">
        <v>120.83</v>
      </c>
      <c r="F224" s="63">
        <v>15</v>
      </c>
      <c r="G224" s="10">
        <v>5.63</v>
      </c>
      <c r="H224" s="10">
        <v>14.13</v>
      </c>
      <c r="I224" s="11">
        <f t="shared" si="63"/>
        <v>22.505543237250553</v>
      </c>
      <c r="J224" s="11">
        <f t="shared" si="63"/>
        <v>17.241730798634119</v>
      </c>
      <c r="K224" s="11">
        <f t="shared" si="63"/>
        <v>23.25442648190916</v>
      </c>
      <c r="L224" s="11">
        <f t="shared" si="63"/>
        <v>19.23076923076923</v>
      </c>
      <c r="M224" s="11">
        <f t="shared" si="64"/>
        <v>19.728464419475657</v>
      </c>
      <c r="N224" s="11">
        <f t="shared" si="64"/>
        <v>20.441935483870967</v>
      </c>
      <c r="O224" s="11">
        <f>I224*0.3</f>
        <v>6.7516629711751657</v>
      </c>
      <c r="P224" s="11">
        <f>J224*0.15</f>
        <v>2.586259619795118</v>
      </c>
      <c r="Q224" s="11">
        <f>K224*0.05</f>
        <v>1.1627213240954581</v>
      </c>
      <c r="R224" s="11">
        <f>L224*0.3</f>
        <v>5.7692307692307692</v>
      </c>
      <c r="S224" s="11">
        <f t="shared" si="65"/>
        <v>1.9728464419475658</v>
      </c>
      <c r="T224" s="11">
        <f t="shared" si="65"/>
        <v>2.044193548387097</v>
      </c>
      <c r="U224" s="11">
        <f>SUM(O224:T224)</f>
        <v>20.286914674631173</v>
      </c>
    </row>
    <row r="225" spans="1:27" ht="17.25" customHeight="1" x14ac:dyDescent="0.3">
      <c r="A225" s="2"/>
      <c r="B225" s="83" t="s">
        <v>25</v>
      </c>
      <c r="C225" s="9">
        <v>191</v>
      </c>
      <c r="D225" s="10">
        <v>27.29</v>
      </c>
      <c r="E225" s="10">
        <v>56.18</v>
      </c>
      <c r="F225" s="63">
        <v>17</v>
      </c>
      <c r="G225" s="10">
        <v>6.05</v>
      </c>
      <c r="H225" s="10">
        <v>22.18</v>
      </c>
      <c r="I225" s="11">
        <f t="shared" si="63"/>
        <v>21.175166297117517</v>
      </c>
      <c r="J225" s="11">
        <f t="shared" si="63"/>
        <v>13.908567351307275</v>
      </c>
      <c r="K225" s="11">
        <f t="shared" si="63"/>
        <v>10.812163202463433</v>
      </c>
      <c r="L225" s="11">
        <f t="shared" si="63"/>
        <v>21.794871794871796</v>
      </c>
      <c r="M225" s="11">
        <f t="shared" si="64"/>
        <v>19.335205992509362</v>
      </c>
      <c r="N225" s="11">
        <f t="shared" si="64"/>
        <v>17.845161290322579</v>
      </c>
      <c r="O225" s="11">
        <f>I225*0.3</f>
        <v>6.352549889135255</v>
      </c>
      <c r="P225" s="11">
        <f>J225*0.15</f>
        <v>2.0862851026960909</v>
      </c>
      <c r="Q225" s="11">
        <f>K225*0.05</f>
        <v>0.5406081601231717</v>
      </c>
      <c r="R225" s="11">
        <f>L225*0.3</f>
        <v>6.5384615384615383</v>
      </c>
      <c r="S225" s="11">
        <f t="shared" si="65"/>
        <v>1.9335205992509363</v>
      </c>
      <c r="T225" s="11">
        <f t="shared" si="65"/>
        <v>1.784516129032258</v>
      </c>
      <c r="U225" s="11">
        <f>SUM(O225:T225)</f>
        <v>19.235941418699252</v>
      </c>
    </row>
    <row r="226" spans="1:27" ht="17.25" customHeight="1" x14ac:dyDescent="0.3">
      <c r="A226" s="2"/>
      <c r="B226" s="83" t="s">
        <v>148</v>
      </c>
      <c r="C226" s="63">
        <v>193</v>
      </c>
      <c r="D226" s="10">
        <v>48.25</v>
      </c>
      <c r="E226" s="10">
        <v>144.03</v>
      </c>
      <c r="F226" s="63">
        <v>9</v>
      </c>
      <c r="G226" s="10">
        <v>4.9000000000000004</v>
      </c>
      <c r="H226" s="10">
        <v>16.89</v>
      </c>
      <c r="I226" s="11">
        <f t="shared" si="63"/>
        <v>21.396895787139691</v>
      </c>
      <c r="J226" s="11">
        <f t="shared" si="63"/>
        <v>24.59099943937618</v>
      </c>
      <c r="K226" s="11">
        <f t="shared" si="63"/>
        <v>27.719399538106234</v>
      </c>
      <c r="L226" s="11">
        <f t="shared" si="63"/>
        <v>11.538461538461538</v>
      </c>
      <c r="M226" s="11">
        <f t="shared" si="64"/>
        <v>20.41198501872659</v>
      </c>
      <c r="N226" s="11">
        <f t="shared" si="64"/>
        <v>19.551612903225806</v>
      </c>
      <c r="O226" s="11">
        <f>I226*0.3</f>
        <v>6.4190687361419068</v>
      </c>
      <c r="P226" s="11">
        <f>J226*0.15</f>
        <v>3.688649915906427</v>
      </c>
      <c r="Q226" s="11">
        <f>K226*0.05</f>
        <v>1.3859699769053118</v>
      </c>
      <c r="R226" s="11">
        <f>L226*0.3</f>
        <v>3.4615384615384612</v>
      </c>
      <c r="S226" s="11">
        <f t="shared" si="65"/>
        <v>2.0411985018726591</v>
      </c>
      <c r="T226" s="11">
        <f t="shared" si="65"/>
        <v>1.9551612903225806</v>
      </c>
      <c r="U226" s="11">
        <f>SUM(O226:T226)</f>
        <v>18.951586882687344</v>
      </c>
    </row>
    <row r="227" spans="1:27" ht="17.25" customHeight="1" x14ac:dyDescent="0.3">
      <c r="A227" s="2"/>
      <c r="B227" s="84" t="s">
        <v>88</v>
      </c>
      <c r="C227" s="85">
        <v>109</v>
      </c>
      <c r="D227" s="86">
        <v>18.170000000000002</v>
      </c>
      <c r="E227" s="86">
        <v>65.66</v>
      </c>
      <c r="F227" s="85">
        <v>19</v>
      </c>
      <c r="G227" s="86">
        <v>4.95</v>
      </c>
      <c r="H227" s="86">
        <v>14.58</v>
      </c>
      <c r="I227" s="87">
        <f t="shared" si="63"/>
        <v>12.084257206208425</v>
      </c>
      <c r="J227" s="87">
        <f t="shared" si="63"/>
        <v>9.2604862137505748</v>
      </c>
      <c r="K227" s="87">
        <f t="shared" si="63"/>
        <v>12.636643571978444</v>
      </c>
      <c r="L227" s="87">
        <f t="shared" si="63"/>
        <v>24.358974358974358</v>
      </c>
      <c r="M227" s="87">
        <f t="shared" si="64"/>
        <v>20.365168539325843</v>
      </c>
      <c r="N227" s="87">
        <f t="shared" si="64"/>
        <v>20.296774193548387</v>
      </c>
      <c r="O227" s="87">
        <f>I227*0.3</f>
        <v>3.6252771618625275</v>
      </c>
      <c r="P227" s="87">
        <f>J227*0.15</f>
        <v>1.3890729320625861</v>
      </c>
      <c r="Q227" s="87">
        <f>K227*0.05</f>
        <v>0.63183217859892227</v>
      </c>
      <c r="R227" s="87">
        <f>L227*0.3</f>
        <v>7.3076923076923066</v>
      </c>
      <c r="S227" s="87">
        <f t="shared" si="65"/>
        <v>2.0365168539325844</v>
      </c>
      <c r="T227" s="87">
        <f t="shared" si="65"/>
        <v>2.0296774193548388</v>
      </c>
      <c r="U227" s="87">
        <f>SUM(O227:T227)</f>
        <v>17.020068853503766</v>
      </c>
    </row>
    <row r="228" spans="1:27" ht="17.25" customHeight="1" x14ac:dyDescent="0.3">
      <c r="A228" s="2"/>
      <c r="B228" s="80"/>
      <c r="C228" s="9"/>
      <c r="D228" s="10"/>
      <c r="E228" s="10"/>
      <c r="F228" s="9"/>
      <c r="G228" s="10"/>
      <c r="H228" s="10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2"/>
      <c r="T228" s="12"/>
      <c r="U228" s="11"/>
    </row>
    <row r="229" spans="1:27" ht="17.25" customHeight="1" x14ac:dyDescent="0.3">
      <c r="A229" s="2"/>
      <c r="B229" s="81" t="s">
        <v>16</v>
      </c>
      <c r="C229" s="79">
        <f t="shared" ref="C229:T229" si="66">SUM(C223:C228)</f>
        <v>902</v>
      </c>
      <c r="D229" s="11">
        <f t="shared" si="66"/>
        <v>196.20999999999998</v>
      </c>
      <c r="E229" s="11">
        <f t="shared" si="66"/>
        <v>519.6</v>
      </c>
      <c r="F229" s="12">
        <f t="shared" si="66"/>
        <v>78</v>
      </c>
      <c r="G229" s="11">
        <f t="shared" si="66"/>
        <v>26.7</v>
      </c>
      <c r="H229" s="11">
        <f t="shared" si="66"/>
        <v>77.5</v>
      </c>
      <c r="I229" s="11">
        <f t="shared" si="66"/>
        <v>99.999999999999986</v>
      </c>
      <c r="J229" s="11">
        <f t="shared" si="66"/>
        <v>100</v>
      </c>
      <c r="K229" s="11">
        <f t="shared" si="66"/>
        <v>99.999999999999986</v>
      </c>
      <c r="L229" s="11">
        <f t="shared" si="66"/>
        <v>100</v>
      </c>
      <c r="M229" s="11">
        <f t="shared" si="66"/>
        <v>100</v>
      </c>
      <c r="N229" s="11">
        <f t="shared" si="66"/>
        <v>100</v>
      </c>
      <c r="O229" s="11">
        <f t="shared" si="66"/>
        <v>29.999999999999996</v>
      </c>
      <c r="P229" s="11">
        <f t="shared" si="66"/>
        <v>15.000000000000004</v>
      </c>
      <c r="Q229" s="11">
        <f t="shared" si="66"/>
        <v>5.0000000000000009</v>
      </c>
      <c r="R229" s="11">
        <f t="shared" si="66"/>
        <v>29.999999999999996</v>
      </c>
      <c r="S229" s="11">
        <f t="shared" si="66"/>
        <v>10</v>
      </c>
      <c r="T229" s="11">
        <f t="shared" si="66"/>
        <v>10</v>
      </c>
      <c r="U229" s="11">
        <f>SUM(O229:T229)</f>
        <v>100</v>
      </c>
    </row>
    <row r="230" spans="1:27" s="65" customFormat="1" ht="17.25" customHeight="1" x14ac:dyDescent="0.3">
      <c r="A230" s="2"/>
      <c r="B230" s="77"/>
      <c r="C230" s="77"/>
      <c r="D230" s="78"/>
      <c r="E230" s="78"/>
      <c r="F230" s="77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</row>
    <row r="231" spans="1:27" ht="17.25" customHeight="1" x14ac:dyDescent="0.3">
      <c r="A231" s="2"/>
      <c r="B231" s="16" t="s">
        <v>39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3"/>
    </row>
    <row r="232" spans="1:27" ht="17.25" customHeight="1" x14ac:dyDescent="0.3">
      <c r="A232" s="2"/>
      <c r="B232" s="18" t="s">
        <v>1</v>
      </c>
      <c r="C232" s="18" t="s">
        <v>2</v>
      </c>
      <c r="D232" s="19" t="s">
        <v>20</v>
      </c>
      <c r="E232" s="19" t="s">
        <v>29</v>
      </c>
      <c r="F232" s="18" t="s">
        <v>30</v>
      </c>
      <c r="G232" s="19" t="s">
        <v>19</v>
      </c>
      <c r="H232" s="19" t="s">
        <v>20</v>
      </c>
      <c r="I232" s="19" t="s">
        <v>40</v>
      </c>
      <c r="J232" s="19" t="s">
        <v>41</v>
      </c>
      <c r="K232" s="19" t="s">
        <v>5</v>
      </c>
      <c r="L232" s="19" t="s">
        <v>6</v>
      </c>
      <c r="M232" s="19" t="s">
        <v>32</v>
      </c>
      <c r="N232" s="19" t="s">
        <v>33</v>
      </c>
      <c r="O232" s="19" t="s">
        <v>22</v>
      </c>
      <c r="P232" s="19" t="s">
        <v>6</v>
      </c>
      <c r="Q232" s="19" t="s">
        <v>42</v>
      </c>
      <c r="R232" s="19" t="s">
        <v>43</v>
      </c>
      <c r="S232" s="19" t="s">
        <v>8</v>
      </c>
      <c r="T232" s="19" t="s">
        <v>9</v>
      </c>
      <c r="U232" s="19" t="s">
        <v>34</v>
      </c>
      <c r="V232" s="19" t="s">
        <v>35</v>
      </c>
      <c r="W232" s="19" t="s">
        <v>24</v>
      </c>
      <c r="X232" s="19" t="s">
        <v>9</v>
      </c>
      <c r="Y232" s="19" t="s">
        <v>44</v>
      </c>
      <c r="Z232" s="19" t="s">
        <v>45</v>
      </c>
      <c r="AA232" s="20" t="s">
        <v>11</v>
      </c>
    </row>
    <row r="233" spans="1:27" ht="17.25" customHeight="1" x14ac:dyDescent="0.3">
      <c r="A233" s="2"/>
      <c r="B233" s="61" t="s">
        <v>169</v>
      </c>
      <c r="C233" s="23">
        <v>184</v>
      </c>
      <c r="D233" s="24">
        <v>36.799999999999997</v>
      </c>
      <c r="E233" s="24">
        <v>160</v>
      </c>
      <c r="F233" s="23">
        <v>3</v>
      </c>
      <c r="G233" s="24">
        <v>8.24</v>
      </c>
      <c r="H233" s="24">
        <v>79.67</v>
      </c>
      <c r="I233" s="23">
        <v>4</v>
      </c>
      <c r="J233" s="23">
        <v>4</v>
      </c>
      <c r="K233" s="25">
        <f t="shared" ref="K233:N237" si="67">C233*100/C$239</f>
        <v>35.589941972920698</v>
      </c>
      <c r="L233" s="25">
        <f t="shared" si="67"/>
        <v>31.930585683297178</v>
      </c>
      <c r="M233" s="25">
        <f t="shared" si="67"/>
        <v>32.426078673773382</v>
      </c>
      <c r="N233" s="25">
        <f t="shared" si="67"/>
        <v>13.043478260869565</v>
      </c>
      <c r="O233" s="25">
        <f t="shared" ref="O233:P237" si="68">((G$239-G233)/G$239)/0.04</f>
        <v>18.443666454487587</v>
      </c>
      <c r="P233" s="111">
        <f t="shared" si="68"/>
        <v>16.103095546522532</v>
      </c>
      <c r="Q233" s="25">
        <f t="shared" ref="Q233:R237" si="69">I233*100/I$239</f>
        <v>36.363636363636367</v>
      </c>
      <c r="R233" s="25">
        <f t="shared" si="69"/>
        <v>100</v>
      </c>
      <c r="S233" s="25">
        <f>K233*0.25</f>
        <v>8.8974854932301746</v>
      </c>
      <c r="T233" s="25">
        <f>L233*0.1</f>
        <v>3.1930585683297181</v>
      </c>
      <c r="U233" s="25">
        <f>M233*0.05</f>
        <v>1.6213039336886692</v>
      </c>
      <c r="V233" s="25">
        <f>N233*0.25</f>
        <v>3.2608695652173911</v>
      </c>
      <c r="W233" s="25">
        <f>O233*0.05</f>
        <v>0.92218332272437942</v>
      </c>
      <c r="X233" s="25">
        <f>P233*0.1</f>
        <v>1.6103095546522532</v>
      </c>
      <c r="Y233" s="25">
        <f>Q233*0.15</f>
        <v>5.454545454545455</v>
      </c>
      <c r="Z233" s="25">
        <f>R233*0.05</f>
        <v>5</v>
      </c>
      <c r="AA233" s="25">
        <f>SUM(S233:Z233)</f>
        <v>29.959755892388038</v>
      </c>
    </row>
    <row r="234" spans="1:27" ht="17.25" customHeight="1" x14ac:dyDescent="0.3">
      <c r="A234" s="2"/>
      <c r="B234" s="62" t="s">
        <v>171</v>
      </c>
      <c r="C234" s="27">
        <v>117</v>
      </c>
      <c r="D234" s="28">
        <v>23.4</v>
      </c>
      <c r="E234" s="28">
        <v>88.64</v>
      </c>
      <c r="F234" s="27">
        <v>2</v>
      </c>
      <c r="G234" s="28">
        <v>5.8</v>
      </c>
      <c r="H234" s="28">
        <v>65</v>
      </c>
      <c r="I234" s="29">
        <v>4</v>
      </c>
      <c r="J234" s="46">
        <v>0</v>
      </c>
      <c r="K234" s="30">
        <f t="shared" si="67"/>
        <v>22.630560928433269</v>
      </c>
      <c r="L234" s="30">
        <f t="shared" si="67"/>
        <v>20.303687635574839</v>
      </c>
      <c r="M234" s="101">
        <f t="shared" si="67"/>
        <v>17.964047585270457</v>
      </c>
      <c r="N234" s="101">
        <f t="shared" si="67"/>
        <v>8.695652173913043</v>
      </c>
      <c r="O234" s="101">
        <f t="shared" si="68"/>
        <v>20.385105028644176</v>
      </c>
      <c r="P234" s="113">
        <f t="shared" si="68"/>
        <v>17.741323089292894</v>
      </c>
      <c r="Q234" s="101">
        <f t="shared" si="69"/>
        <v>36.363636363636367</v>
      </c>
      <c r="R234" s="101">
        <f t="shared" si="69"/>
        <v>0</v>
      </c>
      <c r="S234" s="30">
        <f>K234*0.25</f>
        <v>5.6576402321083172</v>
      </c>
      <c r="T234" s="30">
        <f>L234*0.1</f>
        <v>2.0303687635574841</v>
      </c>
      <c r="U234" s="30">
        <f>M234*0.05</f>
        <v>0.89820237926352287</v>
      </c>
      <c r="V234" s="30">
        <f>N234*0.25</f>
        <v>2.1739130434782608</v>
      </c>
      <c r="W234" s="30">
        <f>O234*0.05</f>
        <v>1.0192552514322089</v>
      </c>
      <c r="X234" s="30">
        <f>P234*0.1</f>
        <v>1.7741323089292895</v>
      </c>
      <c r="Y234" s="30">
        <f>Q234*0.15</f>
        <v>5.454545454545455</v>
      </c>
      <c r="Z234" s="30">
        <f>R234*0.05</f>
        <v>0</v>
      </c>
      <c r="AA234" s="30">
        <f>SUM(S234:Z234)</f>
        <v>19.008057433314541</v>
      </c>
    </row>
    <row r="235" spans="1:27" ht="17.25" customHeight="1" x14ac:dyDescent="0.3">
      <c r="A235" s="2"/>
      <c r="B235" s="62" t="s">
        <v>151</v>
      </c>
      <c r="C235" s="27">
        <v>114</v>
      </c>
      <c r="D235" s="28">
        <v>22.8</v>
      </c>
      <c r="E235" s="28">
        <v>108.6</v>
      </c>
      <c r="F235" s="27">
        <v>4</v>
      </c>
      <c r="G235" s="28">
        <v>5.21</v>
      </c>
      <c r="H235" s="28">
        <v>36.5</v>
      </c>
      <c r="I235" s="46">
        <v>1</v>
      </c>
      <c r="J235" s="27">
        <v>0</v>
      </c>
      <c r="K235" s="30">
        <f t="shared" si="67"/>
        <v>22.050290135396519</v>
      </c>
      <c r="L235" s="30">
        <f t="shared" si="67"/>
        <v>19.783080260303688</v>
      </c>
      <c r="M235" s="101">
        <f t="shared" si="67"/>
        <v>22.009200899823686</v>
      </c>
      <c r="N235" s="101">
        <f t="shared" si="67"/>
        <v>17.391304347826086</v>
      </c>
      <c r="O235" s="101">
        <f t="shared" si="68"/>
        <v>20.854551241247613</v>
      </c>
      <c r="P235" s="113">
        <f t="shared" si="68"/>
        <v>20.923973734756778</v>
      </c>
      <c r="Q235" s="101">
        <f t="shared" si="69"/>
        <v>9.0909090909090917</v>
      </c>
      <c r="R235" s="101">
        <f t="shared" si="69"/>
        <v>0</v>
      </c>
      <c r="S235" s="30">
        <f>K235*0.25</f>
        <v>5.5125725338491298</v>
      </c>
      <c r="T235" s="30">
        <f>L235*0.1</f>
        <v>1.9783080260303689</v>
      </c>
      <c r="U235" s="30">
        <f>M235*0.05</f>
        <v>1.1004600449911843</v>
      </c>
      <c r="V235" s="30">
        <f>N235*0.25</f>
        <v>4.3478260869565215</v>
      </c>
      <c r="W235" s="30">
        <f>O235*0.05</f>
        <v>1.0427275620623806</v>
      </c>
      <c r="X235" s="30">
        <f>P235*0.1</f>
        <v>2.092397373475678</v>
      </c>
      <c r="Y235" s="30">
        <f>Q235*0.15</f>
        <v>1.3636363636363638</v>
      </c>
      <c r="Z235" s="30">
        <f>R235*0.05</f>
        <v>0</v>
      </c>
      <c r="AA235" s="30">
        <f>SUM(S235:Z235)</f>
        <v>17.437927991001626</v>
      </c>
    </row>
    <row r="236" spans="1:27" ht="17.25" customHeight="1" x14ac:dyDescent="0.3">
      <c r="A236" s="2"/>
      <c r="B236" s="62" t="s">
        <v>172</v>
      </c>
      <c r="C236" s="27">
        <v>81</v>
      </c>
      <c r="D236" s="28">
        <v>27</v>
      </c>
      <c r="E236" s="28">
        <v>63.78</v>
      </c>
      <c r="F236" s="27">
        <v>4</v>
      </c>
      <c r="G236" s="28">
        <v>7.27</v>
      </c>
      <c r="H236" s="28">
        <v>20</v>
      </c>
      <c r="I236" s="27">
        <v>2</v>
      </c>
      <c r="J236" s="27">
        <v>0</v>
      </c>
      <c r="K236" s="30">
        <f t="shared" si="67"/>
        <v>15.667311411992262</v>
      </c>
      <c r="L236" s="30">
        <f t="shared" si="67"/>
        <v>23.427331887201735</v>
      </c>
      <c r="M236" s="101">
        <f t="shared" si="67"/>
        <v>12.925845611332916</v>
      </c>
      <c r="N236" s="101">
        <f t="shared" si="67"/>
        <v>17.391304347826086</v>
      </c>
      <c r="O236" s="101">
        <f t="shared" si="68"/>
        <v>19.215467854869512</v>
      </c>
      <c r="P236" s="113">
        <f t="shared" si="68"/>
        <v>22.766560950551657</v>
      </c>
      <c r="Q236" s="101">
        <f t="shared" si="69"/>
        <v>18.181818181818183</v>
      </c>
      <c r="R236" s="101">
        <f t="shared" si="69"/>
        <v>0</v>
      </c>
      <c r="S236" s="30">
        <f>K236*0.25</f>
        <v>3.9168278529980656</v>
      </c>
      <c r="T236" s="30">
        <f>L236*0.1</f>
        <v>2.3427331887201737</v>
      </c>
      <c r="U236" s="30">
        <f>M236*0.05</f>
        <v>0.64629228056664578</v>
      </c>
      <c r="V236" s="30">
        <f>N236*0.25</f>
        <v>4.3478260869565215</v>
      </c>
      <c r="W236" s="30">
        <f>O236*0.05</f>
        <v>0.96077339274347562</v>
      </c>
      <c r="X236" s="30">
        <f>P236*0.1</f>
        <v>2.276656095055166</v>
      </c>
      <c r="Y236" s="30">
        <f>Q236*0.15</f>
        <v>2.7272727272727275</v>
      </c>
      <c r="Z236" s="30">
        <f>R236*0.05</f>
        <v>0</v>
      </c>
      <c r="AA236" s="30">
        <f>SUM(S236:Z236)</f>
        <v>17.218381624312777</v>
      </c>
    </row>
    <row r="237" spans="1:27" ht="17.25" customHeight="1" x14ac:dyDescent="0.3">
      <c r="A237" s="2"/>
      <c r="B237" s="62" t="s">
        <v>152</v>
      </c>
      <c r="C237" s="27">
        <v>21</v>
      </c>
      <c r="D237" s="28">
        <v>5.25</v>
      </c>
      <c r="E237" s="28">
        <v>72.41</v>
      </c>
      <c r="F237" s="27">
        <v>10</v>
      </c>
      <c r="G237" s="28">
        <v>4.9000000000000004</v>
      </c>
      <c r="H237" s="28">
        <v>22.7</v>
      </c>
      <c r="I237" s="31">
        <v>0</v>
      </c>
      <c r="J237" s="32">
        <v>0</v>
      </c>
      <c r="K237" s="30">
        <f t="shared" si="67"/>
        <v>4.061895551257253</v>
      </c>
      <c r="L237" s="30">
        <f t="shared" si="67"/>
        <v>4.5553145336225596</v>
      </c>
      <c r="M237" s="101">
        <f t="shared" si="67"/>
        <v>14.674827229799568</v>
      </c>
      <c r="N237" s="101">
        <f t="shared" si="67"/>
        <v>43.478260869565219</v>
      </c>
      <c r="O237" s="101">
        <f t="shared" si="68"/>
        <v>21.101209420751115</v>
      </c>
      <c r="P237" s="113">
        <f t="shared" si="68"/>
        <v>22.465046678876135</v>
      </c>
      <c r="Q237" s="101">
        <f t="shared" si="69"/>
        <v>0</v>
      </c>
      <c r="R237" s="101">
        <f t="shared" si="69"/>
        <v>0</v>
      </c>
      <c r="S237" s="30">
        <f>K237*0.25</f>
        <v>1.0154738878143132</v>
      </c>
      <c r="T237" s="30">
        <f>L237*0.1</f>
        <v>0.45553145336225598</v>
      </c>
      <c r="U237" s="30">
        <f>M237*0.05</f>
        <v>0.73374136148997848</v>
      </c>
      <c r="V237" s="30">
        <f>N237*0.25</f>
        <v>10.869565217391305</v>
      </c>
      <c r="W237" s="30">
        <f>O237*0.05</f>
        <v>1.0550604710375557</v>
      </c>
      <c r="X237" s="30">
        <f>P237*0.1</f>
        <v>2.2465046678876135</v>
      </c>
      <c r="Y237" s="30">
        <f>Q237*0.15</f>
        <v>0</v>
      </c>
      <c r="Z237" s="30">
        <f>R237*0.05</f>
        <v>0</v>
      </c>
      <c r="AA237" s="30">
        <f>SUM(S237:Z237)</f>
        <v>16.375877058983022</v>
      </c>
    </row>
    <row r="238" spans="1:27" ht="17.25" customHeight="1" x14ac:dyDescent="0.3">
      <c r="A238" s="2"/>
      <c r="B238" s="62"/>
      <c r="C238" s="27"/>
      <c r="D238" s="28"/>
      <c r="E238" s="28"/>
      <c r="F238" s="27"/>
      <c r="G238" s="28"/>
      <c r="H238" s="28"/>
      <c r="I238" s="27"/>
      <c r="J238" s="27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pans="1:27" ht="17.25" customHeight="1" x14ac:dyDescent="0.3">
      <c r="A239" s="2"/>
      <c r="B239" s="63" t="s">
        <v>16</v>
      </c>
      <c r="C239" s="35">
        <f t="shared" ref="C239:AA239" si="70">SUM(C233:C238)</f>
        <v>517</v>
      </c>
      <c r="D239" s="30">
        <f t="shared" si="70"/>
        <v>115.25</v>
      </c>
      <c r="E239" s="30">
        <f t="shared" si="70"/>
        <v>493.42999999999995</v>
      </c>
      <c r="F239" s="35">
        <f t="shared" si="70"/>
        <v>23</v>
      </c>
      <c r="G239" s="30">
        <f t="shared" si="70"/>
        <v>31.42</v>
      </c>
      <c r="H239" s="30">
        <f t="shared" si="70"/>
        <v>223.87</v>
      </c>
      <c r="I239" s="35">
        <f t="shared" si="70"/>
        <v>11</v>
      </c>
      <c r="J239" s="35">
        <f t="shared" si="70"/>
        <v>4</v>
      </c>
      <c r="K239" s="30">
        <f t="shared" si="70"/>
        <v>100</v>
      </c>
      <c r="L239" s="30">
        <f t="shared" si="70"/>
        <v>100</v>
      </c>
      <c r="M239" s="30">
        <f t="shared" si="70"/>
        <v>100</v>
      </c>
      <c r="N239" s="30">
        <f t="shared" si="70"/>
        <v>100</v>
      </c>
      <c r="O239" s="30">
        <f t="shared" si="70"/>
        <v>100</v>
      </c>
      <c r="P239" s="30">
        <f t="shared" si="70"/>
        <v>100</v>
      </c>
      <c r="Q239" s="30">
        <f t="shared" si="70"/>
        <v>100.00000000000001</v>
      </c>
      <c r="R239" s="30">
        <f t="shared" si="70"/>
        <v>100</v>
      </c>
      <c r="S239" s="30">
        <f t="shared" si="70"/>
        <v>25</v>
      </c>
      <c r="T239" s="30">
        <f t="shared" si="70"/>
        <v>10.000000000000002</v>
      </c>
      <c r="U239" s="30">
        <f t="shared" si="70"/>
        <v>5.0000000000000009</v>
      </c>
      <c r="V239" s="30">
        <f t="shared" si="70"/>
        <v>25</v>
      </c>
      <c r="W239" s="30">
        <f t="shared" si="70"/>
        <v>5</v>
      </c>
      <c r="X239" s="30">
        <f t="shared" si="70"/>
        <v>10</v>
      </c>
      <c r="Y239" s="30">
        <f t="shared" si="70"/>
        <v>15</v>
      </c>
      <c r="Z239" s="30">
        <f t="shared" si="70"/>
        <v>5</v>
      </c>
      <c r="AA239" s="30">
        <f t="shared" si="70"/>
        <v>100.00000000000001</v>
      </c>
    </row>
    <row r="240" spans="1:27" ht="17.25" customHeight="1" x14ac:dyDescent="0.3">
      <c r="A240" s="2"/>
      <c r="B240" s="3"/>
    </row>
    <row r="241" spans="1:36" ht="17.25" customHeight="1" x14ac:dyDescent="0.3">
      <c r="A241" s="2"/>
      <c r="B241" s="16" t="s">
        <v>47</v>
      </c>
      <c r="C241" s="36"/>
      <c r="D241" s="36"/>
      <c r="E241" s="37"/>
      <c r="F241" s="37"/>
      <c r="G241" s="37"/>
      <c r="H241" s="37"/>
      <c r="I241" s="37"/>
    </row>
    <row r="242" spans="1:36" ht="17.25" customHeight="1" x14ac:dyDescent="0.3">
      <c r="A242" s="2"/>
      <c r="B242" s="53" t="s">
        <v>1</v>
      </c>
      <c r="C242" s="39" t="s">
        <v>40</v>
      </c>
      <c r="D242" s="39" t="s">
        <v>41</v>
      </c>
      <c r="E242" s="40" t="s">
        <v>48</v>
      </c>
      <c r="F242" s="40" t="s">
        <v>43</v>
      </c>
      <c r="G242" s="40" t="s">
        <v>44</v>
      </c>
      <c r="H242" s="40" t="s">
        <v>45</v>
      </c>
      <c r="I242" s="40" t="s">
        <v>11</v>
      </c>
    </row>
    <row r="243" spans="1:36" ht="17.25" customHeight="1" x14ac:dyDescent="0.3">
      <c r="A243" s="2"/>
      <c r="B243" s="57" t="s">
        <v>12</v>
      </c>
      <c r="C243" s="43">
        <v>11</v>
      </c>
      <c r="D243" s="43">
        <v>0</v>
      </c>
      <c r="E243" s="44">
        <f t="shared" ref="E243:F247" si="71">C243*100/C$249</f>
        <v>34.375</v>
      </c>
      <c r="F243" s="44">
        <f t="shared" si="71"/>
        <v>0</v>
      </c>
      <c r="G243" s="44">
        <f>E243*0.75</f>
        <v>25.78125</v>
      </c>
      <c r="H243" s="44">
        <f>F243*0.25</f>
        <v>0</v>
      </c>
      <c r="I243" s="44">
        <f>SUM(G243:H243)</f>
        <v>25.78125</v>
      </c>
    </row>
    <row r="244" spans="1:36" ht="17.25" customHeight="1" x14ac:dyDescent="0.3">
      <c r="A244" s="2"/>
      <c r="B244" s="58" t="s">
        <v>169</v>
      </c>
      <c r="C244" s="46">
        <v>4</v>
      </c>
      <c r="D244" s="46">
        <v>3</v>
      </c>
      <c r="E244" s="47">
        <f t="shared" si="71"/>
        <v>12.5</v>
      </c>
      <c r="F244" s="47">
        <f t="shared" si="71"/>
        <v>50</v>
      </c>
      <c r="G244" s="47">
        <f>E244*0.75</f>
        <v>9.375</v>
      </c>
      <c r="H244" s="47">
        <f>F244*0.25</f>
        <v>12.5</v>
      </c>
      <c r="I244" s="47">
        <f>SUM(G244:H244)</f>
        <v>21.875</v>
      </c>
    </row>
    <row r="245" spans="1:36" ht="17.25" customHeight="1" x14ac:dyDescent="0.3">
      <c r="A245" s="2"/>
      <c r="B245" s="58" t="s">
        <v>126</v>
      </c>
      <c r="C245" s="46">
        <v>6</v>
      </c>
      <c r="D245" s="46">
        <v>1</v>
      </c>
      <c r="E245" s="47">
        <f t="shared" si="71"/>
        <v>18.75</v>
      </c>
      <c r="F245" s="47">
        <f t="shared" si="71"/>
        <v>16.666666666666668</v>
      </c>
      <c r="G245" s="47">
        <f>E245*0.75</f>
        <v>14.0625</v>
      </c>
      <c r="H245" s="47">
        <f>F245*0.25</f>
        <v>4.166666666666667</v>
      </c>
      <c r="I245" s="47">
        <f>SUM(G245:H245)</f>
        <v>18.229166666666668</v>
      </c>
    </row>
    <row r="246" spans="1:36" ht="17.25" customHeight="1" x14ac:dyDescent="0.3">
      <c r="A246" s="2"/>
      <c r="B246" s="58" t="s">
        <v>173</v>
      </c>
      <c r="C246" s="46">
        <v>4</v>
      </c>
      <c r="D246" s="46">
        <v>2</v>
      </c>
      <c r="E246" s="47">
        <f t="shared" si="71"/>
        <v>12.5</v>
      </c>
      <c r="F246" s="47">
        <f t="shared" si="71"/>
        <v>33.333333333333336</v>
      </c>
      <c r="G246" s="47">
        <f>E246*0.75</f>
        <v>9.375</v>
      </c>
      <c r="H246" s="47">
        <f>F246*0.25</f>
        <v>8.3333333333333339</v>
      </c>
      <c r="I246" s="47">
        <f>SUM(G246:H246)</f>
        <v>17.708333333333336</v>
      </c>
    </row>
    <row r="247" spans="1:36" ht="17.25" customHeight="1" x14ac:dyDescent="0.3">
      <c r="A247" s="2"/>
      <c r="B247" s="58" t="s">
        <v>87</v>
      </c>
      <c r="C247" s="46">
        <v>7</v>
      </c>
      <c r="D247" s="46">
        <v>0</v>
      </c>
      <c r="E247" s="47">
        <f t="shared" si="71"/>
        <v>21.875</v>
      </c>
      <c r="F247" s="47">
        <f t="shared" si="71"/>
        <v>0</v>
      </c>
      <c r="G247" s="47">
        <f>E247*0.75</f>
        <v>16.40625</v>
      </c>
      <c r="H247" s="47">
        <f>F247*0.25</f>
        <v>0</v>
      </c>
      <c r="I247" s="47">
        <f>SUM(G247:H247)</f>
        <v>16.40625</v>
      </c>
    </row>
    <row r="248" spans="1:36" ht="17.25" customHeight="1" x14ac:dyDescent="0.3">
      <c r="A248" s="2"/>
      <c r="B248" s="58"/>
      <c r="C248" s="46"/>
      <c r="D248" s="46"/>
      <c r="E248" s="49"/>
      <c r="F248" s="49"/>
      <c r="G248" s="49"/>
      <c r="H248" s="49"/>
      <c r="I248" s="49"/>
    </row>
    <row r="249" spans="1:36" ht="17.25" customHeight="1" x14ac:dyDescent="0.3">
      <c r="A249" s="2"/>
      <c r="B249" s="58" t="s">
        <v>16</v>
      </c>
      <c r="C249" s="46">
        <f>SUM(C243:C248)</f>
        <v>32</v>
      </c>
      <c r="D249" s="46">
        <f t="shared" ref="D249:I249" si="72">SUM(D243:D247)</f>
        <v>6</v>
      </c>
      <c r="E249" s="47">
        <f t="shared" si="72"/>
        <v>100</v>
      </c>
      <c r="F249" s="47">
        <f t="shared" si="72"/>
        <v>100</v>
      </c>
      <c r="G249" s="47">
        <f t="shared" si="72"/>
        <v>75</v>
      </c>
      <c r="H249" s="47">
        <f t="shared" si="72"/>
        <v>25</v>
      </c>
      <c r="I249" s="47">
        <f t="shared" si="72"/>
        <v>100</v>
      </c>
    </row>
    <row r="250" spans="1:36" ht="17.25" customHeight="1" x14ac:dyDescent="0.3">
      <c r="A250" s="2"/>
      <c r="B250" s="3"/>
    </row>
    <row r="251" spans="1:36" ht="17.25" customHeight="1" x14ac:dyDescent="0.25">
      <c r="A251" s="41"/>
      <c r="B251" s="50" t="s">
        <v>51</v>
      </c>
      <c r="C251" s="51"/>
      <c r="D251" s="51"/>
      <c r="E251" s="51"/>
      <c r="F251" s="52"/>
      <c r="G251" s="52"/>
      <c r="H251" s="52"/>
      <c r="I251" s="52"/>
      <c r="J251" s="52"/>
      <c r="K251" s="52"/>
      <c r="L251" s="52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</row>
    <row r="252" spans="1:36" ht="17.25" customHeight="1" x14ac:dyDescent="0.25">
      <c r="A252" s="38"/>
      <c r="B252" s="39" t="s">
        <v>1</v>
      </c>
      <c r="C252" s="39" t="s">
        <v>2</v>
      </c>
      <c r="D252" s="39" t="s">
        <v>40</v>
      </c>
      <c r="E252" s="39" t="s">
        <v>52</v>
      </c>
      <c r="F252" s="39" t="s">
        <v>53</v>
      </c>
      <c r="G252" s="39" t="s">
        <v>42</v>
      </c>
      <c r="H252" s="39" t="s">
        <v>54</v>
      </c>
      <c r="I252" s="39" t="s">
        <v>8</v>
      </c>
      <c r="J252" s="39" t="s">
        <v>44</v>
      </c>
      <c r="K252" s="39" t="s">
        <v>55</v>
      </c>
      <c r="L252" s="64" t="s">
        <v>11</v>
      </c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</row>
    <row r="253" spans="1:36" ht="17.25" customHeight="1" x14ac:dyDescent="0.25">
      <c r="A253" s="38"/>
      <c r="B253" s="96" t="s">
        <v>56</v>
      </c>
      <c r="C253" s="97">
        <v>235</v>
      </c>
      <c r="D253" s="97">
        <v>6</v>
      </c>
      <c r="E253" s="97">
        <v>2</v>
      </c>
      <c r="F253" s="98">
        <f t="shared" ref="F253:H257" si="73">C253*100/C$259</f>
        <v>29.559748427672957</v>
      </c>
      <c r="G253" s="98">
        <f t="shared" si="73"/>
        <v>18.181818181818183</v>
      </c>
      <c r="H253" s="98">
        <f t="shared" si="73"/>
        <v>40</v>
      </c>
      <c r="I253" s="102">
        <f>F253*0.4</f>
        <v>11.823899371069183</v>
      </c>
      <c r="J253" s="102">
        <f>G253*0.5</f>
        <v>9.0909090909090917</v>
      </c>
      <c r="K253" s="102">
        <f>H253*0.1</f>
        <v>4</v>
      </c>
      <c r="L253" s="98">
        <f>SUM(I253:K253)</f>
        <v>24.914808461978275</v>
      </c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</row>
    <row r="254" spans="1:36" ht="17.25" customHeight="1" x14ac:dyDescent="0.25">
      <c r="A254" s="38"/>
      <c r="B254" s="99" t="s">
        <v>70</v>
      </c>
      <c r="C254" s="100">
        <v>172</v>
      </c>
      <c r="D254" s="100">
        <v>8</v>
      </c>
      <c r="E254" s="100">
        <v>1</v>
      </c>
      <c r="F254" s="101">
        <f t="shared" si="73"/>
        <v>21.635220125786162</v>
      </c>
      <c r="G254" s="101">
        <f t="shared" si="73"/>
        <v>24.242424242424242</v>
      </c>
      <c r="H254" s="101">
        <f t="shared" si="73"/>
        <v>20</v>
      </c>
      <c r="I254" s="101">
        <f>F254*0.4</f>
        <v>8.6540880503144653</v>
      </c>
      <c r="J254" s="101">
        <f>G254*0.5</f>
        <v>12.121212121212121</v>
      </c>
      <c r="K254" s="101">
        <f>H254*0.1</f>
        <v>2</v>
      </c>
      <c r="L254" s="101">
        <f>SUM(I254:K254)</f>
        <v>22.775300171526588</v>
      </c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</row>
    <row r="255" spans="1:36" ht="17.25" customHeight="1" x14ac:dyDescent="0.25">
      <c r="A255" s="38"/>
      <c r="B255" s="99" t="s">
        <v>57</v>
      </c>
      <c r="C255" s="100">
        <v>232</v>
      </c>
      <c r="D255" s="100">
        <v>7</v>
      </c>
      <c r="E255" s="100">
        <v>0</v>
      </c>
      <c r="F255" s="101">
        <f t="shared" si="73"/>
        <v>29.182389937106919</v>
      </c>
      <c r="G255" s="101">
        <f t="shared" si="73"/>
        <v>21.212121212121211</v>
      </c>
      <c r="H255" s="101">
        <f t="shared" si="73"/>
        <v>0</v>
      </c>
      <c r="I255" s="101">
        <f>F255*0.4</f>
        <v>11.672955974842768</v>
      </c>
      <c r="J255" s="101">
        <f>G255*0.5</f>
        <v>10.606060606060606</v>
      </c>
      <c r="K255" s="101">
        <f>H255*0.1</f>
        <v>0</v>
      </c>
      <c r="L255" s="101">
        <f>SUM(I255:K255)</f>
        <v>22.279016580903374</v>
      </c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</row>
    <row r="256" spans="1:36" ht="17.25" customHeight="1" x14ac:dyDescent="0.25">
      <c r="A256" s="38"/>
      <c r="B256" s="99" t="s">
        <v>58</v>
      </c>
      <c r="C256" s="100">
        <v>148</v>
      </c>
      <c r="D256" s="100">
        <v>5</v>
      </c>
      <c r="E256" s="100">
        <v>0</v>
      </c>
      <c r="F256" s="101">
        <f t="shared" si="73"/>
        <v>18.616352201257861</v>
      </c>
      <c r="G256" s="101">
        <f t="shared" si="73"/>
        <v>15.151515151515152</v>
      </c>
      <c r="H256" s="101">
        <f t="shared" si="73"/>
        <v>0</v>
      </c>
      <c r="I256" s="101">
        <f>F256*0.4</f>
        <v>7.4465408805031448</v>
      </c>
      <c r="J256" s="101">
        <f>G256*0.5</f>
        <v>7.5757575757575761</v>
      </c>
      <c r="K256" s="101">
        <f>H256*0.1</f>
        <v>0</v>
      </c>
      <c r="L256" s="101">
        <f>SUM(I256:K256)</f>
        <v>15.022298456260721</v>
      </c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</row>
    <row r="257" spans="1:36" ht="17.25" customHeight="1" x14ac:dyDescent="0.25">
      <c r="A257" s="38"/>
      <c r="B257" s="99" t="s">
        <v>115</v>
      </c>
      <c r="C257" s="100">
        <v>8</v>
      </c>
      <c r="D257" s="100">
        <v>7</v>
      </c>
      <c r="E257" s="100">
        <v>2</v>
      </c>
      <c r="F257" s="101">
        <f t="shared" si="73"/>
        <v>1.0062893081761006</v>
      </c>
      <c r="G257" s="101">
        <f t="shared" si="73"/>
        <v>21.212121212121211</v>
      </c>
      <c r="H257" s="101">
        <f t="shared" si="73"/>
        <v>40</v>
      </c>
      <c r="I257" s="101">
        <f>F257*0.4</f>
        <v>0.40251572327044027</v>
      </c>
      <c r="J257" s="101">
        <f>G257*0.5</f>
        <v>10.606060606060606</v>
      </c>
      <c r="K257" s="101">
        <f>H257*0.1</f>
        <v>4</v>
      </c>
      <c r="L257" s="101">
        <f>SUM(I257:K257)</f>
        <v>15.008576329331046</v>
      </c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</row>
    <row r="258" spans="1:36" ht="17.25" customHeight="1" x14ac:dyDescent="0.25">
      <c r="A258" s="38"/>
      <c r="B258" s="45"/>
      <c r="C258" s="46"/>
      <c r="D258" s="46"/>
      <c r="E258" s="46"/>
      <c r="F258" s="49"/>
      <c r="G258" s="49"/>
      <c r="H258" s="49"/>
      <c r="I258" s="49"/>
      <c r="J258" s="49"/>
      <c r="K258" s="49"/>
      <c r="L258" s="49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</row>
    <row r="259" spans="1:36" ht="17.25" customHeight="1" x14ac:dyDescent="0.25">
      <c r="A259" s="38"/>
      <c r="B259" s="45" t="s">
        <v>16</v>
      </c>
      <c r="C259" s="46">
        <f t="shared" ref="C259:L259" si="74">SUM(C253:C258)</f>
        <v>795</v>
      </c>
      <c r="D259" s="46">
        <f t="shared" si="74"/>
        <v>33</v>
      </c>
      <c r="E259" s="46">
        <f t="shared" si="74"/>
        <v>5</v>
      </c>
      <c r="F259" s="47">
        <f t="shared" si="74"/>
        <v>100.00000000000001</v>
      </c>
      <c r="G259" s="47">
        <f t="shared" si="74"/>
        <v>100</v>
      </c>
      <c r="H259" s="47">
        <f t="shared" si="74"/>
        <v>100</v>
      </c>
      <c r="I259" s="47">
        <f t="shared" si="74"/>
        <v>40</v>
      </c>
      <c r="J259" s="47">
        <f t="shared" si="74"/>
        <v>50</v>
      </c>
      <c r="K259" s="47">
        <f t="shared" si="74"/>
        <v>10</v>
      </c>
      <c r="L259" s="47">
        <f t="shared" si="74"/>
        <v>100</v>
      </c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</row>
    <row r="260" spans="1:36" ht="17.25" customHeight="1" x14ac:dyDescent="0.3">
      <c r="A260" s="2"/>
      <c r="B260" s="3"/>
    </row>
    <row r="261" spans="1:36" ht="17.25" customHeight="1" x14ac:dyDescent="0.3">
      <c r="A261" s="2"/>
      <c r="B261" s="126" t="s">
        <v>59</v>
      </c>
      <c r="C261" s="127"/>
      <c r="D261" s="127"/>
    </row>
    <row r="262" spans="1:36" ht="17.25" customHeight="1" x14ac:dyDescent="0.3">
      <c r="A262" s="2"/>
      <c r="B262" s="130" t="s">
        <v>1</v>
      </c>
      <c r="C262" s="124"/>
      <c r="D262" s="128" t="s">
        <v>60</v>
      </c>
      <c r="E262" s="121"/>
      <c r="F262" s="122"/>
    </row>
    <row r="263" spans="1:36" ht="17.25" customHeight="1" x14ac:dyDescent="0.3">
      <c r="A263" s="2"/>
      <c r="B263" s="131" t="s">
        <v>36</v>
      </c>
      <c r="C263" s="124"/>
      <c r="D263" s="132" t="s">
        <v>134</v>
      </c>
      <c r="E263" s="127"/>
      <c r="F263" s="124"/>
    </row>
    <row r="264" spans="1:36" ht="17.25" customHeight="1" x14ac:dyDescent="0.3">
      <c r="A264" s="2"/>
      <c r="B264" s="123" t="s">
        <v>26</v>
      </c>
      <c r="C264" s="124"/>
      <c r="D264" s="133" t="s">
        <v>135</v>
      </c>
      <c r="E264" s="127"/>
      <c r="F264" s="124"/>
    </row>
    <row r="265" spans="1:36" ht="17.25" customHeight="1" x14ac:dyDescent="0.3">
      <c r="A265" s="2"/>
      <c r="B265" s="123" t="s">
        <v>61</v>
      </c>
      <c r="C265" s="124"/>
      <c r="D265" s="133" t="s">
        <v>136</v>
      </c>
      <c r="E265" s="127"/>
      <c r="F265" s="124"/>
    </row>
    <row r="266" spans="1:36" ht="17.25" customHeight="1" x14ac:dyDescent="0.3">
      <c r="A266" s="2"/>
      <c r="B266" s="123" t="s">
        <v>90</v>
      </c>
      <c r="C266" s="124"/>
      <c r="D266" s="133" t="s">
        <v>137</v>
      </c>
      <c r="E266" s="127"/>
      <c r="F266" s="124"/>
    </row>
    <row r="267" spans="1:36" ht="17.25" customHeight="1" x14ac:dyDescent="0.3">
      <c r="A267" s="2"/>
      <c r="B267" s="123" t="s">
        <v>36</v>
      </c>
      <c r="C267" s="124"/>
      <c r="D267" s="133" t="s">
        <v>138</v>
      </c>
      <c r="E267" s="127"/>
      <c r="F267" s="124"/>
    </row>
    <row r="268" spans="1:36" ht="17.25" customHeight="1" x14ac:dyDescent="0.3">
      <c r="A268" s="2"/>
      <c r="B268" s="65"/>
      <c r="C268" s="65"/>
      <c r="D268" s="65"/>
    </row>
    <row r="269" spans="1:36" ht="17.25" customHeight="1" x14ac:dyDescent="0.3">
      <c r="A269" s="2"/>
      <c r="B269" s="126" t="s">
        <v>62</v>
      </c>
      <c r="C269" s="127"/>
      <c r="D269" s="2"/>
      <c r="E269" s="2"/>
      <c r="F269" s="15"/>
    </row>
    <row r="270" spans="1:36" ht="17.25" customHeight="1" x14ac:dyDescent="0.3">
      <c r="A270" s="2"/>
      <c r="B270" s="54" t="s">
        <v>1</v>
      </c>
      <c r="C270" s="128" t="s">
        <v>2</v>
      </c>
      <c r="D270" s="121"/>
      <c r="E270" s="121"/>
      <c r="F270" s="122"/>
    </row>
    <row r="271" spans="1:36" ht="17.25" customHeight="1" x14ac:dyDescent="0.3">
      <c r="A271" s="2"/>
      <c r="B271" s="107" t="s">
        <v>12</v>
      </c>
      <c r="C271" s="134" t="s">
        <v>100</v>
      </c>
      <c r="D271" s="135"/>
      <c r="E271" s="135"/>
      <c r="F271" s="136"/>
    </row>
    <row r="272" spans="1:36" ht="17.25" customHeight="1" x14ac:dyDescent="0.3">
      <c r="A272" s="2"/>
      <c r="B272" s="56" t="s">
        <v>71</v>
      </c>
      <c r="C272" s="120" t="s">
        <v>101</v>
      </c>
      <c r="D272" s="121"/>
      <c r="E272" s="121"/>
      <c r="F272" s="122"/>
    </row>
    <row r="273" spans="1:6" ht="17.25" customHeight="1" x14ac:dyDescent="0.3">
      <c r="A273" s="2"/>
      <c r="B273" s="56" t="s">
        <v>87</v>
      </c>
      <c r="C273" s="120" t="s">
        <v>102</v>
      </c>
      <c r="D273" s="121"/>
      <c r="E273" s="121"/>
      <c r="F273" s="122"/>
    </row>
    <row r="274" spans="1:6" ht="17.25" customHeight="1" x14ac:dyDescent="0.3">
      <c r="A274" s="2"/>
      <c r="B274" s="56" t="s">
        <v>13</v>
      </c>
      <c r="C274" s="120" t="s">
        <v>103</v>
      </c>
      <c r="D274" s="121"/>
      <c r="E274" s="121"/>
      <c r="F274" s="122"/>
    </row>
    <row r="275" spans="1:6" ht="17.25" customHeight="1" x14ac:dyDescent="0.3">
      <c r="A275" s="2"/>
      <c r="B275" s="56" t="s">
        <v>86</v>
      </c>
      <c r="C275" s="120" t="s">
        <v>104</v>
      </c>
      <c r="D275" s="121"/>
      <c r="E275" s="121"/>
      <c r="F275" s="122"/>
    </row>
    <row r="276" spans="1:6" ht="17.25" customHeight="1" x14ac:dyDescent="0.3">
      <c r="A276" s="2"/>
      <c r="B276" s="65"/>
      <c r="C276" s="65"/>
      <c r="D276" s="65"/>
    </row>
    <row r="277" spans="1:6" ht="17.25" customHeight="1" x14ac:dyDescent="0.3">
      <c r="A277" s="2"/>
      <c r="B277" s="50" t="s">
        <v>63</v>
      </c>
      <c r="C277" s="51"/>
      <c r="D277" s="65"/>
    </row>
    <row r="278" spans="1:6" ht="17.25" customHeight="1" x14ac:dyDescent="0.3">
      <c r="A278" s="2"/>
      <c r="B278" s="53" t="s">
        <v>1</v>
      </c>
      <c r="C278" s="39" t="s">
        <v>64</v>
      </c>
      <c r="D278" s="65"/>
    </row>
    <row r="279" spans="1:6" ht="17.25" customHeight="1" x14ac:dyDescent="0.3">
      <c r="A279" s="2"/>
      <c r="B279" s="57" t="s">
        <v>86</v>
      </c>
      <c r="C279" s="43">
        <v>3</v>
      </c>
      <c r="D279" s="65"/>
    </row>
    <row r="280" spans="1:6" ht="17.25" customHeight="1" x14ac:dyDescent="0.3">
      <c r="A280" s="2"/>
      <c r="B280" s="58" t="s">
        <v>12</v>
      </c>
      <c r="C280" s="46">
        <v>1</v>
      </c>
      <c r="D280" s="65"/>
    </row>
    <row r="281" spans="1:6" ht="17.25" customHeight="1" x14ac:dyDescent="0.3">
      <c r="A281" s="2"/>
      <c r="B281" s="58" t="s">
        <v>71</v>
      </c>
      <c r="C281" s="46">
        <v>1</v>
      </c>
      <c r="D281" s="65"/>
    </row>
    <row r="282" spans="1:6" ht="17.25" customHeight="1" x14ac:dyDescent="0.3">
      <c r="A282" s="2"/>
      <c r="B282" s="58" t="s">
        <v>87</v>
      </c>
      <c r="C282" s="46">
        <v>1</v>
      </c>
      <c r="D282" s="65"/>
    </row>
    <row r="283" spans="1:6" ht="17.25" customHeight="1" x14ac:dyDescent="0.3">
      <c r="A283" s="2"/>
      <c r="B283" s="58" t="s">
        <v>13</v>
      </c>
      <c r="C283" s="46">
        <v>1</v>
      </c>
      <c r="D283" s="65"/>
    </row>
    <row r="284" spans="1:6" ht="17.25" customHeight="1" x14ac:dyDescent="0.3">
      <c r="A284" s="2"/>
      <c r="B284" s="65"/>
      <c r="C284" s="65"/>
      <c r="D284" s="65"/>
    </row>
    <row r="285" spans="1:6" ht="17.25" customHeight="1" x14ac:dyDescent="0.3">
      <c r="A285" s="2"/>
      <c r="B285" s="50" t="s">
        <v>66</v>
      </c>
      <c r="C285" s="51"/>
      <c r="D285" s="65"/>
    </row>
    <row r="286" spans="1:6" ht="17.25" customHeight="1" x14ac:dyDescent="0.3">
      <c r="A286" s="2"/>
      <c r="B286" s="53" t="s">
        <v>67</v>
      </c>
      <c r="C286" s="39" t="s">
        <v>2</v>
      </c>
      <c r="D286" s="65"/>
    </row>
    <row r="287" spans="1:6" ht="31.5" customHeight="1" x14ac:dyDescent="0.3">
      <c r="A287" s="2"/>
      <c r="B287" s="109" t="s">
        <v>159</v>
      </c>
      <c r="C287" s="43">
        <v>277</v>
      </c>
      <c r="D287" s="65"/>
    </row>
    <row r="288" spans="1:6" ht="31.5" customHeight="1" x14ac:dyDescent="0.3">
      <c r="A288" s="2"/>
      <c r="B288" s="110" t="s">
        <v>158</v>
      </c>
      <c r="C288" s="46">
        <v>172</v>
      </c>
      <c r="D288" s="65"/>
    </row>
    <row r="289" spans="1:36" ht="31.5" customHeight="1" x14ac:dyDescent="0.3">
      <c r="A289" s="2"/>
      <c r="B289" s="110" t="s">
        <v>160</v>
      </c>
      <c r="C289" s="46">
        <v>155</v>
      </c>
      <c r="D289" s="65"/>
    </row>
    <row r="290" spans="1:36" ht="31.5" customHeight="1" x14ac:dyDescent="0.3">
      <c r="A290" s="2"/>
      <c r="B290" s="110" t="s">
        <v>161</v>
      </c>
      <c r="C290" s="46">
        <v>151</v>
      </c>
      <c r="D290" s="65"/>
    </row>
    <row r="291" spans="1:36" ht="31.5" customHeight="1" x14ac:dyDescent="0.3">
      <c r="A291" s="2"/>
      <c r="B291" s="110" t="s">
        <v>162</v>
      </c>
      <c r="C291" s="46">
        <v>148</v>
      </c>
      <c r="D291" s="65"/>
    </row>
    <row r="292" spans="1:36" ht="17.25" customHeight="1" x14ac:dyDescent="0.3">
      <c r="A292" s="2"/>
      <c r="B292" s="65"/>
      <c r="C292" s="65"/>
      <c r="D292" s="65"/>
    </row>
    <row r="293" spans="1:36" ht="17.25" customHeight="1" x14ac:dyDescent="0.3">
      <c r="A293" s="66" t="s">
        <v>72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</row>
    <row r="294" spans="1:36" ht="17.25" customHeight="1" x14ac:dyDescent="0.3">
      <c r="A294" s="67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</row>
    <row r="296" spans="1:36" ht="17.25" customHeight="1" x14ac:dyDescent="0.25">
      <c r="A296" s="21"/>
      <c r="B296" s="16" t="s">
        <v>73</v>
      </c>
      <c r="C296" s="21"/>
      <c r="D296" s="137" t="s">
        <v>74</v>
      </c>
      <c r="E296" s="138"/>
      <c r="F296" s="138"/>
      <c r="G296" s="138"/>
      <c r="H296" s="138"/>
      <c r="I296" s="138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</row>
    <row r="297" spans="1:36" ht="17.25" customHeight="1" x14ac:dyDescent="0.25">
      <c r="A297" s="22"/>
      <c r="B297" s="68" t="s">
        <v>75</v>
      </c>
      <c r="C297" s="21"/>
      <c r="D297" s="148" t="s">
        <v>76</v>
      </c>
      <c r="E297" s="148"/>
      <c r="F297" s="148"/>
      <c r="G297" s="142" t="s">
        <v>77</v>
      </c>
      <c r="H297" s="142"/>
      <c r="I297" s="143"/>
      <c r="J297" s="139" t="s">
        <v>78</v>
      </c>
      <c r="K297" s="121"/>
      <c r="L297" s="121"/>
      <c r="M297" s="122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</row>
    <row r="298" spans="1:36" ht="17.25" customHeight="1" x14ac:dyDescent="0.25">
      <c r="A298" s="22"/>
      <c r="B298" s="106" t="s">
        <v>149</v>
      </c>
      <c r="C298" s="21"/>
      <c r="D298" s="149" t="s">
        <v>183</v>
      </c>
      <c r="E298" s="149"/>
      <c r="F298" s="149"/>
      <c r="G298" s="144" t="s">
        <v>185</v>
      </c>
      <c r="H298" s="144"/>
      <c r="I298" s="145"/>
      <c r="J298" s="140"/>
      <c r="K298" s="121"/>
      <c r="L298" s="121"/>
      <c r="M298" s="122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</row>
    <row r="299" spans="1:36" ht="17.25" customHeight="1" x14ac:dyDescent="0.25">
      <c r="A299" s="22"/>
      <c r="B299" s="26" t="s">
        <v>179</v>
      </c>
      <c r="C299" s="21"/>
      <c r="D299" s="150" t="s">
        <v>184</v>
      </c>
      <c r="E299" s="150"/>
      <c r="F299" s="150"/>
      <c r="G299" s="146" t="s">
        <v>185</v>
      </c>
      <c r="H299" s="146"/>
      <c r="I299" s="147"/>
      <c r="J299" s="141"/>
      <c r="K299" s="121"/>
      <c r="L299" s="121"/>
      <c r="M299" s="122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</row>
    <row r="300" spans="1:36" ht="17.25" customHeight="1" x14ac:dyDescent="0.25">
      <c r="A300" s="22"/>
      <c r="B300" s="26" t="s">
        <v>178</v>
      </c>
      <c r="C300" s="21"/>
      <c r="D300" s="150" t="s">
        <v>13</v>
      </c>
      <c r="E300" s="150"/>
      <c r="F300" s="150"/>
      <c r="G300" s="146" t="s">
        <v>185</v>
      </c>
      <c r="H300" s="146"/>
      <c r="I300" s="147"/>
      <c r="J300" s="141"/>
      <c r="K300" s="121"/>
      <c r="L300" s="121"/>
      <c r="M300" s="122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</row>
    <row r="301" spans="1:36" ht="17.25" customHeight="1" x14ac:dyDescent="0.25">
      <c r="A301" s="22"/>
      <c r="B301" s="45" t="s">
        <v>180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</row>
    <row r="302" spans="1:36" ht="17.25" customHeight="1" x14ac:dyDescent="0.25">
      <c r="A302" s="22"/>
      <c r="B302" s="45" t="s">
        <v>123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</row>
    <row r="303" spans="1:36" ht="17.2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</row>
    <row r="304" spans="1:36" ht="17.25" customHeight="1" x14ac:dyDescent="0.25">
      <c r="A304" s="21"/>
      <c r="B304" s="126" t="s">
        <v>80</v>
      </c>
      <c r="C304" s="127"/>
      <c r="D304" s="41"/>
      <c r="E304" s="21"/>
      <c r="F304" s="21"/>
      <c r="G304" s="21"/>
      <c r="H304" s="21"/>
      <c r="I304" s="21"/>
      <c r="J304" s="21"/>
      <c r="K304" s="69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</row>
    <row r="305" spans="1:36" ht="17.25" customHeight="1" x14ac:dyDescent="0.25">
      <c r="A305" s="21"/>
      <c r="B305" s="18" t="s">
        <v>81</v>
      </c>
      <c r="C305" s="68" t="s">
        <v>82</v>
      </c>
      <c r="D305" s="41"/>
      <c r="E305" s="21"/>
      <c r="F305" s="21"/>
      <c r="G305" s="21"/>
      <c r="H305" s="21"/>
      <c r="I305" s="21"/>
      <c r="J305" s="2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</row>
    <row r="306" spans="1:36" ht="17.25" customHeight="1" x14ac:dyDescent="0.25">
      <c r="A306" s="21"/>
      <c r="B306" s="57" t="s">
        <v>181</v>
      </c>
      <c r="C306" s="70">
        <v>0</v>
      </c>
      <c r="D306" s="41"/>
      <c r="E306" s="21"/>
      <c r="F306" s="21"/>
      <c r="G306" s="21"/>
      <c r="H306" s="21"/>
      <c r="I306" s="21"/>
      <c r="J306" s="2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</row>
    <row r="307" spans="1:36" ht="17.25" customHeight="1" x14ac:dyDescent="0.25">
      <c r="A307" s="21"/>
      <c r="B307" s="58" t="s">
        <v>176</v>
      </c>
      <c r="C307" s="71">
        <v>10</v>
      </c>
      <c r="D307" s="41"/>
      <c r="E307" s="21"/>
      <c r="F307" s="21"/>
      <c r="G307" s="21"/>
      <c r="H307" s="21"/>
      <c r="I307" s="21"/>
      <c r="J307" s="2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</row>
    <row r="308" spans="1:36" ht="17.25" customHeight="1" x14ac:dyDescent="0.25">
      <c r="A308" s="21"/>
      <c r="B308" s="63" t="s">
        <v>177</v>
      </c>
      <c r="C308" s="71">
        <v>25</v>
      </c>
      <c r="D308" s="41"/>
      <c r="E308" s="21"/>
      <c r="F308" s="21"/>
      <c r="G308" s="21"/>
      <c r="H308" s="21"/>
      <c r="I308" s="21"/>
      <c r="J308" s="2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</row>
  </sheetData>
  <sortState xmlns:xlrd2="http://schemas.microsoft.com/office/spreadsheetml/2017/richdata2" ref="B48:I52">
    <sortCondition descending="1" ref="I48:I52"/>
  </sortState>
  <mergeCells count="70">
    <mergeCell ref="B304:C304"/>
    <mergeCell ref="J297:M297"/>
    <mergeCell ref="J298:M298"/>
    <mergeCell ref="J299:M299"/>
    <mergeCell ref="J300:M300"/>
    <mergeCell ref="D297:F297"/>
    <mergeCell ref="D298:F298"/>
    <mergeCell ref="D299:F299"/>
    <mergeCell ref="D300:F300"/>
    <mergeCell ref="G297:I297"/>
    <mergeCell ref="C272:F272"/>
    <mergeCell ref="C273:F273"/>
    <mergeCell ref="C274:F274"/>
    <mergeCell ref="C275:F275"/>
    <mergeCell ref="D296:I296"/>
    <mergeCell ref="G298:I298"/>
    <mergeCell ref="G299:I299"/>
    <mergeCell ref="G300:I300"/>
    <mergeCell ref="D265:F265"/>
    <mergeCell ref="D266:F266"/>
    <mergeCell ref="D267:F267"/>
    <mergeCell ref="C270:F270"/>
    <mergeCell ref="C271:F271"/>
    <mergeCell ref="B265:C265"/>
    <mergeCell ref="B266:C266"/>
    <mergeCell ref="B267:C267"/>
    <mergeCell ref="B269:C269"/>
    <mergeCell ref="D262:F262"/>
    <mergeCell ref="B263:C263"/>
    <mergeCell ref="D263:F263"/>
    <mergeCell ref="B264:C264"/>
    <mergeCell ref="D264:F264"/>
    <mergeCell ref="B262:C262"/>
    <mergeCell ref="C77:F77"/>
    <mergeCell ref="C78:F78"/>
    <mergeCell ref="C79:F79"/>
    <mergeCell ref="C80:F80"/>
    <mergeCell ref="B261:D261"/>
    <mergeCell ref="B163:D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72:C72"/>
    <mergeCell ref="D72:F72"/>
    <mergeCell ref="B74:C74"/>
    <mergeCell ref="C75:F75"/>
    <mergeCell ref="C76:F76"/>
    <mergeCell ref="B69:C69"/>
    <mergeCell ref="D69:F69"/>
    <mergeCell ref="B70:C70"/>
    <mergeCell ref="D70:F70"/>
    <mergeCell ref="B71:C71"/>
    <mergeCell ref="D71:F71"/>
    <mergeCell ref="B66:D66"/>
    <mergeCell ref="B67:C67"/>
    <mergeCell ref="D67:F67"/>
    <mergeCell ref="B68:C68"/>
    <mergeCell ref="D68:F68"/>
    <mergeCell ref="B169:C169"/>
    <mergeCell ref="D169:F169"/>
    <mergeCell ref="B171:C171"/>
    <mergeCell ref="C172:F172"/>
    <mergeCell ref="C173:F17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Raymond's PC</dc:creator>
  <cp:lastModifiedBy>Raymond's PC</cp:lastModifiedBy>
  <dcterms:created xsi:type="dcterms:W3CDTF">2021-12-21T22:31:12Z</dcterms:created>
  <dcterms:modified xsi:type="dcterms:W3CDTF">2022-01-19T21:35:54Z</dcterms:modified>
</cp:coreProperties>
</file>