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9ba3f78e489e6908/Dokumente/EPFL/12_Master_Thesis/12_Retrofitting/"/>
    </mc:Choice>
  </mc:AlternateContent>
  <xr:revisionPtr revIDLastSave="516" documentId="11_AD4DB114E441178AC67DF43A3ED6DF7E683EDF19" xr6:coauthVersionLast="47" xr6:coauthVersionMax="47" xr10:uidLastSave="{5069ECEF-F600-4AF6-934B-F238E3B9199F}"/>
  <bookViews>
    <workbookView xWindow="-110" yWindow="-110" windowWidth="19420" windowHeight="10420" activeTab="1" xr2:uid="{00000000-000D-0000-FFFF-FFFF00000000}"/>
  </bookViews>
  <sheets>
    <sheet name="Geometry and loads" sheetId="1" r:id="rId1"/>
    <sheet name="Design Steel Ties" sheetId="2" r:id="rId2"/>
  </sheets>
  <definedNames>
    <definedName name="_xlnm.Print_Area" localSheetId="1">'Design Steel Ties'!$A$1:$K$14</definedName>
    <definedName name="_xlnm.Print_Area" localSheetId="0">'Geometry and loads'!$A$1:$P$15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2" l="1"/>
  <c r="G4" i="2"/>
  <c r="G6" i="2" s="1"/>
  <c r="I6" i="2" s="1"/>
  <c r="I9" i="2" l="1"/>
  <c r="I10" i="2"/>
  <c r="I11" i="2"/>
  <c r="I12" i="2"/>
  <c r="I13" i="2"/>
  <c r="I14" i="2"/>
  <c r="I8" i="2"/>
  <c r="D9" i="2"/>
  <c r="D10" i="2"/>
  <c r="D11" i="2"/>
  <c r="D12" i="2"/>
  <c r="D13" i="2"/>
  <c r="D14" i="2"/>
  <c r="D8" i="2"/>
  <c r="C9" i="2"/>
  <c r="C10" i="2"/>
  <c r="C11" i="2"/>
  <c r="C12" i="2"/>
  <c r="C13" i="2"/>
  <c r="C14" i="2"/>
  <c r="C8" i="2"/>
  <c r="B4" i="2"/>
  <c r="E10" i="1"/>
  <c r="E11" i="1"/>
  <c r="E12" i="1"/>
  <c r="E13" i="1"/>
  <c r="E14" i="1"/>
  <c r="E15" i="1"/>
  <c r="E9" i="1"/>
  <c r="M10" i="1"/>
  <c r="M11" i="1"/>
  <c r="M12" i="1"/>
  <c r="N12" i="1" s="1"/>
  <c r="O12" i="1" s="1"/>
  <c r="M13" i="1"/>
  <c r="M14" i="1"/>
  <c r="M15" i="1"/>
  <c r="M9" i="1"/>
  <c r="N9" i="1" s="1"/>
  <c r="O9" i="1" s="1"/>
  <c r="J10" i="1"/>
  <c r="J11" i="1"/>
  <c r="J12" i="1"/>
  <c r="J13" i="1"/>
  <c r="J14" i="1"/>
  <c r="J15" i="1"/>
  <c r="J9" i="1"/>
  <c r="B4" i="1"/>
  <c r="N10" i="1" l="1"/>
  <c r="O10" i="1" s="1"/>
  <c r="P10" i="1" s="1"/>
  <c r="B9" i="2" s="1"/>
  <c r="N14" i="1"/>
  <c r="O14" i="1" s="1"/>
  <c r="P14" i="1" s="1"/>
  <c r="B13" i="2" s="1"/>
  <c r="G13" i="2" s="1"/>
  <c r="H13" i="2" s="1"/>
  <c r="N15" i="1"/>
  <c r="O15" i="1" s="1"/>
  <c r="N11" i="1"/>
  <c r="O11" i="1" s="1"/>
  <c r="P11" i="1" s="1"/>
  <c r="B10" i="2" s="1"/>
  <c r="E10" i="2" s="1"/>
  <c r="F10" i="2" s="1"/>
  <c r="G9" i="2"/>
  <c r="H9" i="2" s="1"/>
  <c r="N13" i="1"/>
  <c r="O13" i="1" s="1"/>
  <c r="P13" i="1" s="1"/>
  <c r="B12" i="2" s="1"/>
  <c r="E12" i="2" s="1"/>
  <c r="F12" i="2" s="1"/>
  <c r="P15" i="1"/>
  <c r="B14" i="2" s="1"/>
  <c r="E14" i="2" s="1"/>
  <c r="F14" i="2" s="1"/>
  <c r="P9" i="1"/>
  <c r="B8" i="2" s="1"/>
  <c r="P12" i="1"/>
  <c r="B11" i="2" s="1"/>
  <c r="J13" i="2"/>
  <c r="K13" i="2" s="1"/>
  <c r="J9" i="2"/>
  <c r="K9" i="2" s="1"/>
  <c r="E13" i="2"/>
  <c r="F13" i="2" s="1"/>
  <c r="E9" i="2"/>
  <c r="F9" i="2" s="1"/>
  <c r="G12" i="2"/>
  <c r="H12" i="2" s="1"/>
  <c r="J12" i="2" s="1"/>
  <c r="K12" i="2" s="1"/>
  <c r="G14" i="2"/>
  <c r="H14" i="2" s="1"/>
  <c r="J14" i="2" s="1"/>
  <c r="G10" i="2" l="1"/>
  <c r="H10" i="2" s="1"/>
  <c r="J10" i="2" s="1"/>
  <c r="K10" i="2" s="1"/>
  <c r="E11" i="2"/>
  <c r="F11" i="2" s="1"/>
  <c r="G11" i="2"/>
  <c r="H11" i="2" s="1"/>
  <c r="J11" i="2" s="1"/>
  <c r="K11" i="2" s="1"/>
  <c r="E8" i="2"/>
  <c r="F8" i="2" s="1"/>
  <c r="G8" i="2"/>
  <c r="H8" i="2" s="1"/>
  <c r="J8" i="2" s="1"/>
  <c r="K8" i="2" s="1"/>
</calcChain>
</file>

<file path=xl/sharedStrings.xml><?xml version="1.0" encoding="utf-8"?>
<sst xmlns="http://schemas.openxmlformats.org/spreadsheetml/2006/main" count="79" uniqueCount="58">
  <si>
    <t>Date:</t>
  </si>
  <si>
    <t>Item:</t>
  </si>
  <si>
    <t>Number</t>
  </si>
  <si>
    <t>Y</t>
  </si>
  <si>
    <t>X</t>
  </si>
  <si>
    <r>
      <t>Surface load [N/m</t>
    </r>
    <r>
      <rPr>
        <b/>
        <vertAlign val="superscript"/>
        <sz val="11"/>
        <color rgb="FF413D3A"/>
        <rFont val="Arial"/>
        <family val="2"/>
      </rPr>
      <t>2</t>
    </r>
    <r>
      <rPr>
        <b/>
        <sz val="11"/>
        <color rgb="FF413D3A"/>
        <rFont val="Arial"/>
        <family val="2"/>
      </rPr>
      <t>]</t>
    </r>
  </si>
  <si>
    <t>Design of steel ties for retrofitting</t>
  </si>
  <si>
    <t>Live load and vault material</t>
  </si>
  <si>
    <t>Filling material</t>
  </si>
  <si>
    <t>Total</t>
  </si>
  <si>
    <t>Vertical reaction [N/m']</t>
  </si>
  <si>
    <t>Vertical reaction [kN/m']</t>
  </si>
  <si>
    <t>Span [m]</t>
  </si>
  <si>
    <t>Horizontal reaction [N/m']</t>
  </si>
  <si>
    <t>Horizontal reaction [kN/m']</t>
  </si>
  <si>
    <t>Legnth of vault [m]</t>
  </si>
  <si>
    <t>Total horizontal reaction [kN]</t>
  </si>
  <si>
    <t>Chosen steel ties:</t>
  </si>
  <si>
    <t>Diameter</t>
  </si>
  <si>
    <t>mm</t>
  </si>
  <si>
    <t>Section</t>
  </si>
  <si>
    <r>
      <t>mm</t>
    </r>
    <r>
      <rPr>
        <vertAlign val="superscript"/>
        <sz val="11"/>
        <color theme="1"/>
        <rFont val="Arial"/>
        <family val="2"/>
      </rPr>
      <t>2</t>
    </r>
  </si>
  <si>
    <t>Steel S355</t>
  </si>
  <si>
    <t>fy</t>
  </si>
  <si>
    <r>
      <t>N/mm</t>
    </r>
    <r>
      <rPr>
        <vertAlign val="superscript"/>
        <sz val="11"/>
        <color theme="1"/>
        <rFont val="Arial"/>
        <family val="2"/>
      </rPr>
      <t>2</t>
    </r>
  </si>
  <si>
    <r>
      <t>N</t>
    </r>
    <r>
      <rPr>
        <vertAlign val="subscript"/>
        <sz val="11"/>
        <color theme="1"/>
        <rFont val="Arial"/>
        <family val="2"/>
      </rPr>
      <t>Rd</t>
    </r>
  </si>
  <si>
    <t xml:space="preserve">N </t>
  </si>
  <si>
    <t>Height [m]</t>
  </si>
  <si>
    <t>Thrusts to compensate for retrofitted vaults</t>
  </si>
  <si>
    <t>Direction</t>
  </si>
  <si>
    <t>[-]</t>
  </si>
  <si>
    <t>[m]</t>
  </si>
  <si>
    <r>
      <t>[m</t>
    </r>
    <r>
      <rPr>
        <b/>
        <vertAlign val="superscript"/>
        <sz val="11"/>
        <color rgb="FF413D3A"/>
        <rFont val="Arial"/>
        <family val="2"/>
      </rPr>
      <t>2</t>
    </r>
    <r>
      <rPr>
        <b/>
        <sz val="11"/>
        <color rgb="FF413D3A"/>
        <rFont val="Arial"/>
        <family val="2"/>
      </rPr>
      <t>]</t>
    </r>
  </si>
  <si>
    <r>
      <t>[kg/m</t>
    </r>
    <r>
      <rPr>
        <b/>
        <vertAlign val="superscript"/>
        <sz val="11"/>
        <color rgb="FF413D3A"/>
        <rFont val="Arial"/>
        <family val="2"/>
      </rPr>
      <t>2</t>
    </r>
    <r>
      <rPr>
        <b/>
        <sz val="11"/>
        <color rgb="FF413D3A"/>
        <rFont val="Arial"/>
        <family val="2"/>
      </rPr>
      <t>]</t>
    </r>
  </si>
  <si>
    <r>
      <t>[N/m</t>
    </r>
    <r>
      <rPr>
        <b/>
        <vertAlign val="superscript"/>
        <sz val="11"/>
        <color rgb="FF413D3A"/>
        <rFont val="Arial"/>
        <family val="2"/>
      </rPr>
      <t>2</t>
    </r>
    <r>
      <rPr>
        <b/>
        <sz val="11"/>
        <color rgb="FF413D3A"/>
        <rFont val="Arial"/>
        <family val="2"/>
      </rPr>
      <t>]</t>
    </r>
  </si>
  <si>
    <r>
      <t>[kg/m</t>
    </r>
    <r>
      <rPr>
        <b/>
        <vertAlign val="superscript"/>
        <sz val="11"/>
        <color rgb="FF413D3A"/>
        <rFont val="Arial"/>
        <family val="2"/>
      </rPr>
      <t>3</t>
    </r>
    <r>
      <rPr>
        <b/>
        <sz val="11"/>
        <color rgb="FF413D3A"/>
        <rFont val="Arial"/>
        <family val="2"/>
      </rPr>
      <t>]</t>
    </r>
  </si>
  <si>
    <r>
      <t>[m</t>
    </r>
    <r>
      <rPr>
        <b/>
        <vertAlign val="superscript"/>
        <sz val="11"/>
        <color rgb="FF413D3A"/>
        <rFont val="Arial"/>
        <family val="2"/>
      </rPr>
      <t>3</t>
    </r>
    <r>
      <rPr>
        <b/>
        <sz val="11"/>
        <color rgb="FF413D3A"/>
        <rFont val="Arial"/>
        <family val="2"/>
      </rPr>
      <t>]</t>
    </r>
  </si>
  <si>
    <t>[kg]</t>
  </si>
  <si>
    <t>Lx</t>
  </si>
  <si>
    <t>Ly</t>
  </si>
  <si>
    <t>A</t>
  </si>
  <si>
    <t>fx</t>
  </si>
  <si>
    <t>s</t>
  </si>
  <si>
    <t>Mass</t>
  </si>
  <si>
    <t>Load</t>
  </si>
  <si>
    <t xml:space="preserve">Mass </t>
  </si>
  <si>
    <t xml:space="preserve">Volume </t>
  </si>
  <si>
    <t xml:space="preserve">Total mass </t>
  </si>
  <si>
    <t xml:space="preserve">Surface mass </t>
  </si>
  <si>
    <t>Length</t>
  </si>
  <si>
    <t>Height</t>
  </si>
  <si>
    <t>Area</t>
  </si>
  <si>
    <t>Thickness</t>
  </si>
  <si>
    <t>#N Ties</t>
  </si>
  <si>
    <t>Steel ties for vaults</t>
  </si>
  <si>
    <t xml:space="preserve">Vaults Ground floor </t>
  </si>
  <si>
    <t>Author:</t>
  </si>
  <si>
    <t>Aline F. Bönzli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</si>
</sst>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"/>
    <numFmt numFmtId="166" formatCode="0.0"/>
  </numFmts>
  <fonts count="13" x14ac:knownFonts="1">
    <font>
      <sz val="11"/>
      <color theme="1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theme="1"/>
      <name val="Arial"/>
      <family val="2"/>
    </font>
    <font>
      <b/>
      <sz val="11"/>
      <color rgb="FF413D3A"/>
      <name val="Arial"/>
      <family val="2"/>
    </font>
    <font>
      <b/>
      <vertAlign val="superscript"/>
      <sz val="11"/>
      <color rgb="FF413D3A"/>
      <name val="Arial"/>
      <family val="2"/>
    </font>
    <font>
      <vertAlign val="superscript"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sz val="11"/>
      <color rgb="FF413D3A"/>
      <name val="Arial"/>
      <family val="2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rgb="FF413D3A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F6666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rgb="FFFF6666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rgb="FFFF6666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FF6666"/>
      </bottom>
      <diagonal/>
    </border>
    <border>
      <left/>
      <right/>
      <top/>
      <bottom style="medium">
        <color theme="6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8" fillId="2" borderId="0" applyNumberFormat="0" applyBorder="0" applyAlignment="0" applyProtection="0"/>
    <xf numFmtId="0" fontId="11" fillId="3" borderId="0" applyNumberFormat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3" xfId="1" applyFont="1" applyFill="1" applyBorder="1" applyAlignment="1"/>
    <xf numFmtId="0" fontId="3" fillId="0" borderId="3" xfId="1" applyFont="1" applyFill="1" applyBorder="1" applyAlignment="1">
      <alignment wrapText="1"/>
    </xf>
    <xf numFmtId="0" fontId="2" fillId="0" borderId="0" xfId="0" applyFont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165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166" fontId="2" fillId="0" borderId="2" xfId="0" applyNumberFormat="1" applyFont="1" applyBorder="1" applyAlignment="1">
      <alignment vertical="center"/>
    </xf>
    <xf numFmtId="1" fontId="2" fillId="0" borderId="2" xfId="0" applyNumberFormat="1" applyFont="1" applyBorder="1" applyAlignment="1">
      <alignment vertical="center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1" applyFont="1" applyFill="1" applyBorder="1" applyAlignment="1">
      <alignment wrapText="1"/>
    </xf>
    <xf numFmtId="14" fontId="2" fillId="0" borderId="0" xfId="0" applyNumberFormat="1" applyFont="1" applyAlignment="1">
      <alignment horizontal="left" vertical="center"/>
    </xf>
    <xf numFmtId="0" fontId="3" fillId="0" borderId="0" xfId="1" applyFont="1" applyFill="1" applyBorder="1" applyAlignment="1"/>
    <xf numFmtId="0" fontId="3" fillId="0" borderId="5" xfId="1" applyFont="1" applyFill="1" applyBorder="1" applyAlignment="1">
      <alignment wrapText="1"/>
    </xf>
    <xf numFmtId="0" fontId="3" fillId="0" borderId="4" xfId="1" applyFont="1" applyFill="1" applyBorder="1" applyAlignment="1">
      <alignment wrapText="1"/>
    </xf>
    <xf numFmtId="0" fontId="3" fillId="0" borderId="6" xfId="1" applyFont="1" applyFill="1" applyBorder="1" applyAlignment="1">
      <alignment wrapText="1"/>
    </xf>
    <xf numFmtId="0" fontId="3" fillId="0" borderId="8" xfId="1" applyFont="1" applyFill="1" applyBorder="1" applyAlignment="1">
      <alignment wrapText="1"/>
    </xf>
    <xf numFmtId="0" fontId="3" fillId="0" borderId="7" xfId="1" applyFont="1" applyFill="1" applyBorder="1" applyAlignment="1">
      <alignment wrapText="1"/>
    </xf>
    <xf numFmtId="0" fontId="3" fillId="0" borderId="10" xfId="1" applyFont="1" applyFill="1" applyBorder="1" applyAlignment="1">
      <alignment wrapText="1"/>
    </xf>
    <xf numFmtId="0" fontId="3" fillId="0" borderId="9" xfId="1" applyFont="1" applyFill="1" applyBorder="1" applyAlignment="1">
      <alignment wrapText="1"/>
    </xf>
    <xf numFmtId="0" fontId="9" fillId="3" borderId="0" xfId="3" applyFont="1" applyBorder="1" applyAlignment="1">
      <alignment vertical="center"/>
    </xf>
    <xf numFmtId="0" fontId="9" fillId="3" borderId="0" xfId="3" applyFont="1" applyBorder="1" applyAlignment="1">
      <alignment horizontal="left" vertical="center"/>
    </xf>
    <xf numFmtId="166" fontId="1" fillId="0" borderId="11" xfId="1" applyNumberFormat="1" applyBorder="1" applyAlignment="1">
      <alignment wrapText="1"/>
    </xf>
    <xf numFmtId="0" fontId="10" fillId="4" borderId="0" xfId="2" applyFont="1" applyFill="1" applyAlignment="1">
      <alignment vertical="center"/>
    </xf>
    <xf numFmtId="0" fontId="12" fillId="0" borderId="0" xfId="0" applyFont="1"/>
    <xf numFmtId="0" fontId="3" fillId="0" borderId="5" xfId="1" applyFont="1" applyFill="1" applyBorder="1" applyAlignment="1">
      <alignment horizontal="left" wrapText="1"/>
    </xf>
    <xf numFmtId="0" fontId="3" fillId="0" borderId="8" xfId="1" applyFont="1" applyFill="1" applyBorder="1" applyAlignment="1">
      <alignment horizontal="left" wrapText="1"/>
    </xf>
    <xf numFmtId="0" fontId="3" fillId="0" borderId="3" xfId="1" applyFont="1" applyFill="1" applyBorder="1" applyAlignment="1">
      <alignment horizontal="left" wrapText="1"/>
    </xf>
  </cellXfs>
  <cellStyles count="4">
    <cellStyle name="40 % - Akzent1" xfId="2" builtinId="31"/>
    <cellStyle name="Akzent3" xfId="3" builtinId="37"/>
    <cellStyle name="Standard" xfId="0" builtinId="0"/>
    <cellStyle name="Überschrift 3" xfId="1" builtinId="18"/>
  </cellStyles>
  <dxfs count="0"/>
  <tableStyles count="0" defaultTableStyle="TableStyleMedium2" defaultPivotStyle="PivotStyleLight16"/>
  <colors>
    <mruColors>
      <color rgb="FF413D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114299</xdr:rowOff>
    </xdr:to>
    <xdr:sp macro="" textlink="">
      <xdr:nvSpPr>
        <xdr:cNvPr id="5" name="AutoShape 1" descr="Untitled">
          <a:extLst>
            <a:ext uri="{FF2B5EF4-FFF2-40B4-BE49-F238E27FC236}">
              <a16:creationId xmlns:a16="http://schemas.microsoft.com/office/drawing/2014/main" id="{275265C4-AACA-4F09-82EF-1F947B7370B2}"/>
            </a:ext>
          </a:extLst>
        </xdr:cNvPr>
        <xdr:cNvSpPr>
          <a:spLocks noChangeAspect="1" noChangeArrowheads="1"/>
        </xdr:cNvSpPr>
      </xdr:nvSpPr>
      <xdr:spPr bwMode="auto">
        <a:xfrm>
          <a:off x="2063750" y="578485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208643</xdr:colOff>
      <xdr:row>16</xdr:row>
      <xdr:rowOff>80596</xdr:rowOff>
    </xdr:from>
    <xdr:to>
      <xdr:col>8</xdr:col>
      <xdr:colOff>317500</xdr:colOff>
      <xdr:row>35</xdr:row>
      <xdr:rowOff>76463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9ED594A1-D1A5-A795-075D-25F58ACC1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643" y="3183025"/>
          <a:ext cx="4907643" cy="34430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104775</xdr:rowOff>
    </xdr:to>
    <xdr:sp macro="" textlink="">
      <xdr:nvSpPr>
        <xdr:cNvPr id="2" name="AutoShape 1" descr="Untitled">
          <a:extLst>
            <a:ext uri="{FF2B5EF4-FFF2-40B4-BE49-F238E27FC236}">
              <a16:creationId xmlns:a16="http://schemas.microsoft.com/office/drawing/2014/main" id="{BACBB981-A06E-4110-9138-A7CF385EF606}"/>
            </a:ext>
          </a:extLst>
        </xdr:cNvPr>
        <xdr:cNvSpPr>
          <a:spLocks noChangeAspect="1" noChangeArrowheads="1"/>
        </xdr:cNvSpPr>
      </xdr:nvSpPr>
      <xdr:spPr bwMode="auto">
        <a:xfrm>
          <a:off x="2063750" y="292100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103867</xdr:rowOff>
    </xdr:from>
    <xdr:to>
      <xdr:col>5</xdr:col>
      <xdr:colOff>754992</xdr:colOff>
      <xdr:row>33</xdr:row>
      <xdr:rowOff>9704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CB613A3-A848-46AF-95DC-36ED10F56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94717"/>
          <a:ext cx="5225392" cy="334118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EPFL">
      <a:dk1>
        <a:sysClr val="windowText" lastClr="000000"/>
      </a:dk1>
      <a:lt1>
        <a:sysClr val="window" lastClr="FFFFFF"/>
      </a:lt1>
      <a:dk2>
        <a:srgbClr val="413D3A"/>
      </a:dk2>
      <a:lt2>
        <a:srgbClr val="CAC7C7"/>
      </a:lt2>
      <a:accent1>
        <a:srgbClr val="FF0000"/>
      </a:accent1>
      <a:accent2>
        <a:srgbClr val="B51F1F"/>
      </a:accent2>
      <a:accent3>
        <a:srgbClr val="00A79F"/>
      </a:accent3>
      <a:accent4>
        <a:srgbClr val="007480"/>
      </a:accent4>
      <a:accent5>
        <a:srgbClr val="FF0000"/>
      </a:accent5>
      <a:accent6>
        <a:srgbClr val="B51F1F"/>
      </a:accent6>
      <a:hlink>
        <a:srgbClr val="00A79F"/>
      </a:hlink>
      <a:folHlink>
        <a:srgbClr val="0074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7"/>
  <sheetViews>
    <sheetView view="pageLayout" topLeftCell="A8" zoomScale="25" zoomScaleNormal="70" zoomScalePageLayoutView="25" workbookViewId="0">
      <selection activeCell="M32" sqref="M32"/>
    </sheetView>
  </sheetViews>
  <sheetFormatPr baseColWidth="10" defaultColWidth="11.4140625" defaultRowHeight="14" x14ac:dyDescent="0.3"/>
  <cols>
    <col min="1" max="1" width="9.75" style="2" customWidth="1"/>
    <col min="2" max="2" width="10.4140625" style="2" bestFit="1" customWidth="1"/>
    <col min="3" max="3" width="5.5" style="1" bestFit="1" customWidth="1"/>
    <col min="4" max="4" width="5.5" style="2" bestFit="1" customWidth="1"/>
    <col min="5" max="5" width="6.33203125" style="2" bestFit="1" customWidth="1"/>
    <col min="6" max="7" width="5.9140625" style="2" bestFit="1" customWidth="1"/>
    <col min="8" max="8" width="12.5" style="2" customWidth="1"/>
    <col min="9" max="9" width="9.08203125" style="2" bestFit="1" customWidth="1"/>
    <col min="10" max="10" width="8.1640625" style="2" bestFit="1" customWidth="1"/>
    <col min="11" max="12" width="9.08203125" style="2" bestFit="1" customWidth="1"/>
    <col min="13" max="13" width="8.58203125" style="2" customWidth="1"/>
    <col min="14" max="14" width="9.9140625" style="2" customWidth="1"/>
    <col min="15" max="16" width="8.9140625" style="2" customWidth="1"/>
    <col min="17" max="16384" width="11.4140625" style="2"/>
  </cols>
  <sheetData>
    <row r="1" spans="1:16" x14ac:dyDescent="0.3">
      <c r="A1" s="33" t="s">
        <v>28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3" spans="1:16" x14ac:dyDescent="0.3">
      <c r="A3" s="34" t="s">
        <v>56</v>
      </c>
      <c r="B3" t="s">
        <v>57</v>
      </c>
      <c r="C3" s="2"/>
    </row>
    <row r="4" spans="1:16" x14ac:dyDescent="0.3">
      <c r="A4" s="34" t="s">
        <v>0</v>
      </c>
      <c r="B4" s="21">
        <f ca="1">TODAY()</f>
        <v>45307</v>
      </c>
      <c r="C4" s="2"/>
      <c r="H4" s="10"/>
    </row>
    <row r="5" spans="1:16" x14ac:dyDescent="0.3">
      <c r="A5" s="34" t="s">
        <v>1</v>
      </c>
      <c r="B5" s="2" t="s">
        <v>55</v>
      </c>
      <c r="C5" s="2"/>
    </row>
    <row r="6" spans="1:16" s="1" customFormat="1" ht="14" customHeight="1" thickBot="1" x14ac:dyDescent="0.35">
      <c r="A6" s="16"/>
      <c r="B6" s="16"/>
      <c r="C6" s="35" t="s">
        <v>49</v>
      </c>
      <c r="D6" s="37"/>
      <c r="E6" s="23" t="s">
        <v>51</v>
      </c>
      <c r="F6" s="35" t="s">
        <v>50</v>
      </c>
      <c r="G6" s="37"/>
      <c r="H6" s="28" t="s">
        <v>52</v>
      </c>
      <c r="I6" s="35" t="s">
        <v>7</v>
      </c>
      <c r="J6" s="36"/>
      <c r="K6" s="35" t="s">
        <v>8</v>
      </c>
      <c r="L6" s="37"/>
      <c r="M6" s="4"/>
      <c r="N6" s="4"/>
      <c r="O6" s="26"/>
      <c r="P6" s="4" t="s">
        <v>9</v>
      </c>
    </row>
    <row r="7" spans="1:16" s="5" customFormat="1" ht="28.5" thickBot="1" x14ac:dyDescent="0.35">
      <c r="A7" s="3" t="s">
        <v>2</v>
      </c>
      <c r="B7" s="3" t="s">
        <v>29</v>
      </c>
      <c r="C7" s="23" t="s">
        <v>38</v>
      </c>
      <c r="D7" s="4" t="s">
        <v>39</v>
      </c>
      <c r="E7" s="23" t="s">
        <v>40</v>
      </c>
      <c r="F7" s="23" t="s">
        <v>41</v>
      </c>
      <c r="G7" s="4" t="s">
        <v>23</v>
      </c>
      <c r="H7" s="28" t="s">
        <v>42</v>
      </c>
      <c r="I7" s="23" t="s">
        <v>43</v>
      </c>
      <c r="J7" s="26" t="s">
        <v>44</v>
      </c>
      <c r="K7" s="23" t="s">
        <v>45</v>
      </c>
      <c r="L7" s="4" t="s">
        <v>46</v>
      </c>
      <c r="M7" s="4" t="s">
        <v>47</v>
      </c>
      <c r="N7" s="4" t="s">
        <v>48</v>
      </c>
      <c r="O7" s="26" t="s">
        <v>44</v>
      </c>
      <c r="P7" s="4" t="s">
        <v>44</v>
      </c>
    </row>
    <row r="8" spans="1:16" s="5" customFormat="1" ht="16" x14ac:dyDescent="0.3">
      <c r="A8" s="22" t="s">
        <v>30</v>
      </c>
      <c r="B8" s="22" t="s">
        <v>30</v>
      </c>
      <c r="C8" s="24" t="s">
        <v>31</v>
      </c>
      <c r="D8" s="25" t="s">
        <v>31</v>
      </c>
      <c r="E8" s="24" t="s">
        <v>32</v>
      </c>
      <c r="F8" s="24" t="s">
        <v>31</v>
      </c>
      <c r="G8" s="25" t="s">
        <v>31</v>
      </c>
      <c r="H8" s="29" t="s">
        <v>31</v>
      </c>
      <c r="I8" s="24" t="s">
        <v>33</v>
      </c>
      <c r="J8" s="27" t="s">
        <v>34</v>
      </c>
      <c r="K8" s="24" t="s">
        <v>35</v>
      </c>
      <c r="L8" s="25" t="s">
        <v>36</v>
      </c>
      <c r="M8" s="20" t="s">
        <v>37</v>
      </c>
      <c r="N8" s="20" t="s">
        <v>33</v>
      </c>
      <c r="O8" s="27" t="s">
        <v>34</v>
      </c>
      <c r="P8" s="20" t="s">
        <v>34</v>
      </c>
    </row>
    <row r="9" spans="1:16" x14ac:dyDescent="0.3">
      <c r="A9" s="6">
        <v>1</v>
      </c>
      <c r="B9" s="6" t="s">
        <v>3</v>
      </c>
      <c r="C9" s="6">
        <v>5.18</v>
      </c>
      <c r="D9" s="6">
        <v>5.6199999999999992</v>
      </c>
      <c r="E9" s="9">
        <f>C9*D9</f>
        <v>29.111599999999996</v>
      </c>
      <c r="F9" s="6">
        <v>0</v>
      </c>
      <c r="G9" s="7">
        <v>1.2250000000000003</v>
      </c>
      <c r="H9" s="6">
        <v>0.15</v>
      </c>
      <c r="I9" s="15">
        <v>373.37385321100919</v>
      </c>
      <c r="J9" s="15">
        <f>I9*9.81</f>
        <v>3662.7975000000001</v>
      </c>
      <c r="K9" s="6">
        <v>1400</v>
      </c>
      <c r="L9" s="9">
        <v>10.919106886353418</v>
      </c>
      <c r="M9" s="15">
        <f>K9*L9</f>
        <v>15286.749640894786</v>
      </c>
      <c r="N9" s="15">
        <f>M9/E9</f>
        <v>525.10853545991245</v>
      </c>
      <c r="O9" s="15">
        <f>N9*9.81</f>
        <v>5151.3147328617415</v>
      </c>
      <c r="P9" s="15">
        <f>J9+O9</f>
        <v>8814.1122328617421</v>
      </c>
    </row>
    <row r="10" spans="1:16" x14ac:dyDescent="0.3">
      <c r="A10" s="6">
        <v>2</v>
      </c>
      <c r="B10" s="6" t="s">
        <v>3</v>
      </c>
      <c r="C10" s="6">
        <v>4.3000000000000007</v>
      </c>
      <c r="D10" s="6">
        <v>5.6199999999999992</v>
      </c>
      <c r="E10" s="9">
        <f t="shared" ref="E10:E15" si="0">C10*D10</f>
        <v>24.166</v>
      </c>
      <c r="F10" s="6">
        <v>0</v>
      </c>
      <c r="G10" s="7">
        <v>1.2250000000000003</v>
      </c>
      <c r="H10" s="6">
        <v>0.15</v>
      </c>
      <c r="I10" s="15">
        <v>373.37385321100919</v>
      </c>
      <c r="J10" s="15">
        <f t="shared" ref="J10:J15" si="1">I10*9.81</f>
        <v>3662.7975000000001</v>
      </c>
      <c r="K10" s="6">
        <v>1400</v>
      </c>
      <c r="L10" s="9">
        <v>9.0641234770887458</v>
      </c>
      <c r="M10" s="15">
        <f t="shared" ref="M10:M15" si="2">K10*L10</f>
        <v>12689.772867924245</v>
      </c>
      <c r="N10" s="15">
        <f t="shared" ref="N10:N15" si="3">M10/E10</f>
        <v>525.10853545991245</v>
      </c>
      <c r="O10" s="15">
        <f t="shared" ref="O10:O15" si="4">N10*9.81</f>
        <v>5151.3147328617415</v>
      </c>
      <c r="P10" s="15">
        <f t="shared" ref="P10:P15" si="5">J10+O10</f>
        <v>8814.1122328617421</v>
      </c>
    </row>
    <row r="11" spans="1:16" x14ac:dyDescent="0.3">
      <c r="A11" s="6">
        <v>3</v>
      </c>
      <c r="B11" s="6" t="s">
        <v>3</v>
      </c>
      <c r="C11" s="6">
        <v>2.5</v>
      </c>
      <c r="D11" s="6">
        <v>5.6199999999999992</v>
      </c>
      <c r="E11" s="9">
        <f t="shared" si="0"/>
        <v>14.049999999999997</v>
      </c>
      <c r="F11" s="6">
        <v>0</v>
      </c>
      <c r="G11" s="7">
        <v>1.2250000000000003</v>
      </c>
      <c r="H11" s="6">
        <v>0.15</v>
      </c>
      <c r="I11" s="15">
        <v>373.37385321100919</v>
      </c>
      <c r="J11" s="15">
        <f t="shared" si="1"/>
        <v>3662.7975000000001</v>
      </c>
      <c r="K11" s="6">
        <v>1400</v>
      </c>
      <c r="L11" s="9">
        <v>5.26983923086555</v>
      </c>
      <c r="M11" s="15">
        <f t="shared" si="2"/>
        <v>7377.7749232117703</v>
      </c>
      <c r="N11" s="15">
        <f t="shared" si="3"/>
        <v>525.10853545991256</v>
      </c>
      <c r="O11" s="15">
        <f t="shared" si="4"/>
        <v>5151.3147328617424</v>
      </c>
      <c r="P11" s="15">
        <f t="shared" si="5"/>
        <v>8814.1122328617421</v>
      </c>
    </row>
    <row r="12" spans="1:16" x14ac:dyDescent="0.3">
      <c r="A12" s="6">
        <v>4</v>
      </c>
      <c r="B12" s="6" t="s">
        <v>3</v>
      </c>
      <c r="C12" s="6">
        <v>5.1699999999999982</v>
      </c>
      <c r="D12" s="6">
        <v>5.6199999999999992</v>
      </c>
      <c r="E12" s="9">
        <f t="shared" si="0"/>
        <v>29.055399999999985</v>
      </c>
      <c r="F12" s="6">
        <v>0</v>
      </c>
      <c r="G12" s="7">
        <v>1.2250000000000003</v>
      </c>
      <c r="H12" s="6">
        <v>0.15</v>
      </c>
      <c r="I12" s="15">
        <v>373.37385321100919</v>
      </c>
      <c r="J12" s="15">
        <f t="shared" si="1"/>
        <v>3662.7975000000001</v>
      </c>
      <c r="K12" s="6">
        <v>1400</v>
      </c>
      <c r="L12" s="9">
        <v>10.898027529429953</v>
      </c>
      <c r="M12" s="15">
        <f t="shared" si="2"/>
        <v>15257.238541201934</v>
      </c>
      <c r="N12" s="15">
        <f t="shared" si="3"/>
        <v>525.10853545991256</v>
      </c>
      <c r="O12" s="15">
        <f t="shared" si="4"/>
        <v>5151.3147328617424</v>
      </c>
      <c r="P12" s="15">
        <f t="shared" si="5"/>
        <v>8814.1122328617421</v>
      </c>
    </row>
    <row r="13" spans="1:16" x14ac:dyDescent="0.3">
      <c r="A13" s="6">
        <v>5</v>
      </c>
      <c r="B13" s="6" t="s">
        <v>4</v>
      </c>
      <c r="C13" s="6">
        <v>5.18</v>
      </c>
      <c r="D13" s="6">
        <v>5.73</v>
      </c>
      <c r="E13" s="9">
        <f t="shared" si="0"/>
        <v>29.6814</v>
      </c>
      <c r="F13" s="7">
        <v>1.2250000000000003</v>
      </c>
      <c r="G13" s="7">
        <v>0</v>
      </c>
      <c r="H13" s="6">
        <v>0.15</v>
      </c>
      <c r="I13" s="15">
        <v>373.37385321100919</v>
      </c>
      <c r="J13" s="15">
        <f t="shared" si="1"/>
        <v>3662.7975000000001</v>
      </c>
      <c r="K13" s="6">
        <v>1400</v>
      </c>
      <c r="L13" s="9">
        <v>11.1328260602856</v>
      </c>
      <c r="M13" s="15">
        <f t="shared" si="2"/>
        <v>15585.95648439984</v>
      </c>
      <c r="N13" s="15">
        <f t="shared" si="3"/>
        <v>525.10853545991222</v>
      </c>
      <c r="O13" s="15">
        <f t="shared" si="4"/>
        <v>5151.3147328617388</v>
      </c>
      <c r="P13" s="15">
        <f t="shared" si="5"/>
        <v>8814.1122328617384</v>
      </c>
    </row>
    <row r="14" spans="1:16" x14ac:dyDescent="0.3">
      <c r="A14" s="6">
        <v>8</v>
      </c>
      <c r="B14" s="6" t="s">
        <v>4</v>
      </c>
      <c r="C14" s="6">
        <v>5.1699999999999982</v>
      </c>
      <c r="D14" s="6">
        <v>4.2</v>
      </c>
      <c r="E14" s="9">
        <f t="shared" si="0"/>
        <v>21.713999999999992</v>
      </c>
      <c r="F14" s="7">
        <v>1.2250000000000003</v>
      </c>
      <c r="G14" s="7">
        <v>0</v>
      </c>
      <c r="H14" s="6">
        <v>0.15</v>
      </c>
      <c r="I14" s="15">
        <v>373.37385321100919</v>
      </c>
      <c r="J14" s="15">
        <f t="shared" si="1"/>
        <v>3662.7975000000001</v>
      </c>
      <c r="K14" s="6">
        <v>1400</v>
      </c>
      <c r="L14" s="9">
        <v>8.1444333849832322</v>
      </c>
      <c r="M14" s="15">
        <f t="shared" si="2"/>
        <v>11402.206738976525</v>
      </c>
      <c r="N14" s="15">
        <f t="shared" si="3"/>
        <v>525.10853545991199</v>
      </c>
      <c r="O14" s="15">
        <f t="shared" si="4"/>
        <v>5151.314732861737</v>
      </c>
      <c r="P14" s="15">
        <f t="shared" si="5"/>
        <v>8814.1122328617366</v>
      </c>
    </row>
    <row r="15" spans="1:16" x14ac:dyDescent="0.3">
      <c r="A15" s="6">
        <v>14</v>
      </c>
      <c r="B15" s="6" t="s">
        <v>3</v>
      </c>
      <c r="C15" s="6">
        <v>5.1699999999999982</v>
      </c>
      <c r="D15" s="6">
        <v>1.53</v>
      </c>
      <c r="E15" s="9">
        <f t="shared" si="0"/>
        <v>7.9100999999999972</v>
      </c>
      <c r="F15" s="6">
        <v>0</v>
      </c>
      <c r="G15" s="7">
        <v>0.1</v>
      </c>
      <c r="H15" s="6">
        <v>0.15</v>
      </c>
      <c r="I15" s="15">
        <v>373.37385321100919</v>
      </c>
      <c r="J15" s="15">
        <f t="shared" si="1"/>
        <v>3662.7975000000001</v>
      </c>
      <c r="K15" s="6">
        <v>1400</v>
      </c>
      <c r="L15" s="9">
        <v>1.0571884969274608</v>
      </c>
      <c r="M15" s="15">
        <f t="shared" si="2"/>
        <v>1480.0638956984451</v>
      </c>
      <c r="N15" s="15">
        <f t="shared" si="3"/>
        <v>187.11064281089313</v>
      </c>
      <c r="O15" s="15">
        <f t="shared" si="4"/>
        <v>1835.5554059748617</v>
      </c>
      <c r="P15" s="15">
        <f t="shared" si="5"/>
        <v>5498.3529059748616</v>
      </c>
    </row>
    <row r="16" spans="1:16" x14ac:dyDescent="0.3">
      <c r="C16" s="2"/>
    </row>
    <row r="17" spans="3:3" x14ac:dyDescent="0.3">
      <c r="C17" s="2"/>
    </row>
    <row r="18" spans="3:3" x14ac:dyDescent="0.3">
      <c r="C18" s="2"/>
    </row>
    <row r="19" spans="3:3" x14ac:dyDescent="0.3">
      <c r="C19" s="2"/>
    </row>
    <row r="20" spans="3:3" x14ac:dyDescent="0.3">
      <c r="C20" s="2"/>
    </row>
    <row r="21" spans="3:3" x14ac:dyDescent="0.3">
      <c r="C21" s="2"/>
    </row>
    <row r="22" spans="3:3" x14ac:dyDescent="0.3">
      <c r="C22" s="2"/>
    </row>
    <row r="23" spans="3:3" x14ac:dyDescent="0.3">
      <c r="C23" s="2"/>
    </row>
    <row r="24" spans="3:3" x14ac:dyDescent="0.3">
      <c r="C24" s="2"/>
    </row>
    <row r="25" spans="3:3" x14ac:dyDescent="0.3">
      <c r="C25" s="2"/>
    </row>
    <row r="26" spans="3:3" x14ac:dyDescent="0.3">
      <c r="C26" s="2"/>
    </row>
    <row r="27" spans="3:3" x14ac:dyDescent="0.3">
      <c r="C27" s="2"/>
    </row>
    <row r="28" spans="3:3" x14ac:dyDescent="0.3">
      <c r="C28" s="2"/>
    </row>
    <row r="29" spans="3:3" x14ac:dyDescent="0.3">
      <c r="C29" s="2"/>
    </row>
    <row r="30" spans="3:3" x14ac:dyDescent="0.3">
      <c r="C30" s="2"/>
    </row>
    <row r="31" spans="3:3" x14ac:dyDescent="0.3">
      <c r="C31" s="2"/>
    </row>
    <row r="32" spans="3:3" x14ac:dyDescent="0.3">
      <c r="C32" s="2"/>
    </row>
    <row r="33" spans="3:3" x14ac:dyDescent="0.3">
      <c r="C33" s="2"/>
    </row>
    <row r="34" spans="3:3" x14ac:dyDescent="0.3">
      <c r="C34" s="2"/>
    </row>
    <row r="35" spans="3:3" x14ac:dyDescent="0.3">
      <c r="C35" s="2"/>
    </row>
    <row r="36" spans="3:3" x14ac:dyDescent="0.3">
      <c r="C36" s="2"/>
    </row>
    <row r="41" spans="3:3" x14ac:dyDescent="0.3">
      <c r="C41" s="2"/>
    </row>
    <row r="42" spans="3:3" x14ac:dyDescent="0.3">
      <c r="C42" s="2"/>
    </row>
    <row r="43" spans="3:3" x14ac:dyDescent="0.3">
      <c r="C43" s="2"/>
    </row>
    <row r="44" spans="3:3" x14ac:dyDescent="0.3">
      <c r="C44" s="2"/>
    </row>
    <row r="45" spans="3:3" x14ac:dyDescent="0.3">
      <c r="C45" s="2"/>
    </row>
    <row r="46" spans="3:3" x14ac:dyDescent="0.3">
      <c r="C46" s="2"/>
    </row>
    <row r="47" spans="3:3" x14ac:dyDescent="0.3">
      <c r="C47" s="2"/>
    </row>
    <row r="48" spans="3:3" x14ac:dyDescent="0.3">
      <c r="C48" s="2"/>
    </row>
    <row r="49" spans="3:3" x14ac:dyDescent="0.3">
      <c r="C49" s="2"/>
    </row>
    <row r="50" spans="3:3" x14ac:dyDescent="0.3">
      <c r="C50" s="2"/>
    </row>
    <row r="51" spans="3:3" x14ac:dyDescent="0.3">
      <c r="C51" s="2"/>
    </row>
    <row r="52" spans="3:3" x14ac:dyDescent="0.3">
      <c r="C52" s="2"/>
    </row>
    <row r="53" spans="3:3" x14ac:dyDescent="0.3">
      <c r="C53" s="2"/>
    </row>
    <row r="54" spans="3:3" x14ac:dyDescent="0.3">
      <c r="C54" s="2"/>
    </row>
    <row r="55" spans="3:3" x14ac:dyDescent="0.3">
      <c r="C55" s="2"/>
    </row>
    <row r="56" spans="3:3" x14ac:dyDescent="0.3">
      <c r="C56" s="2"/>
    </row>
    <row r="57" spans="3:3" x14ac:dyDescent="0.3">
      <c r="C57" s="2"/>
    </row>
    <row r="58" spans="3:3" x14ac:dyDescent="0.3">
      <c r="C58" s="2"/>
    </row>
    <row r="59" spans="3:3" x14ac:dyDescent="0.3">
      <c r="C59" s="2"/>
    </row>
    <row r="60" spans="3:3" x14ac:dyDescent="0.3">
      <c r="C60" s="2"/>
    </row>
    <row r="61" spans="3:3" x14ac:dyDescent="0.3">
      <c r="C61" s="2"/>
    </row>
    <row r="62" spans="3:3" x14ac:dyDescent="0.3">
      <c r="C62" s="2"/>
    </row>
    <row r="63" spans="3:3" x14ac:dyDescent="0.3">
      <c r="C63" s="2"/>
    </row>
    <row r="64" spans="3:3" x14ac:dyDescent="0.3">
      <c r="C64" s="2"/>
    </row>
    <row r="65" spans="3:3" x14ac:dyDescent="0.3">
      <c r="C65" s="2"/>
    </row>
    <row r="66" spans="3:3" x14ac:dyDescent="0.3">
      <c r="C66" s="2"/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  <row r="71" spans="3:3" x14ac:dyDescent="0.3">
      <c r="C71" s="2"/>
    </row>
    <row r="72" spans="3:3" x14ac:dyDescent="0.3">
      <c r="C72" s="2"/>
    </row>
    <row r="73" spans="3:3" x14ac:dyDescent="0.3">
      <c r="C73" s="2"/>
    </row>
    <row r="74" spans="3:3" x14ac:dyDescent="0.3">
      <c r="C74" s="2"/>
    </row>
    <row r="75" spans="3:3" x14ac:dyDescent="0.3">
      <c r="C75" s="2"/>
    </row>
    <row r="76" spans="3:3" x14ac:dyDescent="0.3">
      <c r="C76" s="2"/>
    </row>
    <row r="77" spans="3:3" x14ac:dyDescent="0.3">
      <c r="C77" s="2"/>
    </row>
  </sheetData>
  <mergeCells count="4">
    <mergeCell ref="I6:J6"/>
    <mergeCell ref="K6:L6"/>
    <mergeCell ref="C6:D6"/>
    <mergeCell ref="F6:G6"/>
  </mergeCells>
  <pageMargins left="0.70866141732283472" right="0.70866141732283472" top="0.74803149606299213" bottom="0.74803149606299213" header="0.31496062992125984" footer="0.31496062992125984"/>
  <pageSetup paperSize="9" scale="90" fitToWidth="0" fitToHeight="0" orientation="landscape" errors="blank" r:id="rId1"/>
  <headerFooter>
    <oddHeader>&amp;LMaster Thesis 2023/2024&amp;CSt. Lawrence Parish House,
Petrinja, Croatia&amp;R&amp;G</oddHeader>
    <oddFooter>&amp;L&amp;A&amp;CModel: Retrofitted state&amp;R&amp;P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8776-C71B-44C1-8AE2-9D95063FF526}">
  <sheetPr>
    <pageSetUpPr fitToPage="1"/>
  </sheetPr>
  <dimension ref="A1:K14"/>
  <sheetViews>
    <sheetView tabSelected="1" view="pageLayout" zoomScale="55" zoomScaleNormal="70" zoomScalePageLayoutView="55" workbookViewId="0">
      <selection activeCell="K15" sqref="K15"/>
    </sheetView>
  </sheetViews>
  <sheetFormatPr baseColWidth="10" defaultColWidth="11.4140625" defaultRowHeight="14" x14ac:dyDescent="0.3"/>
  <cols>
    <col min="1" max="1" width="8.58203125" style="2" customWidth="1"/>
    <col min="2" max="2" width="11.5" style="2" customWidth="1"/>
    <col min="3" max="3" width="9.5" style="2" customWidth="1"/>
    <col min="4" max="4" width="11" style="2" customWidth="1"/>
    <col min="5" max="5" width="16.9140625" style="2" customWidth="1"/>
    <col min="6" max="6" width="16.4140625" style="2" customWidth="1"/>
    <col min="7" max="7" width="15.08203125" style="2" customWidth="1"/>
    <col min="8" max="8" width="16.4140625" style="2" customWidth="1"/>
    <col min="9" max="9" width="10.33203125" style="2" customWidth="1"/>
    <col min="10" max="10" width="16.4140625" style="2" customWidth="1"/>
    <col min="11" max="11" width="8.25" style="2" customWidth="1"/>
    <col min="12" max="16384" width="11.4140625" style="2"/>
  </cols>
  <sheetData>
    <row r="1" spans="1:11" x14ac:dyDescent="0.3">
      <c r="A1" s="30" t="s">
        <v>6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3" spans="1:11" x14ac:dyDescent="0.3">
      <c r="A3" s="34" t="s">
        <v>56</v>
      </c>
      <c r="B3" t="s">
        <v>57</v>
      </c>
      <c r="E3" s="17" t="s">
        <v>17</v>
      </c>
      <c r="F3" s="2" t="s">
        <v>18</v>
      </c>
      <c r="G3" s="2">
        <v>18</v>
      </c>
      <c r="H3" s="2" t="s">
        <v>19</v>
      </c>
    </row>
    <row r="4" spans="1:11" ht="16.5" x14ac:dyDescent="0.3">
      <c r="A4" s="34" t="s">
        <v>0</v>
      </c>
      <c r="B4" s="21">
        <f ca="1">TODAY()</f>
        <v>45307</v>
      </c>
      <c r="E4" s="18"/>
      <c r="F4" s="2" t="s">
        <v>20</v>
      </c>
      <c r="G4" s="11">
        <f>G3^2*PI()/4</f>
        <v>254.46900494077323</v>
      </c>
      <c r="H4" s="2" t="s">
        <v>21</v>
      </c>
    </row>
    <row r="5" spans="1:11" ht="16.5" x14ac:dyDescent="0.3">
      <c r="A5" s="34" t="s">
        <v>1</v>
      </c>
      <c r="B5" s="2" t="s">
        <v>54</v>
      </c>
      <c r="E5" s="19" t="s">
        <v>22</v>
      </c>
      <c r="F5" s="2" t="s">
        <v>23</v>
      </c>
      <c r="G5" s="2">
        <v>355</v>
      </c>
      <c r="H5" s="2" t="s">
        <v>24</v>
      </c>
    </row>
    <row r="6" spans="1:11" s="1" customFormat="1" ht="14" customHeight="1" x14ac:dyDescent="0.3">
      <c r="F6" s="1" t="s">
        <v>25</v>
      </c>
      <c r="G6" s="13">
        <f>G4*G5</f>
        <v>90336.496753974498</v>
      </c>
      <c r="H6" s="1" t="s">
        <v>26</v>
      </c>
      <c r="I6" s="12">
        <f>G6/1000</f>
        <v>90.336496753974501</v>
      </c>
    </row>
    <row r="7" spans="1:11" s="5" customFormat="1" ht="30.5" thickBot="1" x14ac:dyDescent="0.35">
      <c r="A7" s="32" t="s">
        <v>2</v>
      </c>
      <c r="B7" s="32" t="s">
        <v>5</v>
      </c>
      <c r="C7" s="32" t="s">
        <v>12</v>
      </c>
      <c r="D7" s="32" t="s">
        <v>27</v>
      </c>
      <c r="E7" s="32" t="s">
        <v>10</v>
      </c>
      <c r="F7" s="32" t="s">
        <v>11</v>
      </c>
      <c r="G7" s="32" t="s">
        <v>13</v>
      </c>
      <c r="H7" s="32" t="s">
        <v>14</v>
      </c>
      <c r="I7" s="32" t="s">
        <v>15</v>
      </c>
      <c r="J7" s="32" t="s">
        <v>16</v>
      </c>
      <c r="K7" s="32" t="s">
        <v>53</v>
      </c>
    </row>
    <row r="8" spans="1:11" x14ac:dyDescent="0.3">
      <c r="A8" s="6">
        <v>1</v>
      </c>
      <c r="B8" s="14">
        <f>'Geometry and loads'!P9</f>
        <v>8814.1122328617421</v>
      </c>
      <c r="C8" s="8">
        <f>IF('Geometry and loads'!B9="X",'Geometry and loads'!C9,'Geometry and loads'!D9)</f>
        <v>5.6199999999999992</v>
      </c>
      <c r="D8" s="8">
        <f>IF('Geometry and loads'!B9="X",'Geometry and loads'!F9,'Geometry and loads'!G9)</f>
        <v>1.2250000000000003</v>
      </c>
      <c r="E8" s="15">
        <f>B8*C8/2</f>
        <v>24767.655374341492</v>
      </c>
      <c r="F8" s="14">
        <f>E8/1000</f>
        <v>24.767655374341491</v>
      </c>
      <c r="G8" s="14">
        <f>B8*C8^2/8/D8</f>
        <v>28406.984327305945</v>
      </c>
      <c r="H8" s="14">
        <f>G8/1000</f>
        <v>28.406984327305945</v>
      </c>
      <c r="I8" s="6">
        <f>IF('Geometry and loads'!B9="X",'Geometry and loads'!D9,'Geometry and loads'!C9)</f>
        <v>5.18</v>
      </c>
      <c r="J8" s="9">
        <f>I8*H8</f>
        <v>147.14817881544479</v>
      </c>
      <c r="K8" s="15">
        <f>ROUNDUP(J8/$I$6,0)</f>
        <v>2</v>
      </c>
    </row>
    <row r="9" spans="1:11" x14ac:dyDescent="0.3">
      <c r="A9" s="6">
        <v>2</v>
      </c>
      <c r="B9" s="14">
        <f>'Geometry and loads'!P10</f>
        <v>8814.1122328617421</v>
      </c>
      <c r="C9" s="8">
        <f>IF('Geometry and loads'!B10="X",'Geometry and loads'!C10,'Geometry and loads'!D10)</f>
        <v>5.6199999999999992</v>
      </c>
      <c r="D9" s="8">
        <f>IF('Geometry and loads'!B10="X",'Geometry and loads'!F10,'Geometry and loads'!G10)</f>
        <v>1.2250000000000003</v>
      </c>
      <c r="E9" s="15">
        <f t="shared" ref="E9:E14" si="0">B9*C9/2</f>
        <v>24767.655374341492</v>
      </c>
      <c r="F9" s="14">
        <f t="shared" ref="F9:H14" si="1">E9/1000</f>
        <v>24.767655374341491</v>
      </c>
      <c r="G9" s="14">
        <f t="shared" ref="G9:G14" si="2">B9*C9^2/8/D9</f>
        <v>28406.984327305945</v>
      </c>
      <c r="H9" s="14">
        <f t="shared" si="1"/>
        <v>28.406984327305945</v>
      </c>
      <c r="I9" s="6">
        <f>IF('Geometry and loads'!B10="X",'Geometry and loads'!D10,'Geometry and loads'!C10)</f>
        <v>4.3000000000000007</v>
      </c>
      <c r="J9" s="9">
        <f t="shared" ref="J9:J14" si="3">I9*H9</f>
        <v>122.15003260741558</v>
      </c>
      <c r="K9" s="15">
        <f t="shared" ref="K9:K11" si="4">ROUNDUP(J9/$I$6,0)</f>
        <v>2</v>
      </c>
    </row>
    <row r="10" spans="1:11" x14ac:dyDescent="0.3">
      <c r="A10" s="6">
        <v>3</v>
      </c>
      <c r="B10" s="14">
        <f>'Geometry and loads'!P11</f>
        <v>8814.1122328617421</v>
      </c>
      <c r="C10" s="8">
        <f>IF('Geometry and loads'!B11="X",'Geometry and loads'!C11,'Geometry and loads'!D11)</f>
        <v>5.6199999999999992</v>
      </c>
      <c r="D10" s="8">
        <f>IF('Geometry and loads'!B11="X",'Geometry and loads'!F11,'Geometry and loads'!G11)</f>
        <v>1.2250000000000003</v>
      </c>
      <c r="E10" s="15">
        <f t="shared" si="0"/>
        <v>24767.655374341492</v>
      </c>
      <c r="F10" s="14">
        <f t="shared" si="1"/>
        <v>24.767655374341491</v>
      </c>
      <c r="G10" s="14">
        <f t="shared" si="2"/>
        <v>28406.984327305945</v>
      </c>
      <c r="H10" s="14">
        <f t="shared" si="1"/>
        <v>28.406984327305945</v>
      </c>
      <c r="I10" s="6">
        <f>IF('Geometry and loads'!B11="X",'Geometry and loads'!D11,'Geometry and loads'!C11)</f>
        <v>2.5</v>
      </c>
      <c r="J10" s="9">
        <f t="shared" si="3"/>
        <v>71.017460818264865</v>
      </c>
      <c r="K10" s="15">
        <f t="shared" si="4"/>
        <v>1</v>
      </c>
    </row>
    <row r="11" spans="1:11" x14ac:dyDescent="0.3">
      <c r="A11" s="6">
        <v>4</v>
      </c>
      <c r="B11" s="14">
        <f>'Geometry and loads'!P12</f>
        <v>8814.1122328617421</v>
      </c>
      <c r="C11" s="8">
        <f>IF('Geometry and loads'!B12="X",'Geometry and loads'!C12,'Geometry and loads'!D12)</f>
        <v>5.6199999999999992</v>
      </c>
      <c r="D11" s="8">
        <f>IF('Geometry and loads'!B12="X",'Geometry and loads'!F12,'Geometry and loads'!G12)</f>
        <v>1.2250000000000003</v>
      </c>
      <c r="E11" s="15">
        <f t="shared" si="0"/>
        <v>24767.655374341492</v>
      </c>
      <c r="F11" s="14">
        <f t="shared" si="1"/>
        <v>24.767655374341491</v>
      </c>
      <c r="G11" s="14">
        <f t="shared" si="2"/>
        <v>28406.984327305945</v>
      </c>
      <c r="H11" s="14">
        <f t="shared" si="1"/>
        <v>28.406984327305945</v>
      </c>
      <c r="I11" s="6">
        <f>IF('Geometry and loads'!B12="X",'Geometry and loads'!D12,'Geometry and loads'!C12)</f>
        <v>5.1699999999999982</v>
      </c>
      <c r="J11" s="9">
        <f t="shared" si="3"/>
        <v>146.86410897217169</v>
      </c>
      <c r="K11" s="15">
        <f t="shared" si="4"/>
        <v>2</v>
      </c>
    </row>
    <row r="12" spans="1:11" x14ac:dyDescent="0.3">
      <c r="A12" s="6">
        <v>5</v>
      </c>
      <c r="B12" s="14">
        <f>'Geometry and loads'!P13</f>
        <v>8814.1122328617384</v>
      </c>
      <c r="C12" s="8">
        <f>IF('Geometry and loads'!B13="X",'Geometry and loads'!C13,'Geometry and loads'!D13)</f>
        <v>5.18</v>
      </c>
      <c r="D12" s="8">
        <f>IF('Geometry and loads'!B13="X",'Geometry and loads'!F13,'Geometry and loads'!G13)</f>
        <v>1.2250000000000003</v>
      </c>
      <c r="E12" s="15">
        <f t="shared" si="0"/>
        <v>22828.550683111902</v>
      </c>
      <c r="F12" s="14">
        <f t="shared" si="1"/>
        <v>22.828550683111903</v>
      </c>
      <c r="G12" s="14">
        <f t="shared" si="2"/>
        <v>24133.039293575428</v>
      </c>
      <c r="H12" s="14">
        <f t="shared" si="1"/>
        <v>24.133039293575429</v>
      </c>
      <c r="I12" s="6">
        <f>IF('Geometry and loads'!B13="X",'Geometry and loads'!D13,'Geometry and loads'!C13)</f>
        <v>5.73</v>
      </c>
      <c r="J12" s="9">
        <f t="shared" si="3"/>
        <v>138.28231515218721</v>
      </c>
      <c r="K12" s="15">
        <f t="shared" ref="K12:K13" si="5">ROUNDUP(J12/$I$6,0)</f>
        <v>2</v>
      </c>
    </row>
    <row r="13" spans="1:11" x14ac:dyDescent="0.3">
      <c r="A13" s="6">
        <v>8</v>
      </c>
      <c r="B13" s="14">
        <f>'Geometry and loads'!P14</f>
        <v>8814.1122328617366</v>
      </c>
      <c r="C13" s="8">
        <f>IF('Geometry and loads'!B14="X",'Geometry and loads'!C14,'Geometry and loads'!D14)</f>
        <v>5.1699999999999982</v>
      </c>
      <c r="D13" s="8">
        <f>IF('Geometry and loads'!B14="X",'Geometry and loads'!F14,'Geometry and loads'!G14)</f>
        <v>1.2250000000000003</v>
      </c>
      <c r="E13" s="15">
        <f t="shared" si="0"/>
        <v>22784.480121947581</v>
      </c>
      <c r="F13" s="14">
        <f t="shared" si="1"/>
        <v>22.784480121947581</v>
      </c>
      <c r="G13" s="14">
        <f t="shared" si="2"/>
        <v>24039.951475605903</v>
      </c>
      <c r="H13" s="14">
        <f t="shared" si="1"/>
        <v>24.039951475605903</v>
      </c>
      <c r="I13" s="6">
        <f>IF('Geometry and loads'!B14="X",'Geometry and loads'!D14,'Geometry and loads'!C14)</f>
        <v>4.2</v>
      </c>
      <c r="J13" s="9">
        <f t="shared" si="3"/>
        <v>100.9677961975448</v>
      </c>
      <c r="K13" s="15">
        <f t="shared" si="5"/>
        <v>2</v>
      </c>
    </row>
    <row r="14" spans="1:11" x14ac:dyDescent="0.3">
      <c r="A14" s="6">
        <v>14</v>
      </c>
      <c r="B14" s="14">
        <f>'Geometry and loads'!P15</f>
        <v>5498.3529059748616</v>
      </c>
      <c r="C14" s="8">
        <f>IF('Geometry and loads'!B15="X",'Geometry and loads'!C15,'Geometry and loads'!D15)</f>
        <v>1.53</v>
      </c>
      <c r="D14" s="8">
        <f>IF('Geometry and loads'!B15="X",'Geometry and loads'!F15,'Geometry and loads'!G15)</f>
        <v>0.1</v>
      </c>
      <c r="E14" s="15">
        <f t="shared" si="0"/>
        <v>4206.2399730707693</v>
      </c>
      <c r="F14" s="14">
        <f t="shared" si="1"/>
        <v>4.2062399730707689</v>
      </c>
      <c r="G14" s="14">
        <f t="shared" si="2"/>
        <v>16088.867896995691</v>
      </c>
      <c r="H14" s="14">
        <f t="shared" si="1"/>
        <v>16.088867896995691</v>
      </c>
      <c r="I14" s="6">
        <f>IF('Geometry and loads'!B15="X",'Geometry and loads'!D15,'Geometry and loads'!C15)</f>
        <v>5.1699999999999982</v>
      </c>
      <c r="J14" s="9">
        <f t="shared" si="3"/>
        <v>83.179447027467688</v>
      </c>
      <c r="K14" s="15">
        <f>ROUNDUP(J14/$I$6,0)*4</f>
        <v>4</v>
      </c>
    </row>
  </sheetData>
  <pageMargins left="0.70866141732283472" right="0.70866141732283472" top="0.78740157480314965" bottom="0.78740157480314965" header="0.31496062992125984" footer="0.31496062992125984"/>
  <pageSetup paperSize="9" scale="85" fitToHeight="0" orientation="landscape" r:id="rId1"/>
  <headerFooter>
    <oddHeader>&amp;LMaster Thesis 2023/2024&amp;C&amp;"Arial,Standard"St. Lawrence Parish House,
Petrinja, Croatia&amp;R&amp;G</oddHeader>
    <oddFooter>&amp;L&amp;A&amp;CModel: Retrofitted state&amp;R&amp;P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Geometry and loads</vt:lpstr>
      <vt:lpstr>Design Steel Ties</vt:lpstr>
      <vt:lpstr>'Design Steel Ties'!Druckbereich</vt:lpstr>
      <vt:lpstr>'Geometry and loads'!Druckbereich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Bönzli</dc:creator>
  <cp:lastModifiedBy>Aline Bönzli</cp:lastModifiedBy>
  <cp:lastPrinted>2024-01-16T14:13:25Z</cp:lastPrinted>
  <dcterms:created xsi:type="dcterms:W3CDTF">2015-06-05T18:19:34Z</dcterms:created>
  <dcterms:modified xsi:type="dcterms:W3CDTF">2024-01-16T14:13:25Z</dcterms:modified>
</cp:coreProperties>
</file>