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e\Documents\BoE\git\ewarm\lpc2138-sk\arm\9.10.2\NXP\LPC213x\IAR-P213x\Demo\"/>
    </mc:Choice>
  </mc:AlternateContent>
  <xr:revisionPtr revIDLastSave="0" documentId="13_ncr:1_{268890F6-7576-4A57-A352-D69780EEC64C}" xr6:coauthVersionLast="47" xr6:coauthVersionMax="47" xr10:uidLastSave="{00000000-0000-0000-0000-000000000000}"/>
  <bookViews>
    <workbookView xWindow="-120" yWindow="-120" windowWidth="29040" windowHeight="15840" xr2:uid="{6B61B452-E600-4EBA-B8C4-BD7C91B691E2}"/>
  </bookViews>
  <sheets>
    <sheet name="Sheet1" sheetId="1" r:id="rId1"/>
    <sheet name="Sheet2" sheetId="2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" i="1" l="1"/>
  <c r="O46" i="1"/>
  <c r="O47" i="1"/>
  <c r="O48" i="1"/>
  <c r="O49" i="1"/>
  <c r="O44" i="1"/>
  <c r="A50" i="1"/>
  <c r="A49" i="1"/>
  <c r="B38" i="1"/>
  <c r="I49" i="1"/>
  <c r="J49" i="1" s="1"/>
  <c r="G49" i="1"/>
  <c r="I48" i="1"/>
  <c r="J48" i="1" s="1"/>
  <c r="G48" i="1"/>
  <c r="I47" i="1"/>
  <c r="J47" i="1" s="1"/>
  <c r="G47" i="1"/>
  <c r="I46" i="1"/>
  <c r="J46" i="1" s="1"/>
  <c r="G46" i="1"/>
  <c r="I45" i="1"/>
  <c r="J45" i="1" s="1"/>
  <c r="G45" i="1"/>
  <c r="I44" i="1"/>
  <c r="J44" i="1" s="1"/>
  <c r="G44" i="1"/>
  <c r="A45" i="1"/>
  <c r="G36" i="1"/>
  <c r="G37" i="1"/>
  <c r="G38" i="1"/>
  <c r="G39" i="1"/>
  <c r="G40" i="1"/>
  <c r="G35" i="1"/>
  <c r="I38" i="1"/>
  <c r="J38" i="1"/>
  <c r="I39" i="1"/>
  <c r="J39" i="1"/>
  <c r="I40" i="1"/>
  <c r="J40" i="1" s="1"/>
  <c r="I36" i="1"/>
  <c r="J36" i="1" s="1"/>
  <c r="I37" i="1"/>
  <c r="J37" i="1" s="1"/>
  <c r="I35" i="1"/>
  <c r="J35" i="1" s="1"/>
  <c r="B35" i="1"/>
  <c r="F7" i="1"/>
  <c r="F8" i="1" s="1"/>
  <c r="F9" i="1"/>
  <c r="F10" i="1" s="1"/>
  <c r="F11" i="1"/>
  <c r="F12" i="1" s="1"/>
  <c r="F13" i="1"/>
  <c r="F14" i="1" s="1"/>
  <c r="F15" i="1"/>
  <c r="F16" i="1" s="1"/>
  <c r="F5" i="1"/>
  <c r="F6" i="1" s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C9" i="1"/>
  <c r="C11" i="1" s="1"/>
  <c r="C12" i="1" s="1"/>
  <c r="C10" i="1" l="1"/>
  <c r="L48" i="1" s="1"/>
  <c r="L7" i="1"/>
  <c r="L13" i="1"/>
  <c r="L11" i="1"/>
  <c r="L9" i="1"/>
  <c r="I10" i="1"/>
  <c r="J10" i="1" s="1"/>
  <c r="K10" i="1" s="1"/>
  <c r="L15" i="1"/>
  <c r="I16" i="1"/>
  <c r="I15" i="1"/>
  <c r="I14" i="1"/>
  <c r="I13" i="1"/>
  <c r="I12" i="1"/>
  <c r="I17" i="1"/>
  <c r="I9" i="1"/>
  <c r="I5" i="1"/>
  <c r="I11" i="1"/>
  <c r="I8" i="1"/>
  <c r="I7" i="1"/>
  <c r="I6" i="1"/>
  <c r="L44" i="1" l="1"/>
  <c r="L49" i="1"/>
  <c r="L35" i="1"/>
  <c r="L40" i="1"/>
  <c r="N40" i="1" s="1"/>
  <c r="L36" i="1"/>
  <c r="L39" i="1"/>
  <c r="L37" i="1"/>
  <c r="N37" i="1" s="1"/>
  <c r="L38" i="1"/>
  <c r="S38" i="1" s="1"/>
  <c r="L46" i="1"/>
  <c r="L45" i="1"/>
  <c r="L47" i="1"/>
  <c r="O38" i="1"/>
  <c r="P38" i="1" s="1"/>
  <c r="Q38" i="1" s="1"/>
  <c r="O40" i="1"/>
  <c r="P40" i="1" s="1"/>
  <c r="Q40" i="1" s="1"/>
  <c r="S40" i="1"/>
  <c r="S37" i="1"/>
  <c r="O37" i="1"/>
  <c r="P37" i="1" s="1"/>
  <c r="Q37" i="1" s="1"/>
  <c r="S36" i="1"/>
  <c r="O36" i="1"/>
  <c r="P36" i="1" s="1"/>
  <c r="Q36" i="1" s="1"/>
  <c r="N36" i="1"/>
  <c r="A47" i="1"/>
  <c r="M7" i="1"/>
  <c r="N7" i="1" s="1"/>
  <c r="M9" i="1"/>
  <c r="N9" i="1" s="1"/>
  <c r="B36" i="1"/>
  <c r="B37" i="1" s="1"/>
  <c r="M11" i="1"/>
  <c r="N11" i="1" s="1"/>
  <c r="M15" i="1"/>
  <c r="N15" i="1" s="1"/>
  <c r="M13" i="1"/>
  <c r="N13" i="1" s="1"/>
  <c r="O39" i="1"/>
  <c r="P39" i="1" s="1"/>
  <c r="Q39" i="1" s="1"/>
  <c r="S39" i="1"/>
  <c r="N39" i="1"/>
  <c r="N35" i="1"/>
  <c r="O35" i="1"/>
  <c r="P35" i="1" s="1"/>
  <c r="Q35" i="1" s="1"/>
  <c r="S35" i="1"/>
  <c r="J9" i="1"/>
  <c r="K9" i="1" s="1"/>
  <c r="J8" i="1"/>
  <c r="K8" i="1" s="1"/>
  <c r="J17" i="1"/>
  <c r="K17" i="1" s="1"/>
  <c r="J16" i="1"/>
  <c r="K16" i="1" s="1"/>
  <c r="J7" i="1"/>
  <c r="K7" i="1" s="1"/>
  <c r="J11" i="1"/>
  <c r="K11" i="1" s="1"/>
  <c r="J5" i="1"/>
  <c r="K5" i="1" s="1"/>
  <c r="J12" i="1"/>
  <c r="K12" i="1" s="1"/>
  <c r="J13" i="1"/>
  <c r="K13" i="1" s="1"/>
  <c r="J14" i="1"/>
  <c r="K14" i="1" s="1"/>
  <c r="J15" i="1"/>
  <c r="K15" i="1" s="1"/>
  <c r="J6" i="1"/>
  <c r="K6" i="1" s="1"/>
  <c r="N38" i="1" l="1"/>
</calcChain>
</file>

<file path=xl/sharedStrings.xml><?xml version="1.0" encoding="utf-8"?>
<sst xmlns="http://schemas.openxmlformats.org/spreadsheetml/2006/main" count="80" uniqueCount="52">
  <si>
    <t>lpc2138-biltema-teraterm</t>
  </si>
  <si>
    <t>MHz</t>
  </si>
  <si>
    <t>µs</t>
  </si>
  <si>
    <t>timer T</t>
  </si>
  <si>
    <t>timer prescaler</t>
  </si>
  <si>
    <t>timer f</t>
  </si>
  <si>
    <t>count</t>
  </si>
  <si>
    <t>since previous</t>
  </si>
  <si>
    <t>ms</t>
  </si>
  <si>
    <t>lpc2138 clock</t>
  </si>
  <si>
    <t>type</t>
  </si>
  <si>
    <t>S</t>
  </si>
  <si>
    <t>Long/Short</t>
  </si>
  <si>
    <t>L</t>
  </si>
  <si>
    <t>raw count</t>
  </si>
  <si>
    <t>Row Labels</t>
  </si>
  <si>
    <t>Grand Total</t>
  </si>
  <si>
    <t>Column Labels</t>
  </si>
  <si>
    <t>L/S count</t>
  </si>
  <si>
    <t>Average of ms</t>
  </si>
  <si>
    <t>speed</t>
  </si>
  <si>
    <t>circumference</t>
  </si>
  <si>
    <t>m</t>
  </si>
  <si>
    <t>s</t>
  </si>
  <si>
    <t>Hz</t>
  </si>
  <si>
    <t>hmmm: delta count  * timerT</t>
  </si>
  <si>
    <t>speed = circumference / delta count  / timerT</t>
  </si>
  <si>
    <t>hmmm: 1 / (delta count  /  timerf)</t>
  </si>
  <si>
    <t xml:space="preserve">hmmm: timerf / delta count </t>
  </si>
  <si>
    <t xml:space="preserve">hmmm: circumference * timerf / delta count </t>
  </si>
  <si>
    <t>hmmm: circumference / (delta count  * timerT)</t>
  </si>
  <si>
    <t>hmmm: 1 / (delta count  * timerT )</t>
  </si>
  <si>
    <t xml:space="preserve">speed = circumference * timerF / delta count </t>
  </si>
  <si>
    <t>m/s</t>
  </si>
  <si>
    <t>km/h</t>
  </si>
  <si>
    <t>km/h per m/s</t>
  </si>
  <si>
    <t>timer f in Hz</t>
  </si>
  <si>
    <t>unsigned long max value 2^32</t>
  </si>
  <si>
    <t>omkrets</t>
  </si>
  <si>
    <t>timerT * delta_t</t>
  </si>
  <si>
    <t>pulser per varv</t>
  </si>
  <si>
    <t>timerf / timerPrescale * circumference</t>
  </si>
  <si>
    <t>speed [m/s] for 1 pulse  per revolution</t>
  </si>
  <si>
    <t>[kHz * 1 * mm]</t>
  </si>
  <si>
    <t>varv / s</t>
  </si>
  <si>
    <t>s/varv</t>
  </si>
  <si>
    <t>(s/varv) * (pulser / s)</t>
  </si>
  <si>
    <t>(speed for 1 pulse / revolution)  / pulser per varv</t>
  </si>
  <si>
    <t>max circumference in m for m/s</t>
  </si>
  <si>
    <t>max circumference in m for km/h</t>
  </si>
  <si>
    <t>timerf / timerPrescale * circumference *  fix_point_scale_factor * (3,6 (km/h) / (m/s))</t>
  </si>
  <si>
    <t xml:space="preserve">((speed for 1 pulse / revolution)  / pulser per varv) * 360 (in units of "(10m)/h"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</si>
</sst>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k_r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[biltema-count.xlsx]Sheet2!PivotTable2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7472753</c:v>
                </c:pt>
                <c:pt idx="1">
                  <c:v>7572722</c:v>
                </c:pt>
                <c:pt idx="2">
                  <c:v>7681276</c:v>
                </c:pt>
                <c:pt idx="3">
                  <c:v>7799165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83.146132971506105</c:v>
                </c:pt>
                <c:pt idx="1">
                  <c:v>90.426322930800538</c:v>
                </c:pt>
                <c:pt idx="2">
                  <c:v>97.772048846675702</c:v>
                </c:pt>
                <c:pt idx="3">
                  <c:v>109.65400271370419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40CB-87C4-D173940A673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7472753</c:v>
                </c:pt>
                <c:pt idx="1">
                  <c:v>7572722</c:v>
                </c:pt>
                <c:pt idx="2">
                  <c:v>7681276</c:v>
                </c:pt>
                <c:pt idx="3">
                  <c:v>7799165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10.925508819538669</c:v>
                </c:pt>
                <c:pt idx="1">
                  <c:v>11.804070556309362</c:v>
                </c:pt>
                <c:pt idx="2">
                  <c:v>12.67788331071913</c:v>
                </c:pt>
                <c:pt idx="3">
                  <c:v>14.198507462686566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3-40CB-87C4-D173940A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5248"/>
        <c:axId val="18506944"/>
      </c:barChart>
      <c:catAx>
        <c:axId val="185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506944"/>
        <c:crosses val="autoZero"/>
        <c:auto val="1"/>
        <c:lblAlgn val="ctr"/>
        <c:lblOffset val="100"/>
        <c:noMultiLvlLbl val="0"/>
      </c:catAx>
      <c:valAx>
        <c:axId val="185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5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76200</xdr:rowOff>
    </xdr:from>
    <xdr:to>
      <xdr:col>14</xdr:col>
      <xdr:colOff>276225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ED975-9E1F-4138-AF5E-AC9917BBB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 eriksson" refreshedDate="44450.681448379626" createdVersion="7" refreshedVersion="7" minRefreshableVersion="3" recordCount="14" xr:uid="{C9D92B76-83B3-42FD-B6E4-411E5CF93AF6}">
  <cacheSource type="worksheet">
    <worksheetSource ref="E3:K17" sheet="Sheet1"/>
  </cacheSource>
  <cacheFields count="6">
    <cacheField name="raw count" numFmtId="0">
      <sharedItems containsSemiMixedTypes="0" containsString="0" containsNumber="1" containsInteger="1" minValue="7461250" maxValue="9262345" count="14">
        <n v="7461250"/>
        <n v="7472753"/>
        <n v="7560294"/>
        <n v="7572722"/>
        <n v="7667928"/>
        <n v="7681276"/>
        <n v="7784216"/>
        <n v="7799165"/>
        <n v="7914615"/>
        <n v="7926824"/>
        <n v="8677473"/>
        <n v="8715081"/>
        <n v="9151828"/>
        <n v="9262345"/>
      </sharedItems>
    </cacheField>
    <cacheField name="L/S count" numFmtId="0">
      <sharedItems containsString="0" containsBlank="1" containsNumber="1" containsInteger="1" minValue="7472753" maxValue="8715081" count="7">
        <m/>
        <n v="7472753"/>
        <n v="7572722"/>
        <n v="7681276"/>
        <n v="7799165"/>
        <n v="7926824"/>
        <n v="8715081"/>
      </sharedItems>
    </cacheField>
    <cacheField name="type" numFmtId="0">
      <sharedItems containsBlank="1" count="3">
        <m/>
        <s v="S"/>
        <s v="L"/>
      </sharedItems>
    </cacheField>
    <cacheField name="count" numFmtId="0">
      <sharedItems containsString="0" containsBlank="1" containsNumber="1" containsInteger="1" minValue="11503" maxValue="750649"/>
    </cacheField>
    <cacheField name="µs" numFmtId="0">
      <sharedItems containsString="0" containsBlank="1" containsNumber="1" minValue="10925.508819538669" maxValue="712963.77204884659"/>
    </cacheField>
    <cacheField name="ms" numFmtId="0">
      <sharedItems containsString="0" containsBlank="1" containsNumber="1" minValue="10.925508819538669" maxValue="712.96377204884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m/>
    <m/>
    <m/>
  </r>
  <r>
    <x v="1"/>
    <x v="1"/>
    <x v="1"/>
    <n v="11503"/>
    <n v="10925.508819538669"/>
    <n v="10.925508819538669"/>
  </r>
  <r>
    <x v="2"/>
    <x v="1"/>
    <x v="2"/>
    <n v="87541"/>
    <n v="83146.1329715061"/>
    <n v="83.146132971506105"/>
  </r>
  <r>
    <x v="3"/>
    <x v="2"/>
    <x v="1"/>
    <n v="12428"/>
    <n v="11804.070556309362"/>
    <n v="11.804070556309362"/>
  </r>
  <r>
    <x v="4"/>
    <x v="2"/>
    <x v="2"/>
    <n v="95206"/>
    <n v="90426.322930800539"/>
    <n v="90.426322930800538"/>
  </r>
  <r>
    <x v="5"/>
    <x v="3"/>
    <x v="1"/>
    <n v="13348"/>
    <n v="12677.883310719129"/>
    <n v="12.67788331071913"/>
  </r>
  <r>
    <x v="6"/>
    <x v="3"/>
    <x v="2"/>
    <n v="102940"/>
    <n v="97772.048846675709"/>
    <n v="97.772048846675702"/>
  </r>
  <r>
    <x v="7"/>
    <x v="4"/>
    <x v="1"/>
    <n v="14949"/>
    <n v="14198.507462686566"/>
    <n v="14.198507462686566"/>
  </r>
  <r>
    <x v="8"/>
    <x v="4"/>
    <x v="2"/>
    <n v="115450"/>
    <n v="109654.00271370419"/>
    <n v="109.65400271370419"/>
  </r>
  <r>
    <x v="9"/>
    <x v="5"/>
    <x v="1"/>
    <n v="12209"/>
    <n v="11596.065128900949"/>
    <n v="11.59606512890095"/>
  </r>
  <r>
    <x v="10"/>
    <x v="5"/>
    <x v="2"/>
    <n v="750649"/>
    <n v="712963.77204884659"/>
    <n v="712.96377204884664"/>
  </r>
  <r>
    <x v="11"/>
    <x v="6"/>
    <x v="1"/>
    <n v="37608"/>
    <n v="35719.945725915873"/>
    <n v="35.719945725915871"/>
  </r>
  <r>
    <x v="12"/>
    <x v="6"/>
    <x v="2"/>
    <n v="436747"/>
    <n v="414820.7598371777"/>
    <n v="414.82075983717772"/>
  </r>
  <r>
    <x v="13"/>
    <x v="0"/>
    <x v="0"/>
    <n v="110517"/>
    <n v="104968.6567164179"/>
    <n v="104.96865671641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35EC6-2F77-422B-9298-54017626D8CE}" name="PivotTable2" cacheId="1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C9" firstHeaderRow="1" firstDataRow="2" firstDataCol="1"/>
  <pivotFields count="6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1"/>
        <item x="2"/>
        <item x="3"/>
        <item x="4"/>
        <item h="1" x="5"/>
        <item h="1" x="6"/>
        <item h="1" x="0"/>
        <item t="default"/>
      </items>
    </pivotField>
    <pivotField axis="axisCol" showAll="0">
      <items count="4">
        <item x="2"/>
        <item x="1"/>
        <item h="1" x="0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/>
    </i>
    <i>
      <x v="1"/>
    </i>
  </colItems>
  <dataFields count="1">
    <dataField name="Average of ms" fld="5" subtotal="average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FC3F-DE5A-4D78-909C-A5291776C0C5}">
  <dimension ref="A1:S50"/>
  <sheetViews>
    <sheetView tabSelected="1" topLeftCell="A23" workbookViewId="0">
      <selection activeCell="O44" sqref="O44:O49"/>
    </sheetView>
  </sheetViews>
  <sheetFormatPr defaultRowHeight="15" x14ac:dyDescent="0.25"/>
  <cols>
    <col min="1" max="1" width="55.7109375" bestFit="1" customWidth="1"/>
    <col min="2" max="2" width="11" bestFit="1" customWidth="1"/>
    <col min="3" max="3" width="12" bestFit="1" customWidth="1"/>
    <col min="7" max="7" width="10.7109375" bestFit="1" customWidth="1"/>
    <col min="12" max="12" width="16.42578125" bestFit="1" customWidth="1"/>
    <col min="13" max="13" width="11" bestFit="1" customWidth="1"/>
    <col min="15" max="15" width="12" bestFit="1" customWidth="1"/>
    <col min="19" max="19" width="12" bestFit="1" customWidth="1"/>
  </cols>
  <sheetData>
    <row r="1" spans="1:15" x14ac:dyDescent="0.25">
      <c r="A1" t="s">
        <v>0</v>
      </c>
    </row>
    <row r="2" spans="1:15" x14ac:dyDescent="0.25">
      <c r="G2" t="s">
        <v>12</v>
      </c>
      <c r="H2" s="3" t="s">
        <v>7</v>
      </c>
      <c r="I2" s="3"/>
      <c r="J2" s="3"/>
      <c r="K2" s="3"/>
      <c r="L2" s="7"/>
      <c r="M2" s="7" t="s">
        <v>33</v>
      </c>
      <c r="N2" s="7" t="s">
        <v>34</v>
      </c>
      <c r="O2" s="7"/>
    </row>
    <row r="3" spans="1:15" x14ac:dyDescent="0.25">
      <c r="E3" t="s">
        <v>14</v>
      </c>
      <c r="F3" t="s">
        <v>18</v>
      </c>
      <c r="G3" t="s">
        <v>10</v>
      </c>
      <c r="H3" t="s">
        <v>6</v>
      </c>
      <c r="I3" t="s">
        <v>2</v>
      </c>
      <c r="J3" t="s">
        <v>8</v>
      </c>
      <c r="K3" t="s">
        <v>23</v>
      </c>
      <c r="L3" t="s">
        <v>6</v>
      </c>
      <c r="M3" t="s">
        <v>20</v>
      </c>
    </row>
    <row r="4" spans="1:15" x14ac:dyDescent="0.25">
      <c r="D4" s="1"/>
      <c r="E4">
        <v>7461250</v>
      </c>
    </row>
    <row r="5" spans="1:15" x14ac:dyDescent="0.25">
      <c r="D5" s="1"/>
      <c r="E5">
        <v>7472753</v>
      </c>
      <c r="F5">
        <f>IF("S"=G5,E5,F4)</f>
        <v>7472753</v>
      </c>
      <c r="G5" t="s">
        <v>11</v>
      </c>
      <c r="H5">
        <f>(E5-E4)</f>
        <v>11503</v>
      </c>
      <c r="I5">
        <f>H5*$C$11</f>
        <v>10925.508819538669</v>
      </c>
      <c r="J5" s="6">
        <f>I5/1000</f>
        <v>10.925508819538669</v>
      </c>
      <c r="K5" s="6">
        <f>J5/1000</f>
        <v>1.0925508819538668E-2</v>
      </c>
    </row>
    <row r="6" spans="1:15" x14ac:dyDescent="0.25">
      <c r="D6" s="1"/>
      <c r="E6">
        <v>7560294</v>
      </c>
      <c r="F6">
        <f t="shared" ref="F6:F16" si="0">IF("S"=G6,E6,F5)</f>
        <v>7472753</v>
      </c>
      <c r="G6" t="s">
        <v>13</v>
      </c>
      <c r="H6">
        <f t="shared" ref="H6:H17" si="1">(E6-E5)</f>
        <v>87541</v>
      </c>
      <c r="I6">
        <f t="shared" ref="I6:I17" si="2">H6*$C$11</f>
        <v>83146.1329715061</v>
      </c>
      <c r="J6" s="6">
        <f t="shared" ref="J6:K6" si="3">I6/1000</f>
        <v>83.146132971506105</v>
      </c>
      <c r="K6" s="6">
        <f t="shared" si="3"/>
        <v>8.3146132971506109E-2</v>
      </c>
    </row>
    <row r="7" spans="1:15" x14ac:dyDescent="0.25">
      <c r="A7" t="s">
        <v>9</v>
      </c>
      <c r="B7" t="s">
        <v>1</v>
      </c>
      <c r="C7">
        <v>14.74</v>
      </c>
      <c r="D7" s="1"/>
      <c r="E7">
        <v>7572722</v>
      </c>
      <c r="F7">
        <f t="shared" si="0"/>
        <v>7572722</v>
      </c>
      <c r="G7" t="s">
        <v>11</v>
      </c>
      <c r="H7">
        <f t="shared" si="1"/>
        <v>12428</v>
      </c>
      <c r="I7">
        <f t="shared" si="2"/>
        <v>11804.070556309362</v>
      </c>
      <c r="J7" s="6">
        <f t="shared" ref="J7:K7" si="4">I7/1000</f>
        <v>11.804070556309362</v>
      </c>
      <c r="K7" s="6">
        <f t="shared" si="4"/>
        <v>1.1804070556309363E-2</v>
      </c>
      <c r="L7">
        <f>(F7-F6)</f>
        <v>99969</v>
      </c>
      <c r="M7">
        <f>$C$13*$C$10/L7</f>
        <v>6.3191017786942529</v>
      </c>
      <c r="N7">
        <f>M7*$C$14</f>
        <v>22.74876640329931</v>
      </c>
    </row>
    <row r="8" spans="1:15" x14ac:dyDescent="0.25">
      <c r="A8" t="s">
        <v>4</v>
      </c>
      <c r="C8">
        <v>14</v>
      </c>
      <c r="D8" s="1"/>
      <c r="E8">
        <v>7667928</v>
      </c>
      <c r="F8">
        <f t="shared" si="0"/>
        <v>7572722</v>
      </c>
      <c r="G8" t="s">
        <v>13</v>
      </c>
      <c r="H8">
        <f t="shared" si="1"/>
        <v>95206</v>
      </c>
      <c r="I8">
        <f t="shared" si="2"/>
        <v>90426.322930800539</v>
      </c>
      <c r="J8" s="6">
        <f t="shared" ref="J8:K8" si="5">I8/1000</f>
        <v>90.426322930800538</v>
      </c>
      <c r="K8" s="6">
        <f t="shared" si="5"/>
        <v>9.0426322930800537E-2</v>
      </c>
    </row>
    <row r="9" spans="1:15" x14ac:dyDescent="0.25">
      <c r="A9" t="s">
        <v>5</v>
      </c>
      <c r="B9" t="s">
        <v>1</v>
      </c>
      <c r="C9">
        <f>C7/C8</f>
        <v>1.0528571428571429</v>
      </c>
      <c r="D9" s="1"/>
      <c r="E9">
        <v>7681276</v>
      </c>
      <c r="F9">
        <f t="shared" si="0"/>
        <v>7681276</v>
      </c>
      <c r="G9" t="s">
        <v>11</v>
      </c>
      <c r="H9">
        <f t="shared" si="1"/>
        <v>13348</v>
      </c>
      <c r="I9">
        <f t="shared" si="2"/>
        <v>12677.883310719129</v>
      </c>
      <c r="J9" s="6">
        <f t="shared" ref="J9:K9" si="6">I9/1000</f>
        <v>12.67788331071913</v>
      </c>
      <c r="K9" s="6">
        <f t="shared" si="6"/>
        <v>1.267788331071913E-2</v>
      </c>
      <c r="L9">
        <f t="shared" ref="L9:L15" si="7">(F9-F8)</f>
        <v>108554</v>
      </c>
      <c r="M9">
        <f>$C$13*$C$10/L9</f>
        <v>5.8193552122840781</v>
      </c>
      <c r="N9">
        <f>M9*$C$14</f>
        <v>20.949678764222682</v>
      </c>
    </row>
    <row r="10" spans="1:15" x14ac:dyDescent="0.25">
      <c r="A10" t="s">
        <v>5</v>
      </c>
      <c r="B10" t="s">
        <v>24</v>
      </c>
      <c r="C10">
        <f>C9*1000000</f>
        <v>1052857.142857143</v>
      </c>
      <c r="D10" s="1"/>
      <c r="E10">
        <v>7784216</v>
      </c>
      <c r="F10">
        <f t="shared" si="0"/>
        <v>7681276</v>
      </c>
      <c r="G10" t="s">
        <v>13</v>
      </c>
      <c r="H10">
        <f t="shared" si="1"/>
        <v>102940</v>
      </c>
      <c r="I10">
        <f t="shared" si="2"/>
        <v>97772.048846675709</v>
      </c>
      <c r="J10" s="6">
        <f t="shared" ref="J10:K10" si="8">I10/1000</f>
        <v>97.772048846675702</v>
      </c>
      <c r="K10" s="6">
        <f t="shared" si="8"/>
        <v>9.7772048846675702E-2</v>
      </c>
    </row>
    <row r="11" spans="1:15" x14ac:dyDescent="0.25">
      <c r="A11" t="s">
        <v>3</v>
      </c>
      <c r="B11" t="s">
        <v>2</v>
      </c>
      <c r="C11">
        <f>1/C9</f>
        <v>0.94979647218453178</v>
      </c>
      <c r="D11" s="1"/>
      <c r="E11">
        <v>7799165</v>
      </c>
      <c r="F11">
        <f t="shared" si="0"/>
        <v>7799165</v>
      </c>
      <c r="G11" t="s">
        <v>11</v>
      </c>
      <c r="H11">
        <f t="shared" si="1"/>
        <v>14949</v>
      </c>
      <c r="I11">
        <f t="shared" si="2"/>
        <v>14198.507462686566</v>
      </c>
      <c r="J11" s="6">
        <f t="shared" ref="J11:K11" si="9">I11/1000</f>
        <v>14.198507462686566</v>
      </c>
      <c r="K11" s="6">
        <f t="shared" si="9"/>
        <v>1.4198507462686565E-2</v>
      </c>
      <c r="L11">
        <f t="shared" si="7"/>
        <v>117889</v>
      </c>
      <c r="M11">
        <f>$C$13*$C$10/L11</f>
        <v>5.3585515672733317</v>
      </c>
      <c r="N11">
        <f>M11*$C$14</f>
        <v>19.290785642183994</v>
      </c>
    </row>
    <row r="12" spans="1:15" x14ac:dyDescent="0.25">
      <c r="A12" t="s">
        <v>3</v>
      </c>
      <c r="B12" t="s">
        <v>23</v>
      </c>
      <c r="C12">
        <f>C11/1000000</f>
        <v>9.4979647218453175E-7</v>
      </c>
      <c r="D12" s="1"/>
      <c r="E12">
        <v>7914615</v>
      </c>
      <c r="F12">
        <f t="shared" si="0"/>
        <v>7799165</v>
      </c>
      <c r="G12" t="s">
        <v>13</v>
      </c>
      <c r="H12">
        <f t="shared" si="1"/>
        <v>115450</v>
      </c>
      <c r="I12">
        <f t="shared" si="2"/>
        <v>109654.00271370419</v>
      </c>
      <c r="J12" s="6">
        <f t="shared" ref="J12:K12" si="10">I12/1000</f>
        <v>109.65400271370419</v>
      </c>
      <c r="K12" s="6">
        <f t="shared" si="10"/>
        <v>0.10965400271370419</v>
      </c>
    </row>
    <row r="13" spans="1:15" x14ac:dyDescent="0.25">
      <c r="A13" s="2" t="s">
        <v>21</v>
      </c>
      <c r="B13" s="2" t="s">
        <v>22</v>
      </c>
      <c r="C13">
        <v>0.6</v>
      </c>
      <c r="D13" s="1"/>
      <c r="E13">
        <v>7926824</v>
      </c>
      <c r="F13">
        <f t="shared" si="0"/>
        <v>7926824</v>
      </c>
      <c r="G13" t="s">
        <v>11</v>
      </c>
      <c r="H13">
        <f t="shared" si="1"/>
        <v>12209</v>
      </c>
      <c r="I13">
        <f t="shared" si="2"/>
        <v>11596.065128900949</v>
      </c>
      <c r="J13" s="6">
        <f t="shared" ref="J13:K13" si="11">I13/1000</f>
        <v>11.59606512890095</v>
      </c>
      <c r="K13" s="6">
        <f t="shared" si="11"/>
        <v>1.159606512890095E-2</v>
      </c>
      <c r="L13">
        <f t="shared" si="7"/>
        <v>127659</v>
      </c>
      <c r="M13">
        <f>$C$13*$C$10/L13</f>
        <v>4.9484508394573492</v>
      </c>
      <c r="N13">
        <f>M13*$C$14</f>
        <v>17.814423022046459</v>
      </c>
    </row>
    <row r="14" spans="1:15" x14ac:dyDescent="0.25">
      <c r="A14" s="2" t="s">
        <v>35</v>
      </c>
      <c r="C14">
        <v>3.6</v>
      </c>
      <c r="D14" s="1"/>
      <c r="E14">
        <v>8677473</v>
      </c>
      <c r="F14">
        <f t="shared" si="0"/>
        <v>7926824</v>
      </c>
      <c r="G14" t="s">
        <v>13</v>
      </c>
      <c r="H14">
        <f t="shared" si="1"/>
        <v>750649</v>
      </c>
      <c r="I14">
        <f t="shared" si="2"/>
        <v>712963.77204884659</v>
      </c>
      <c r="J14" s="6">
        <f t="shared" ref="J14:K14" si="12">I14/1000</f>
        <v>712.96377204884664</v>
      </c>
      <c r="K14" s="6">
        <f t="shared" si="12"/>
        <v>0.71296377204884664</v>
      </c>
    </row>
    <row r="15" spans="1:15" x14ac:dyDescent="0.25">
      <c r="D15" s="1"/>
      <c r="E15">
        <v>8715081</v>
      </c>
      <c r="F15">
        <f t="shared" si="0"/>
        <v>8715081</v>
      </c>
      <c r="G15" t="s">
        <v>11</v>
      </c>
      <c r="H15">
        <f t="shared" si="1"/>
        <v>37608</v>
      </c>
      <c r="I15">
        <f t="shared" si="2"/>
        <v>35719.945725915873</v>
      </c>
      <c r="J15" s="6">
        <f t="shared" ref="J15:K15" si="13">I15/1000</f>
        <v>35.719945725915871</v>
      </c>
      <c r="K15" s="6">
        <f t="shared" si="13"/>
        <v>3.5719945725915872E-2</v>
      </c>
      <c r="L15">
        <f t="shared" si="7"/>
        <v>788257</v>
      </c>
      <c r="M15">
        <f>$C$13*$C$10/L15</f>
        <v>0.80140650284651549</v>
      </c>
      <c r="N15">
        <f>M15*$C$14</f>
        <v>2.8850634102474557</v>
      </c>
    </row>
    <row r="16" spans="1:15" x14ac:dyDescent="0.25">
      <c r="D16" s="1"/>
      <c r="E16">
        <v>9151828</v>
      </c>
      <c r="F16">
        <f t="shared" si="0"/>
        <v>8715081</v>
      </c>
      <c r="G16" t="s">
        <v>13</v>
      </c>
      <c r="H16">
        <f t="shared" si="1"/>
        <v>436747</v>
      </c>
      <c r="I16">
        <f t="shared" si="2"/>
        <v>414820.7598371777</v>
      </c>
      <c r="J16" s="6">
        <f t="shared" ref="J16:K16" si="14">I16/1000</f>
        <v>414.82075983717772</v>
      </c>
      <c r="K16" s="6">
        <f t="shared" si="14"/>
        <v>0.4148207598371777</v>
      </c>
      <c r="N16" s="6"/>
      <c r="O16" s="6"/>
    </row>
    <row r="17" spans="1:15" x14ac:dyDescent="0.25">
      <c r="D17" s="1"/>
      <c r="E17">
        <v>9262345</v>
      </c>
      <c r="H17">
        <f t="shared" si="1"/>
        <v>110517</v>
      </c>
      <c r="I17">
        <f t="shared" si="2"/>
        <v>104968.6567164179</v>
      </c>
      <c r="J17" s="6">
        <f t="shared" ref="J17:K17" si="15">I17/1000</f>
        <v>104.9686567164179</v>
      </c>
      <c r="K17" s="6">
        <f t="shared" si="15"/>
        <v>0.10496865671641789</v>
      </c>
      <c r="N17" s="6"/>
      <c r="O17" s="6"/>
    </row>
    <row r="21" spans="1:15" x14ac:dyDescent="0.25">
      <c r="A21" t="s">
        <v>25</v>
      </c>
    </row>
    <row r="22" spans="1:15" x14ac:dyDescent="0.25">
      <c r="A22" t="s">
        <v>30</v>
      </c>
    </row>
    <row r="24" spans="1:15" x14ac:dyDescent="0.25">
      <c r="A24" t="s">
        <v>31</v>
      </c>
    </row>
    <row r="25" spans="1:15" x14ac:dyDescent="0.25">
      <c r="A25" t="s">
        <v>27</v>
      </c>
    </row>
    <row r="26" spans="1:15" x14ac:dyDescent="0.25">
      <c r="A26" t="s">
        <v>28</v>
      </c>
    </row>
    <row r="27" spans="1:15" x14ac:dyDescent="0.25">
      <c r="A27" t="s">
        <v>29</v>
      </c>
    </row>
    <row r="31" spans="1:15" x14ac:dyDescent="0.25">
      <c r="A31" t="s">
        <v>32</v>
      </c>
    </row>
    <row r="32" spans="1:15" x14ac:dyDescent="0.25">
      <c r="L32" t="s">
        <v>46</v>
      </c>
    </row>
    <row r="33" spans="1:19" x14ac:dyDescent="0.25">
      <c r="A33" t="s">
        <v>26</v>
      </c>
      <c r="L33" t="s">
        <v>39</v>
      </c>
      <c r="N33" t="s">
        <v>47</v>
      </c>
    </row>
    <row r="34" spans="1:19" x14ac:dyDescent="0.25">
      <c r="F34" t="s">
        <v>44</v>
      </c>
      <c r="G34" t="s">
        <v>45</v>
      </c>
      <c r="H34" t="s">
        <v>38</v>
      </c>
      <c r="I34" t="s">
        <v>33</v>
      </c>
      <c r="J34" t="s">
        <v>34</v>
      </c>
      <c r="L34" t="s">
        <v>40</v>
      </c>
      <c r="N34">
        <v>631714</v>
      </c>
      <c r="O34">
        <v>63171429</v>
      </c>
      <c r="P34" t="s">
        <v>33</v>
      </c>
      <c r="Q34" t="s">
        <v>34</v>
      </c>
    </row>
    <row r="35" spans="1:19" x14ac:dyDescent="0.25">
      <c r="A35" t="s">
        <v>37</v>
      </c>
      <c r="B35">
        <f>POWER(2,32)</f>
        <v>4294967296</v>
      </c>
      <c r="F35">
        <v>10</v>
      </c>
      <c r="G35">
        <f>1/F35</f>
        <v>0.1</v>
      </c>
      <c r="H35">
        <v>0.6</v>
      </c>
      <c r="I35">
        <f>F35*H35</f>
        <v>6</v>
      </c>
      <c r="J35">
        <f>I35*3.6</f>
        <v>21.6</v>
      </c>
      <c r="L35" s="8">
        <f>$C$10*G35</f>
        <v>105285.7142857143</v>
      </c>
      <c r="N35">
        <f>N$34 /$L35</f>
        <v>5.9999972862957929</v>
      </c>
      <c r="O35">
        <f>O$34 /$L35</f>
        <v>600.0000040705562</v>
      </c>
      <c r="P35">
        <f>INT(O35)/100</f>
        <v>6</v>
      </c>
      <c r="Q35">
        <f>3.6*P35</f>
        <v>21.6</v>
      </c>
      <c r="S35">
        <f>L35*I35</f>
        <v>631714.2857142858</v>
      </c>
    </row>
    <row r="36" spans="1:19" x14ac:dyDescent="0.25">
      <c r="A36" t="s">
        <v>36</v>
      </c>
      <c r="B36">
        <f>C10</f>
        <v>1052857.142857143</v>
      </c>
      <c r="F36">
        <v>20</v>
      </c>
      <c r="G36">
        <f>1/F36</f>
        <v>0.05</v>
      </c>
      <c r="H36">
        <v>0.6</v>
      </c>
      <c r="I36">
        <f>F36*H36</f>
        <v>12</v>
      </c>
      <c r="J36">
        <f t="shared" ref="J36:J40" si="16">I36*3.6</f>
        <v>43.2</v>
      </c>
      <c r="L36" s="8">
        <f t="shared" ref="L36:L40" si="17">$C$10*G36</f>
        <v>52642.857142857152</v>
      </c>
      <c r="N36">
        <f t="shared" ref="N36:O40" si="18">N$34 /$L36</f>
        <v>11.999994572591586</v>
      </c>
      <c r="O36">
        <f t="shared" si="18"/>
        <v>1200.0000081411124</v>
      </c>
      <c r="P36">
        <f t="shared" ref="P36:P40" si="19">INT(O36)/100</f>
        <v>12</v>
      </c>
      <c r="Q36">
        <f t="shared" ref="Q36:Q40" si="20">3.6*P36</f>
        <v>43.2</v>
      </c>
      <c r="S36">
        <f>L36*I36</f>
        <v>631714.2857142858</v>
      </c>
    </row>
    <row r="37" spans="1:19" x14ac:dyDescent="0.25">
      <c r="A37" t="s">
        <v>48</v>
      </c>
      <c r="B37">
        <f>B35/B36</f>
        <v>4079.3447858887375</v>
      </c>
      <c r="F37">
        <v>40</v>
      </c>
      <c r="G37">
        <f>1/F37</f>
        <v>2.5000000000000001E-2</v>
      </c>
      <c r="H37">
        <v>0.6</v>
      </c>
      <c r="I37">
        <f>F37*H37</f>
        <v>24</v>
      </c>
      <c r="J37">
        <f t="shared" si="16"/>
        <v>86.4</v>
      </c>
      <c r="L37" s="8">
        <f t="shared" si="17"/>
        <v>26321.428571428576</v>
      </c>
      <c r="N37">
        <f t="shared" si="18"/>
        <v>23.999989145183172</v>
      </c>
      <c r="O37">
        <f t="shared" si="18"/>
        <v>2400.0000162822248</v>
      </c>
      <c r="P37">
        <f t="shared" si="19"/>
        <v>24</v>
      </c>
      <c r="Q37">
        <f t="shared" si="20"/>
        <v>86.4</v>
      </c>
      <c r="S37">
        <f>L37*I37</f>
        <v>631714.2857142858</v>
      </c>
    </row>
    <row r="38" spans="1:19" x14ac:dyDescent="0.25">
      <c r="A38" t="s">
        <v>49</v>
      </c>
      <c r="B38">
        <f>B37/3.6</f>
        <v>1133.1513294135382</v>
      </c>
      <c r="F38">
        <v>60</v>
      </c>
      <c r="G38">
        <f>1/F38</f>
        <v>1.6666666666666666E-2</v>
      </c>
      <c r="H38">
        <v>0.6</v>
      </c>
      <c r="I38">
        <f>F38*H38</f>
        <v>36</v>
      </c>
      <c r="J38">
        <f t="shared" si="16"/>
        <v>129.6</v>
      </c>
      <c r="L38" s="8">
        <f t="shared" si="17"/>
        <v>17547.61904761905</v>
      </c>
      <c r="N38">
        <f t="shared" si="18"/>
        <v>35.999983717774761</v>
      </c>
      <c r="O38">
        <f t="shared" si="18"/>
        <v>3600.0000244233374</v>
      </c>
      <c r="P38">
        <f t="shared" si="19"/>
        <v>36</v>
      </c>
      <c r="Q38">
        <f t="shared" si="20"/>
        <v>129.6</v>
      </c>
      <c r="S38">
        <f>L38*I38</f>
        <v>631714.2857142858</v>
      </c>
    </row>
    <row r="39" spans="1:19" x14ac:dyDescent="0.25">
      <c r="F39">
        <v>80</v>
      </c>
      <c r="G39">
        <f>1/F39</f>
        <v>1.2500000000000001E-2</v>
      </c>
      <c r="H39">
        <v>0.6</v>
      </c>
      <c r="I39">
        <f>F39*H39</f>
        <v>48</v>
      </c>
      <c r="J39">
        <f t="shared" si="16"/>
        <v>172.8</v>
      </c>
      <c r="L39" s="8">
        <f t="shared" si="17"/>
        <v>13160.714285714288</v>
      </c>
      <c r="N39">
        <f t="shared" si="18"/>
        <v>47.999978290366343</v>
      </c>
      <c r="O39">
        <f t="shared" si="18"/>
        <v>4800.0000325644496</v>
      </c>
      <c r="P39">
        <f t="shared" si="19"/>
        <v>48</v>
      </c>
      <c r="Q39">
        <f t="shared" si="20"/>
        <v>172.8</v>
      </c>
      <c r="S39">
        <f>L39*I39</f>
        <v>631714.2857142858</v>
      </c>
    </row>
    <row r="40" spans="1:19" x14ac:dyDescent="0.25">
      <c r="F40">
        <v>100</v>
      </c>
      <c r="G40">
        <f>1/F40</f>
        <v>0.01</v>
      </c>
      <c r="H40">
        <v>0.6</v>
      </c>
      <c r="I40">
        <f>F40*H40</f>
        <v>60</v>
      </c>
      <c r="J40">
        <f t="shared" si="16"/>
        <v>216</v>
      </c>
      <c r="L40" s="8">
        <f t="shared" si="17"/>
        <v>10528.571428571429</v>
      </c>
      <c r="N40">
        <f t="shared" si="18"/>
        <v>59.999972862957932</v>
      </c>
      <c r="O40">
        <f t="shared" si="18"/>
        <v>6000.0000407055622</v>
      </c>
      <c r="P40">
        <f t="shared" si="19"/>
        <v>60</v>
      </c>
      <c r="Q40">
        <f t="shared" si="20"/>
        <v>216</v>
      </c>
      <c r="S40">
        <f>L40*I40</f>
        <v>631714.2857142858</v>
      </c>
    </row>
    <row r="42" spans="1:19" x14ac:dyDescent="0.25">
      <c r="A42" t="s">
        <v>42</v>
      </c>
      <c r="O42" t="s">
        <v>51</v>
      </c>
    </row>
    <row r="43" spans="1:19" x14ac:dyDescent="0.25">
      <c r="A43" t="s">
        <v>43</v>
      </c>
      <c r="F43" t="s">
        <v>44</v>
      </c>
      <c r="G43" t="s">
        <v>45</v>
      </c>
      <c r="H43" t="s">
        <v>38</v>
      </c>
      <c r="I43" t="s">
        <v>33</v>
      </c>
      <c r="J43" t="s">
        <v>34</v>
      </c>
      <c r="L43" t="s">
        <v>40</v>
      </c>
      <c r="O43">
        <v>227417142</v>
      </c>
    </row>
    <row r="44" spans="1:19" x14ac:dyDescent="0.25">
      <c r="A44" t="s">
        <v>41</v>
      </c>
      <c r="F44">
        <v>10</v>
      </c>
      <c r="G44">
        <f>1/F44</f>
        <v>0.1</v>
      </c>
      <c r="H44">
        <v>0.6</v>
      </c>
      <c r="I44">
        <f>F44*H44</f>
        <v>6</v>
      </c>
      <c r="J44">
        <f>I44*3.6</f>
        <v>21.6</v>
      </c>
      <c r="L44" s="8">
        <f>$C$10*G44</f>
        <v>105285.7142857143</v>
      </c>
      <c r="O44">
        <f>INT(O$43/L44)/100</f>
        <v>21.59</v>
      </c>
    </row>
    <row r="45" spans="1:19" x14ac:dyDescent="0.25">
      <c r="A45">
        <f>14740/14*600</f>
        <v>631714.28571428568</v>
      </c>
      <c r="F45">
        <v>20</v>
      </c>
      <c r="G45">
        <f>1/F45</f>
        <v>0.05</v>
      </c>
      <c r="H45">
        <v>0.6</v>
      </c>
      <c r="I45">
        <f>F45*H45</f>
        <v>12</v>
      </c>
      <c r="J45">
        <f t="shared" ref="J45:J49" si="21">I45*3.6</f>
        <v>43.2</v>
      </c>
      <c r="L45" s="8">
        <f t="shared" ref="L45:L49" si="22">$C$10*G45</f>
        <v>52642.857142857152</v>
      </c>
      <c r="O45">
        <f t="shared" ref="O45:O49" si="23">INT(O$43/L45)/100</f>
        <v>43.19</v>
      </c>
    </row>
    <row r="46" spans="1:19" x14ac:dyDescent="0.25">
      <c r="F46">
        <v>40</v>
      </c>
      <c r="G46">
        <f>1/F46</f>
        <v>2.5000000000000001E-2</v>
      </c>
      <c r="H46">
        <v>0.6</v>
      </c>
      <c r="I46">
        <f>F46*H46</f>
        <v>24</v>
      </c>
      <c r="J46">
        <f t="shared" si="21"/>
        <v>86.4</v>
      </c>
      <c r="L46" s="8">
        <f t="shared" si="22"/>
        <v>26321.428571428576</v>
      </c>
      <c r="O46">
        <f t="shared" si="23"/>
        <v>86.39</v>
      </c>
    </row>
    <row r="47" spans="1:19" x14ac:dyDescent="0.25">
      <c r="A47">
        <f>C10*C13</f>
        <v>631714.2857142858</v>
      </c>
      <c r="F47">
        <v>60</v>
      </c>
      <c r="G47">
        <f>1/F47</f>
        <v>1.6666666666666666E-2</v>
      </c>
      <c r="H47">
        <v>0.6</v>
      </c>
      <c r="I47">
        <f>F47*H47</f>
        <v>36</v>
      </c>
      <c r="J47">
        <f t="shared" si="21"/>
        <v>129.6</v>
      </c>
      <c r="L47" s="8">
        <f t="shared" si="22"/>
        <v>17547.61904761905</v>
      </c>
      <c r="O47">
        <f t="shared" si="23"/>
        <v>129.59</v>
      </c>
    </row>
    <row r="48" spans="1:19" x14ac:dyDescent="0.25">
      <c r="A48" t="s">
        <v>50</v>
      </c>
      <c r="F48">
        <v>80</v>
      </c>
      <c r="G48">
        <f>1/F48</f>
        <v>1.2500000000000001E-2</v>
      </c>
      <c r="H48">
        <v>0.6</v>
      </c>
      <c r="I48">
        <f>F48*H48</f>
        <v>48</v>
      </c>
      <c r="J48">
        <f t="shared" si="21"/>
        <v>172.8</v>
      </c>
      <c r="L48" s="8">
        <f t="shared" si="22"/>
        <v>13160.714285714288</v>
      </c>
      <c r="O48">
        <f t="shared" si="23"/>
        <v>172.79</v>
      </c>
    </row>
    <row r="49" spans="1:15" x14ac:dyDescent="0.25">
      <c r="A49">
        <f>A47 * 360</f>
        <v>227417142.8571429</v>
      </c>
      <c r="F49">
        <v>100</v>
      </c>
      <c r="G49">
        <f>1/F49</f>
        <v>0.01</v>
      </c>
      <c r="H49">
        <v>0.6</v>
      </c>
      <c r="I49">
        <f>F49*H49</f>
        <v>60</v>
      </c>
      <c r="J49">
        <f t="shared" si="21"/>
        <v>216</v>
      </c>
      <c r="L49" s="8">
        <f t="shared" si="22"/>
        <v>10528.571428571429</v>
      </c>
      <c r="O49">
        <f t="shared" si="23"/>
        <v>215.99</v>
      </c>
    </row>
    <row r="50" spans="1:15" x14ac:dyDescent="0.25">
      <c r="A50">
        <f>INT(A49)</f>
        <v>227417142</v>
      </c>
    </row>
  </sheetData>
  <mergeCells count="1">
    <mergeCell ref="H2:K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B26C-6B3B-4B7D-AA15-714311842B53}">
  <dimension ref="A3:C9"/>
  <sheetViews>
    <sheetView workbookViewId="0">
      <selection activeCell="B11" sqref="B1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2" bestFit="1" customWidth="1"/>
    <col min="4" max="5" width="15.85546875" bestFit="1" customWidth="1"/>
  </cols>
  <sheetData>
    <row r="3" spans="1:3" x14ac:dyDescent="0.25">
      <c r="A3" s="4" t="s">
        <v>19</v>
      </c>
      <c r="B3" s="4" t="s">
        <v>17</v>
      </c>
    </row>
    <row r="4" spans="1:3" x14ac:dyDescent="0.25">
      <c r="A4" s="4" t="s">
        <v>15</v>
      </c>
      <c r="B4" t="s">
        <v>13</v>
      </c>
      <c r="C4" t="s">
        <v>11</v>
      </c>
    </row>
    <row r="5" spans="1:3" x14ac:dyDescent="0.25">
      <c r="A5" s="5">
        <v>7472753</v>
      </c>
      <c r="B5" s="6">
        <v>83.146132971506105</v>
      </c>
      <c r="C5" s="6">
        <v>10.925508819538669</v>
      </c>
    </row>
    <row r="6" spans="1:3" x14ac:dyDescent="0.25">
      <c r="A6" s="5">
        <v>7572722</v>
      </c>
      <c r="B6" s="6">
        <v>90.426322930800538</v>
      </c>
      <c r="C6" s="6">
        <v>11.804070556309362</v>
      </c>
    </row>
    <row r="7" spans="1:3" x14ac:dyDescent="0.25">
      <c r="A7" s="5">
        <v>7681276</v>
      </c>
      <c r="B7" s="6">
        <v>97.772048846675702</v>
      </c>
      <c r="C7" s="6">
        <v>12.67788331071913</v>
      </c>
    </row>
    <row r="8" spans="1:3" x14ac:dyDescent="0.25">
      <c r="A8" s="5">
        <v>7799165</v>
      </c>
      <c r="B8" s="6">
        <v>109.65400271370419</v>
      </c>
      <c r="C8" s="6">
        <v>14.198507462686566</v>
      </c>
    </row>
    <row r="9" spans="1:3" x14ac:dyDescent="0.25">
      <c r="A9" s="5" t="s">
        <v>16</v>
      </c>
      <c r="B9" s="6">
        <v>95.24962686567163</v>
      </c>
      <c r="C9" s="6">
        <v>12.401492537313432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eriksson</dc:creator>
  <cp:lastModifiedBy>bo eriksson</cp:lastModifiedBy>
  <dcterms:created xsi:type="dcterms:W3CDTF">2021-09-11T14:04:53Z</dcterms:created>
  <dcterms:modified xsi:type="dcterms:W3CDTF">2021-09-12T08:13:00Z</dcterms:modified>
</cp:coreProperties>
</file>