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D:\GitHub\Excel-Sales-Dashboard\"/>
    </mc:Choice>
  </mc:AlternateContent>
  <xr:revisionPtr revIDLastSave="0" documentId="13_ncr:1_{0B9DD082-84BA-4322-B46A-EA4627451B00}" xr6:coauthVersionLast="47" xr6:coauthVersionMax="47" xr10:uidLastSave="{00000000-0000-0000-0000-000000000000}"/>
  <bookViews>
    <workbookView xWindow="-120" yWindow="-120" windowWidth="20730" windowHeight="11040" activeTab="1" xr2:uid="{4C150CEC-373A-498A-A33F-D553810D64D5}"/>
  </bookViews>
  <sheets>
    <sheet name="Online Sales Data" sheetId="1" r:id="rId1"/>
    <sheet name="Pivot tables" sheetId="2" r:id="rId2"/>
    <sheet name="Dashboard" sheetId="5" r:id="rId3"/>
  </sheets>
  <definedNames>
    <definedName name="_xlnm._FilterDatabase" localSheetId="0" hidden="1">'Online Sales Data'!$A$1:$I$241</definedName>
    <definedName name="Slicer_Months__Date">#N/A</definedName>
    <definedName name="Slicer_Product_Category">#N/A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0" i="2" l="1"/>
  <c r="M41" i="2"/>
  <c r="M40" i="2"/>
  <c r="M42" i="2"/>
  <c r="M43" i="2"/>
  <c r="M44" i="2"/>
  <c r="M45" i="2"/>
  <c r="L41" i="2"/>
  <c r="L42" i="2"/>
  <c r="L43" i="2"/>
  <c r="L44" i="2"/>
  <c r="L45" i="2"/>
  <c r="L16" i="2" a="1"/>
  <c r="L16" i="2" s="1"/>
  <c r="L15" i="2" a="1"/>
  <c r="L15" i="2" s="1"/>
  <c r="L13" i="2" a="1"/>
  <c r="L13" i="2" s="1"/>
  <c r="K8" i="2"/>
  <c r="K7" i="2"/>
  <c r="C40" i="2" a="1"/>
  <c r="C40" i="2" s="1"/>
  <c r="L12" i="2" s="1" a="1"/>
  <c r="L12" i="2" s="1"/>
  <c r="B40" i="2" a="1"/>
  <c r="B40" i="2" s="1"/>
  <c r="A40" i="2" a="1"/>
  <c r="A40" i="2" s="1"/>
  <c r="L14" i="2"/>
  <c r="G41" i="2"/>
  <c r="G40" i="2"/>
  <c r="G42" i="2"/>
  <c r="G43" i="2"/>
  <c r="G44" i="2"/>
  <c r="G45" i="2"/>
  <c r="F40" i="2" a="1"/>
  <c r="F40" i="2" s="1"/>
  <c r="F41" i="2" a="1"/>
  <c r="F41" i="2" s="1"/>
  <c r="F42" i="2" a="1"/>
  <c r="F42" i="2" s="1"/>
  <c r="F43" i="2" a="1"/>
  <c r="F43" i="2" s="1"/>
  <c r="F44" i="2" a="1"/>
  <c r="F44" i="2" s="1"/>
  <c r="F45" i="2" a="1"/>
  <c r="F45" i="2" s="1"/>
  <c r="L21" i="2"/>
  <c r="K19" i="2"/>
  <c r="K18" i="2"/>
  <c r="E40" i="2"/>
  <c r="E41" i="2"/>
  <c r="E42" i="2"/>
  <c r="E43" i="2"/>
  <c r="E44" i="2"/>
  <c r="E45" i="2"/>
  <c r="A29" i="2"/>
  <c r="A30" i="2"/>
  <c r="A31" i="2"/>
  <c r="A32" i="2"/>
  <c r="A33" i="2"/>
  <c r="A34" i="2"/>
  <c r="A35" i="2"/>
  <c r="A36" i="2"/>
  <c r="H41" i="2"/>
  <c r="I41" i="2"/>
  <c r="H44" i="2"/>
  <c r="J41" i="2"/>
  <c r="H43" i="2"/>
  <c r="J44" i="2"/>
  <c r="K40" i="2"/>
  <c r="J43" i="2"/>
  <c r="I44" i="2"/>
  <c r="K45" i="2"/>
  <c r="I40" i="2"/>
  <c r="C29" i="2"/>
  <c r="K43" i="2"/>
  <c r="I42" i="2"/>
  <c r="J45" i="2"/>
  <c r="H45" i="2"/>
  <c r="K44" i="2"/>
  <c r="H42" i="2"/>
  <c r="J42" i="2"/>
  <c r="L19" i="2" a="1"/>
  <c r="I45" i="2"/>
  <c r="B29" i="2"/>
  <c r="L20" i="2" l="1" a="1"/>
  <c r="L20" i="2" s="1"/>
  <c r="L19" i="2"/>
  <c r="K41" i="2"/>
  <c r="C36" i="2"/>
  <c r="B32" i="2"/>
  <c r="C31" i="2"/>
  <c r="C35" i="2"/>
  <c r="K42" i="2"/>
  <c r="B31" i="2"/>
  <c r="C33" i="2"/>
  <c r="B30" i="2"/>
  <c r="C32" i="2"/>
  <c r="L18" i="2" a="1"/>
  <c r="I43" i="2"/>
  <c r="B36" i="2"/>
  <c r="B35" i="2"/>
  <c r="C30" i="2"/>
  <c r="B34" i="2"/>
  <c r="B33" i="2"/>
  <c r="C34" i="2"/>
  <c r="H40" i="2"/>
  <c r="J40" i="2"/>
  <c r="L18"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<sst xmlns="http://schemas.openxmlformats.org/spreadsheetml/2006/main" count="1056" uniqueCount="298">
  <si>
    <t>Transaction ID</t>
  </si>
  <si>
    <t>Date</t>
  </si>
  <si>
    <t>Product Category</t>
  </si>
  <si>
    <t>Product Name</t>
  </si>
  <si>
    <t>Units Sold</t>
  </si>
  <si>
    <t>Unit Price</t>
  </si>
  <si>
    <t>Total Revenue</t>
  </si>
  <si>
    <t>Region</t>
  </si>
  <si>
    <t>Payment Method</t>
  </si>
  <si>
    <t>Electronics</t>
  </si>
  <si>
    <t>iPhone 14 Pro</t>
  </si>
  <si>
    <t>North America</t>
  </si>
  <si>
    <t>Credit Card</t>
  </si>
  <si>
    <t>Home Appliances</t>
  </si>
  <si>
    <t>Dyson V11 Vacuum</t>
  </si>
  <si>
    <t>Europe</t>
  </si>
  <si>
    <t>PayPal</t>
  </si>
  <si>
    <t>Clothing</t>
  </si>
  <si>
    <t>Levi's 501 Jeans</t>
  </si>
  <si>
    <t>Asia</t>
  </si>
  <si>
    <t>Debit Card</t>
  </si>
  <si>
    <t>Books</t>
  </si>
  <si>
    <t>The Da Vinci Code</t>
  </si>
  <si>
    <t>Beauty Products</t>
  </si>
  <si>
    <t>Neutrogena Skincare Set</t>
  </si>
  <si>
    <t>Sports</t>
  </si>
  <si>
    <t>Wilson Evolution Basketball</t>
  </si>
  <si>
    <t>MacBook Pro 16-inch</t>
  </si>
  <si>
    <t>Blueair Classic 480i</t>
  </si>
  <si>
    <t>Nike Air Force 1</t>
  </si>
  <si>
    <t>Dune by Frank Herbert</t>
  </si>
  <si>
    <t>Chanel No. 5 Perfume</t>
  </si>
  <si>
    <t>Babolat Pure Drive Tennis Racket</t>
  </si>
  <si>
    <t>Samsung Galaxy Tab S8</t>
  </si>
  <si>
    <t>Keurig K-Elite Coffee Maker</t>
  </si>
  <si>
    <t>North Face Down Jacket</t>
  </si>
  <si>
    <t>Salt, Fat, Acid, Heat by Samin Nosrat</t>
  </si>
  <si>
    <t>Dyson Supersonic Hair Dryer</t>
  </si>
  <si>
    <t>Manduka PRO Yoga Mat</t>
  </si>
  <si>
    <t>Garmin Forerunner 945</t>
  </si>
  <si>
    <t>Ninja Professional Blender</t>
  </si>
  <si>
    <t>Zara Summer Dress</t>
  </si>
  <si>
    <t>Gone Girl by Gillian Flynn</t>
  </si>
  <si>
    <t>Olay Regenerist Face Cream</t>
  </si>
  <si>
    <t>Adidas FIFA World Cup Football</t>
  </si>
  <si>
    <t>Bose QuietComfort 35 Headphones</t>
  </si>
  <si>
    <t>Panasonic NN-SN966S Microwave</t>
  </si>
  <si>
    <t>Adidas Ultraboost Shoes</t>
  </si>
  <si>
    <t>Pride and Prejudice by Jane Austen</t>
  </si>
  <si>
    <t>MAC Ruby Woo Lipstick</t>
  </si>
  <si>
    <t>Nike Air Zoom Pegasus 37</t>
  </si>
  <si>
    <t>Sony WH-1000XM4 Headphones</t>
  </si>
  <si>
    <t>Instant Pot Duo</t>
  </si>
  <si>
    <t>Under Armour HeatGear T-Shirt</t>
  </si>
  <si>
    <t>1984 by George Orwell</t>
  </si>
  <si>
    <t>L'Oreal Revitalift Serum</t>
  </si>
  <si>
    <t>Peloton Bike</t>
  </si>
  <si>
    <t>Apple Watch Series 8</t>
  </si>
  <si>
    <t>Roomba i7+</t>
  </si>
  <si>
    <t>Columbia Fleece Jacket</t>
  </si>
  <si>
    <t>Harry Potter and the Sorcerer's Stone</t>
  </si>
  <si>
    <t>Estee Lauder Advanced Night Repair</t>
  </si>
  <si>
    <t>Fitbit Charge 5</t>
  </si>
  <si>
    <t>GoPro HERO10 Black</t>
  </si>
  <si>
    <t>Nespresso VertuoPlus</t>
  </si>
  <si>
    <t>Patagonia Better Sweater</t>
  </si>
  <si>
    <t>Becoming by Michelle Obama</t>
  </si>
  <si>
    <t>Clinique Moisture Surge</t>
  </si>
  <si>
    <t>Yeti Rambler Tumbler</t>
  </si>
  <si>
    <t>Kindle Paperwhite</t>
  </si>
  <si>
    <t>Breville Smart Oven</t>
  </si>
  <si>
    <t>Ray-Ban Aviator Sunglasses</t>
  </si>
  <si>
    <t>The Silent Patient by Alex Michaelides</t>
  </si>
  <si>
    <t>Shiseido Ultimate Sun Protector</t>
  </si>
  <si>
    <t>Titleist Pro V1 Golf Balls</t>
  </si>
  <si>
    <t>Anker PowerCore Portable Charger</t>
  </si>
  <si>
    <t>KitchenAid Artisan Stand Mixer</t>
  </si>
  <si>
    <t>Calvin Klein Boxer Briefs</t>
  </si>
  <si>
    <t>Educated by Tara Westover</t>
  </si>
  <si>
    <t>Anastasia Beverly Hills Brow Wiz</t>
  </si>
  <si>
    <t>Hyperice Hypervolt Massager</t>
  </si>
  <si>
    <t>Nintendo Switch</t>
  </si>
  <si>
    <t>Philips Airfryer XXL</t>
  </si>
  <si>
    <t>Hanes ComfortSoft T-Shirt</t>
  </si>
  <si>
    <t>Where the Crawdads Sing by Delia Owens</t>
  </si>
  <si>
    <t>Lancome La Vie Est Belle</t>
  </si>
  <si>
    <t>Garmin Edge 530</t>
  </si>
  <si>
    <t>Samsung QLED 4K TV</t>
  </si>
  <si>
    <t>Eufy RoboVac 11S</t>
  </si>
  <si>
    <t>Puma Suede Classic Sneakers</t>
  </si>
  <si>
    <t>The Great Gatsby by F. Scott Fitzgerald</t>
  </si>
  <si>
    <t>Drunk Elephant C-Firma Day Serum</t>
  </si>
  <si>
    <t>Nike Metcon 6</t>
  </si>
  <si>
    <t>HP Spectre x360 Laptop</t>
  </si>
  <si>
    <t>De'Longhi Magnifica Espresso Machine</t>
  </si>
  <si>
    <t>Tommy Hilfiger Polo Shirt</t>
  </si>
  <si>
    <t>To Kill a Mockingbird by Harper Lee</t>
  </si>
  <si>
    <t>Glossier Boy Brow</t>
  </si>
  <si>
    <t>Rogue Fitness Kettlebell</t>
  </si>
  <si>
    <t>Apple AirPods Pro</t>
  </si>
  <si>
    <t>Dyson Pure Cool Link</t>
  </si>
  <si>
    <t>Levi's Trucker Jacket</t>
  </si>
  <si>
    <t>The Hobbit by J.R.R. Tolkien</t>
  </si>
  <si>
    <t>Charlotte Tilbury Magic Cream</t>
  </si>
  <si>
    <t>Spalding NBA Street Basketball</t>
  </si>
  <si>
    <t>Ring Video Doorbell</t>
  </si>
  <si>
    <t>LG OLED TV</t>
  </si>
  <si>
    <t>Uniqlo Ultra Light Down Jacket</t>
  </si>
  <si>
    <t>The Catcher in the Rye by J.D. Salinger</t>
  </si>
  <si>
    <t>Sunday Riley Good Genes</t>
  </si>
  <si>
    <t>On Running Cloud Shoes</t>
  </si>
  <si>
    <t>Logitech MX Master 3 Mouse</t>
  </si>
  <si>
    <t>Instant Pot Duo Crisp</t>
  </si>
  <si>
    <t>Adidas Originals Superstar Sneakers</t>
  </si>
  <si>
    <t>The Alchemist by Paulo Coelho</t>
  </si>
  <si>
    <t>Tatcha The Water Cream</t>
  </si>
  <si>
    <t>Garmin Fenix 6X Pro</t>
  </si>
  <si>
    <t>Bose SoundLink Revolve+ Speaker</t>
  </si>
  <si>
    <t>Vitamix Explorian Blender</t>
  </si>
  <si>
    <t>Gap Essential Crewneck T-Shirt</t>
  </si>
  <si>
    <t>The Power of Now by Eckhart Tolle</t>
  </si>
  <si>
    <t>Kiehl's Midnight Recovery Concentrate</t>
  </si>
  <si>
    <t>Under Armour HOVR Sonic 4 Shoes</t>
  </si>
  <si>
    <t>Canon EOS R5 Camera</t>
  </si>
  <si>
    <t>Shark IQ Robot Vacuum</t>
  </si>
  <si>
    <t>H&amp;M Slim Fit Jeans</t>
  </si>
  <si>
    <t>The Girl on the Train by Paula Hawkins</t>
  </si>
  <si>
    <t>The Ordinary Niacinamide Serum</t>
  </si>
  <si>
    <t>Bowflex SelectTech 552 Dumbbells</t>
  </si>
  <si>
    <t>Google Nest Hub Max</t>
  </si>
  <si>
    <t>Cuisinart Griddler Deluxe</t>
  </si>
  <si>
    <t>Old Navy Relaxed-Fit T-Shirt</t>
  </si>
  <si>
    <t>Sapiens: A Brief History of Humankind by Yuval Noah Harari</t>
  </si>
  <si>
    <t>Biore UV Aqua Rich Watery Essence Sunscreen</t>
  </si>
  <si>
    <t>Fitbit Versa 3</t>
  </si>
  <si>
    <t>Amazon Echo Show 10</t>
  </si>
  <si>
    <t>Breville Smart Grill</t>
  </si>
  <si>
    <t>Gap High Rise Skinny Jeans</t>
  </si>
  <si>
    <t>Atomic Habits by James Clear</t>
  </si>
  <si>
    <t>CeraVe Hydrating Facial Cleanser</t>
  </si>
  <si>
    <t>YETI Hopper Flip Portable Cooler</t>
  </si>
  <si>
    <t>Apple iPad Air</t>
  </si>
  <si>
    <t>Hamilton Beach FlexBrew Coffee Maker</t>
  </si>
  <si>
    <t>Forever 21 Graphic Tee</t>
  </si>
  <si>
    <t>The Subtle Art of Not Giving a F*ck by Mark Manson</t>
  </si>
  <si>
    <t>NARS Radiant Creamy Concealer</t>
  </si>
  <si>
    <t>Yeti Roadie 24 Cooler</t>
  </si>
  <si>
    <t>Sony PlayStation 5</t>
  </si>
  <si>
    <t>Lululemon Align Leggings</t>
  </si>
  <si>
    <t>The Four Agreements by Don Miguel Ruiz</t>
  </si>
  <si>
    <t>Fenty Beauty Killawatt Highlighter</t>
  </si>
  <si>
    <t>Hydro Flask Wide Mouth Water Bottle</t>
  </si>
  <si>
    <t>Microsoft Surface Laptop 4</t>
  </si>
  <si>
    <t>Keurig K-Mini Coffee Maker</t>
  </si>
  <si>
    <t>Gap Crewneck Sweatshirt</t>
  </si>
  <si>
    <t>Think and Grow Rich by Napoleon Hill</t>
  </si>
  <si>
    <t>The Ordinary Hyaluronic Acid Serum</t>
  </si>
  <si>
    <t>Fitbit Inspire 2</t>
  </si>
  <si>
    <t>Samsung Odyssey G9 Gaming Monitor</t>
  </si>
  <si>
    <t>Instant Pot Ultra</t>
  </si>
  <si>
    <t>Adidas Essential Track Pants</t>
  </si>
  <si>
    <t>The Power of Habit by Charles Duhigg</t>
  </si>
  <si>
    <t>Clinique Dramatically Different Moisturizing Lotion</t>
  </si>
  <si>
    <t>YETI Tundra 45 Cooler</t>
  </si>
  <si>
    <t>Apple AirPods Max</t>
  </si>
  <si>
    <t>Cuisinart Coffee Center</t>
  </si>
  <si>
    <t>Levi's Sherpa Trucker Jacket</t>
  </si>
  <si>
    <t>The Outsiders by S.E. Hinton</t>
  </si>
  <si>
    <t>Laneige Water Sleeping Mask</t>
  </si>
  <si>
    <t>Bose SoundSport Wireless Earbuds</t>
  </si>
  <si>
    <t>Ninja Foodi Pressure Cooker</t>
  </si>
  <si>
    <t>Nike Sportswear Club Fleece Hoodie</t>
  </si>
  <si>
    <t>The Night Circus by Erin Morgenstern</t>
  </si>
  <si>
    <t>GlamGlow Supermud Clearing Treatment</t>
  </si>
  <si>
    <t>Garmin Forerunner 245</t>
  </si>
  <si>
    <t>Google Pixel 6 Pro</t>
  </si>
  <si>
    <t>Breville Nespresso Creatista Plus</t>
  </si>
  <si>
    <t>Under Armour Tech 2.0 T-Shirt</t>
  </si>
  <si>
    <t>The Art of War by Sun Tzu</t>
  </si>
  <si>
    <t>Youth to the People Superfood Antioxidant Cleanser</t>
  </si>
  <si>
    <t>TriggerPoint GRID Foam Roller</t>
  </si>
  <si>
    <t>Apple MacBook Air</t>
  </si>
  <si>
    <t>Cuisinart Custom 14-Cup Food Processor</t>
  </si>
  <si>
    <t>Adidas 3-Stripes Shorts</t>
  </si>
  <si>
    <t>The Hunger Games by Suzanne Collins</t>
  </si>
  <si>
    <t>Neutrogena Hydro Boost Water Gel</t>
  </si>
  <si>
    <t>Yeti Rambler Bottle</t>
  </si>
  <si>
    <t>Samsung Odyssey G7 Gaming Monitor</t>
  </si>
  <si>
    <t>Instant Pot Duo Evo Plus</t>
  </si>
  <si>
    <t>Nike Tempo Running Shorts</t>
  </si>
  <si>
    <t>The Girl with the Dragon Tattoo by Stieg Larsson</t>
  </si>
  <si>
    <t>Paula's Choice Skin Perfecting 2% BHA Liquid Exfoliant</t>
  </si>
  <si>
    <t>Bowflex SelectTech 1090 Adjustable Dumbbells</t>
  </si>
  <si>
    <t>Amazon Fire TV Stick 4K</t>
  </si>
  <si>
    <t>Crock-Pot 6-Quart Slow Cooker</t>
  </si>
  <si>
    <t>Uniqlo Airism Mesh Boxer Briefs</t>
  </si>
  <si>
    <t>The Sun Also Rises by Ernest Hemingway</t>
  </si>
  <si>
    <t>First Aid Beauty Ultra Repair Cream</t>
  </si>
  <si>
    <t>Oakley Holbrook Sunglasses</t>
  </si>
  <si>
    <t>Google Pixelbook Go</t>
  </si>
  <si>
    <t>Dyson V8 Absolute</t>
  </si>
  <si>
    <t>Levi's 511 Slim Fit Jeans</t>
  </si>
  <si>
    <t>The Martian by Andy Weir</t>
  </si>
  <si>
    <t>La Mer CrÃ¨me de la Mer Moisturizer</t>
  </si>
  <si>
    <t>Polar Vantage V2</t>
  </si>
  <si>
    <t>Sonos Beam Soundbar</t>
  </si>
  <si>
    <t>Anova Precision Cooker</t>
  </si>
  <si>
    <t>Nike Dri-FIT Training Shorts</t>
  </si>
  <si>
    <t>Glossier Cloud Paint</t>
  </si>
  <si>
    <t>TRX All-in-One Suspension Training System</t>
  </si>
  <si>
    <t>Logitech G Pro X Wireless Gaming Headset</t>
  </si>
  <si>
    <t>Breville Smart Coffee Grinder Pro</t>
  </si>
  <si>
    <t>Adidas Ultraboost Running Shoes</t>
  </si>
  <si>
    <t>The Road by Cormac McCarthy</t>
  </si>
  <si>
    <t>Tom Ford Black Orchid Perfume</t>
  </si>
  <si>
    <t>GoPro HERO9 Black</t>
  </si>
  <si>
    <t>Apple TV 4K</t>
  </si>
  <si>
    <t>Instant Pot Duo Nova</t>
  </si>
  <si>
    <t>Gap 1969 Original Fit Jeans</t>
  </si>
  <si>
    <t>The Goldfinch by Donna Tartt</t>
  </si>
  <si>
    <t>Dr. Jart+ Cicapair Tiger Grass Color Correcting Treatment</t>
  </si>
  <si>
    <t>Yeti Tundra Haul Portable Wheeled Cooler</t>
  </si>
  <si>
    <t>Samsung Galaxy Watch 4</t>
  </si>
  <si>
    <t>KitchenAid Stand Mixer</t>
  </si>
  <si>
    <t>Lululemon Wunder Under High-Rise Leggings</t>
  </si>
  <si>
    <t>The Great Alone by Kristin Hannah</t>
  </si>
  <si>
    <t>Caudalie Vinoperfect Radiance Serum</t>
  </si>
  <si>
    <t>Bose SoundLink Color Bluetooth Speaker II</t>
  </si>
  <si>
    <t>Canon EOS Rebel T7i DSLR Camera</t>
  </si>
  <si>
    <t>Uniqlo Airism Seamless Boxer Briefs</t>
  </si>
  <si>
    <t>L'Occitane Shea Butter Hand Cream</t>
  </si>
  <si>
    <t>YETI Tundra 65 Cooler</t>
  </si>
  <si>
    <t>Apple MacBook Pro 16-inch</t>
  </si>
  <si>
    <t>iRobot Braava Jet M6</t>
  </si>
  <si>
    <t>Champion Reverse Weave Hoodie</t>
  </si>
  <si>
    <t>The Nightingale by Kristin Hannah</t>
  </si>
  <si>
    <t>Tarte Shape Tape Concealer</t>
  </si>
  <si>
    <t>Amazon Echo Dot (4th Gen)</t>
  </si>
  <si>
    <t>Philips Sonicare DiamondClean Toothbrush</t>
  </si>
  <si>
    <t>Old Navy Mid-Rise Rockstar Super Skinny Jeans</t>
  </si>
  <si>
    <t>The Ordinary Caffeine Solution 5% + EGCG</t>
  </si>
  <si>
    <t>Fitbit Luxe</t>
  </si>
  <si>
    <t>Google Nest Wifi Router</t>
  </si>
  <si>
    <t>Anova Precision Oven</t>
  </si>
  <si>
    <t>Adidas Originals Trefoil Hoodie</t>
  </si>
  <si>
    <t>Fresh Sugar Lip Treatment</t>
  </si>
  <si>
    <t>Hydro Flask Standard Mouth Water Bottle</t>
  </si>
  <si>
    <t>Bose QuietComfort 35 II Wireless Headphones</t>
  </si>
  <si>
    <t>Nespresso Vertuo Next Coffee and Espresso Maker</t>
  </si>
  <si>
    <t>Nike Air Force 1 Sneakers</t>
  </si>
  <si>
    <t>The Handmaid's Tale by Margaret Atwood</t>
  </si>
  <si>
    <t>Sunday Riley Luna Sleeping Night Oil</t>
  </si>
  <si>
    <t>Yeti Rambler 20 oz Tumbler</t>
  </si>
  <si>
    <t>Row Labels</t>
  </si>
  <si>
    <t>Grand Total</t>
  </si>
  <si>
    <t>Jan</t>
  </si>
  <si>
    <t>Feb</t>
  </si>
  <si>
    <t>Mar</t>
  </si>
  <si>
    <t>Apr</t>
  </si>
  <si>
    <t>May</t>
  </si>
  <si>
    <t>Jun</t>
  </si>
  <si>
    <t>Jul</t>
  </si>
  <si>
    <t>Aug</t>
  </si>
  <si>
    <t>Product Categories</t>
  </si>
  <si>
    <t>Months</t>
  </si>
  <si>
    <t>Most Valuable Category</t>
  </si>
  <si>
    <t>Most Valuable Region</t>
  </si>
  <si>
    <t>Needs Attention</t>
  </si>
  <si>
    <t>Row labels</t>
  </si>
  <si>
    <t>chart titles</t>
  </si>
  <si>
    <t>Data Tiles info</t>
  </si>
  <si>
    <t>Sum of Units Sold</t>
  </si>
  <si>
    <t>Total Sales by Category</t>
  </si>
  <si>
    <t>Total Sales</t>
  </si>
  <si>
    <t>Sum of Average Unit Price</t>
  </si>
  <si>
    <t>Sum of Total revenue constant</t>
  </si>
  <si>
    <t>Column Labels</t>
  </si>
  <si>
    <t>Sales</t>
  </si>
  <si>
    <t>Category</t>
  </si>
  <si>
    <t xml:space="preserve">Total revenue </t>
  </si>
  <si>
    <t>Total Sum of Units Sold</t>
  </si>
  <si>
    <t>Total Sum of Total Revenue</t>
  </si>
  <si>
    <t>Sum of Total Revenue</t>
  </si>
  <si>
    <t>Revenue</t>
  </si>
  <si>
    <t>Average Unit Price</t>
  </si>
  <si>
    <t>Avgprice Highlight</t>
  </si>
  <si>
    <t>Sale Highlight</t>
  </si>
  <si>
    <t>Actual Sales</t>
  </si>
  <si>
    <t>Actual Revenue</t>
  </si>
  <si>
    <t>Most Selling Category</t>
  </si>
  <si>
    <t>Pivot Table 1</t>
  </si>
  <si>
    <t>Pivot Table 2</t>
  </si>
  <si>
    <t>Table 1</t>
  </si>
  <si>
    <t>Table 2</t>
  </si>
  <si>
    <t>Table 3</t>
  </si>
  <si>
    <t>Pivot Table 3</t>
  </si>
  <si>
    <t>Pivot Table 4</t>
  </si>
  <si>
    <t>Selected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</si>
</sst>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
      <sz val="8"/>
      <name val="Aptos Narrow"/>
      <family val="2"/>
      <scheme val="minor"/>
    </font>
    <font>
      <sz val="11"/>
      <color theme="1"/>
      <name val="Alasassy Caps"/>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249977111117893"/>
        <bgColor indexed="64"/>
      </patternFill>
    </fill>
    <fill>
      <patternFill patternType="solid">
        <fgColor theme="4"/>
        <bgColor theme="4"/>
      </patternFill>
    </fill>
    <fill>
      <patternFill patternType="solid">
        <fgColor theme="5" tint="0.59999389629810485"/>
        <bgColor indexed="64"/>
      </patternFill>
    </fill>
    <fill>
      <patternFill patternType="solid">
        <fgColor theme="6"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14" fontId="0" fillId="0" borderId="0" xfId="0" applyNumberFormat="1"/>
    <xf numFmtId="0" fontId="0" fillId="0" borderId="0" xfId="0" pivotButton="1"/>
    <xf numFmtId="0" fontId="0" fillId="0" borderId="0" xfId="0" applyAlignment="1">
      <alignment horizontal="left"/>
    </xf>
    <xf numFmtId="2" fontId="0" fillId="0" borderId="0" xfId="0" applyNumberFormat="1"/>
    <xf numFmtId="9" fontId="0" fillId="0" borderId="0" xfId="1" applyFont="1"/>
    <xf numFmtId="0" fontId="0" fillId="33" borderId="0" xfId="0" applyFill="1"/>
    <xf numFmtId="1" fontId="0" fillId="0" borderId="0" xfId="0" applyNumberFormat="1"/>
    <xf numFmtId="2" fontId="0" fillId="0" borderId="0" xfId="0" applyNumberFormat="1" applyAlignment="1">
      <alignment horizontal="left"/>
    </xf>
    <xf numFmtId="1" fontId="0" fillId="0" borderId="0" xfId="0" applyNumberFormat="1" applyAlignment="1">
      <alignment horizontal="left"/>
    </xf>
    <xf numFmtId="0" fontId="20" fillId="33" borderId="0" xfId="0" applyFont="1" applyFill="1"/>
    <xf numFmtId="0" fontId="13" fillId="35" borderId="11" xfId="0" applyFont="1" applyFill="1" applyBorder="1"/>
    <xf numFmtId="0" fontId="13" fillId="35" borderId="12" xfId="0" applyFont="1" applyFill="1" applyBorder="1"/>
    <xf numFmtId="0" fontId="0" fillId="0" borderId="11" xfId="0" applyBorder="1"/>
    <xf numFmtId="0" fontId="0" fillId="0" borderId="13" xfId="0" applyBorder="1"/>
    <xf numFmtId="0" fontId="0" fillId="0" borderId="10" xfId="0" applyBorder="1"/>
    <xf numFmtId="0" fontId="16" fillId="36" borderId="0" xfId="0" applyFont="1" applyFill="1"/>
    <xf numFmtId="0" fontId="16" fillId="37" borderId="0" xfId="0" applyFont="1" applyFill="1"/>
    <xf numFmtId="0" fontId="0" fillId="0" borderId="0" xfId="0" applyNumberFormat="1"/>
    <xf numFmtId="0" fontId="0" fillId="0" borderId="14" xfId="0" applyBorder="1"/>
    <xf numFmtId="2" fontId="0" fillId="0" borderId="14" xfId="0" applyNumberFormat="1" applyBorder="1"/>
    <xf numFmtId="0" fontId="18" fillId="0" borderId="14" xfId="0" applyFont="1" applyBorder="1"/>
    <xf numFmtId="9" fontId="0" fillId="0" borderId="14" xfId="1" applyFont="1" applyBorder="1"/>
    <xf numFmtId="0" fontId="16" fillId="34" borderId="14" xfId="0" applyFont="1" applyFill="1" applyBorder="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26">
    <dxf>
      <numFmt numFmtId="1" formatCode="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alignment horizontal="left" vertical="bottom" textRotation="0" wrapText="0" indent="0" justifyLastLine="0" shrinkToFit="0" readingOrder="0"/>
    </dxf>
    <dxf>
      <numFmt numFmtId="2" formatCode="0.00"/>
    </dxf>
    <dxf>
      <numFmt numFmtId="0" formatCode="General"/>
    </dxf>
    <dxf>
      <numFmt numFmtId="0" formatCode="General"/>
    </dxf>
    <dxf>
      <numFmt numFmtId="0" formatCode="General"/>
    </dxf>
    <dxf>
      <numFmt numFmtId="1" formatCode="0"/>
    </dxf>
    <dxf>
      <numFmt numFmtId="0" formatCode="General"/>
      <alignment horizontal="left" vertical="bottom" textRotation="0" wrapText="0" indent="0" justifyLastLine="0" shrinkToFit="0" readingOrder="0"/>
    </dxf>
    <dxf>
      <numFmt numFmtId="2" formatCode="0.00"/>
    </dxf>
    <dxf>
      <numFmt numFmtId="0" formatCode="General"/>
    </dxf>
    <dxf>
      <numFmt numFmtId="0" formatCode="General"/>
    </dxf>
    <dxf>
      <numFmt numFmtId="2" formatCode="0.00"/>
    </dxf>
    <dxf>
      <numFmt numFmtId="1" formatCode="0"/>
    </dxf>
    <dxf>
      <numFmt numFmtId="2" formatCode="0.00"/>
    </dxf>
    <dxf>
      <numFmt numFmtId="19" formatCode="dd/mm/yyyy"/>
    </dxf>
    <dxf>
      <font>
        <b/>
        <color theme="1"/>
      </font>
      <border>
        <bottom style="thin">
          <color theme="4"/>
        </bottom>
        <vertical/>
        <horizontal/>
      </border>
    </dxf>
    <dxf>
      <font>
        <b val="0"/>
        <i val="0"/>
        <strike val="0"/>
        <sz val="10"/>
        <color theme="1"/>
        <name val="Berlin Sans FB"/>
        <family val="2"/>
        <scheme val="none"/>
      </font>
      <fill>
        <patternFill patternType="solid">
          <bgColor theme="4" tint="-0.24994659260841701"/>
        </patternFill>
      </fill>
      <border diagonalUp="0" diagonalDown="0">
        <left/>
        <right/>
        <top/>
        <bottom/>
        <vertical/>
        <horizontal/>
      </border>
    </dxf>
  </dxfs>
  <tableStyles count="1" defaultTableStyle="TableStyleMedium2" defaultPivotStyle="PivotStyleLight16">
    <tableStyle name="SlicerStyleDark1 3" pivot="0" table="0" count="10" xr9:uid="{35C31B4B-16E0-4AD4-8A79-3B907C9E1550}">
      <tableStyleElement type="wholeTable" dxfId="25"/>
      <tableStyleElement type="headerRow" dxfId="24"/>
    </tableStyle>
  </tableStyles>
  <colors>
    <mruColors>
      <color rgb="FFA1AFBB"/>
      <color rgb="FF0066FF"/>
      <color rgb="FF156082"/>
      <color rgb="FF0F4E6A"/>
      <color rgb="FFDBF0F9"/>
      <color rgb="FFD7CDFF"/>
      <color rgb="FFB3D5FB"/>
      <color rgb="FF72C3E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val="0"/>
            <i val="0"/>
            <strike val="0"/>
            <color theme="0"/>
            <name val="Aptos Narrow"/>
            <family val="2"/>
            <scheme val="minor"/>
          </font>
          <fill>
            <gradientFill>
              <stop position="0">
                <color theme="4" tint="0.40000610370189521"/>
              </stop>
              <stop position="1">
                <color theme="4"/>
              </stop>
            </gradient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gradientFill degree="180">
              <stop position="0">
                <color theme="0"/>
              </stop>
              <stop position="1">
                <color theme="0" tint="-0.1490218817712943"/>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 tables'!$K$8</c:f>
          <c:strCache>
            <c:ptCount val="1"/>
            <c:pt idx="0">
              <c:v>Contribution of Electronics in Total Sales</c:v>
            </c:pt>
          </c:strCache>
        </c:strRef>
      </c:tx>
      <c:layout>
        <c:manualLayout>
          <c:xMode val="edge"/>
          <c:yMode val="edge"/>
          <c:x val="5.5225101445625861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'Pivot tables'!$B$28</c:f>
              <c:strCache>
                <c:ptCount val="1"/>
                <c:pt idx="0">
                  <c:v>Total Sales by Category</c:v>
                </c:pt>
              </c:strCache>
            </c:strRef>
          </c:tx>
          <c:spPr>
            <a:solidFill>
              <a:schemeClr val="accent1">
                <a:lumMod val="50000"/>
              </a:schemeClr>
            </a:solidFill>
            <a:ln>
              <a:noFill/>
            </a:ln>
            <a:effectLst/>
          </c:spPr>
          <c:cat>
            <c:strRef>
              <c:f>'Pivot tables'!$A$29:$A$36</c:f>
              <c:strCache>
                <c:ptCount val="8"/>
                <c:pt idx="0">
                  <c:v>Jan</c:v>
                </c:pt>
                <c:pt idx="1">
                  <c:v>Feb</c:v>
                </c:pt>
                <c:pt idx="2">
                  <c:v>Mar</c:v>
                </c:pt>
                <c:pt idx="3">
                  <c:v>Apr</c:v>
                </c:pt>
                <c:pt idx="4">
                  <c:v>May</c:v>
                </c:pt>
                <c:pt idx="5">
                  <c:v>Jun</c:v>
                </c:pt>
                <c:pt idx="6">
                  <c:v>Jul</c:v>
                </c:pt>
                <c:pt idx="7">
                  <c:v>Aug</c:v>
                </c:pt>
              </c:strCache>
            </c:strRef>
          </c:cat>
          <c:val>
            <c:numRef>
              <c:f>'Pivot tables'!$B$29:$B$36</c:f>
              <c:numCache>
                <c:formatCode>General</c:formatCode>
                <c:ptCount val="8"/>
                <c:pt idx="0">
                  <c:v>10</c:v>
                </c:pt>
                <c:pt idx="1">
                  <c:v>12</c:v>
                </c:pt>
                <c:pt idx="2">
                  <c:v>10</c:v>
                </c:pt>
                <c:pt idx="3">
                  <c:v>9</c:v>
                </c:pt>
                <c:pt idx="4">
                  <c:v>5</c:v>
                </c:pt>
                <c:pt idx="5">
                  <c:v>7</c:v>
                </c:pt>
                <c:pt idx="6">
                  <c:v>6</c:v>
                </c:pt>
                <c:pt idx="7">
                  <c:v>7</c:v>
                </c:pt>
              </c:numCache>
            </c:numRef>
          </c:val>
          <c:extLst>
            <c:ext xmlns:c16="http://schemas.microsoft.com/office/drawing/2014/chart" uri="{C3380CC4-5D6E-409C-BE32-E72D297353CC}">
              <c16:uniqueId val="{00000000-5DB8-4C05-9CC4-CCC81EF4E269}"/>
            </c:ext>
          </c:extLst>
        </c:ser>
        <c:ser>
          <c:idx val="1"/>
          <c:order val="1"/>
          <c:tx>
            <c:strRef>
              <c:f>'Pivot tables'!$C$28</c:f>
              <c:strCache>
                <c:ptCount val="1"/>
                <c:pt idx="0">
                  <c:v>Total Sales</c:v>
                </c:pt>
              </c:strCache>
            </c:strRef>
          </c:tx>
          <c:spPr>
            <a:solidFill>
              <a:schemeClr val="accent1">
                <a:alpha val="53000"/>
              </a:schemeClr>
            </a:solidFill>
            <a:ln>
              <a:noFill/>
            </a:ln>
            <a:effectLst/>
          </c:spPr>
          <c:cat>
            <c:strRef>
              <c:f>'Pivot tables'!$A$29:$A$36</c:f>
              <c:strCache>
                <c:ptCount val="8"/>
                <c:pt idx="0">
                  <c:v>Jan</c:v>
                </c:pt>
                <c:pt idx="1">
                  <c:v>Feb</c:v>
                </c:pt>
                <c:pt idx="2">
                  <c:v>Mar</c:v>
                </c:pt>
                <c:pt idx="3">
                  <c:v>Apr</c:v>
                </c:pt>
                <c:pt idx="4">
                  <c:v>May</c:v>
                </c:pt>
                <c:pt idx="5">
                  <c:v>Jun</c:v>
                </c:pt>
                <c:pt idx="6">
                  <c:v>Jul</c:v>
                </c:pt>
                <c:pt idx="7">
                  <c:v>Aug</c:v>
                </c:pt>
              </c:strCache>
            </c:strRef>
          </c:cat>
          <c:val>
            <c:numRef>
              <c:f>'Pivot tables'!$C$29:$C$36</c:f>
              <c:numCache>
                <c:formatCode>0</c:formatCode>
                <c:ptCount val="8"/>
                <c:pt idx="0">
                  <c:v>68</c:v>
                </c:pt>
                <c:pt idx="1">
                  <c:v>77</c:v>
                </c:pt>
                <c:pt idx="2">
                  <c:v>82</c:v>
                </c:pt>
                <c:pt idx="3">
                  <c:v>65</c:v>
                </c:pt>
                <c:pt idx="4">
                  <c:v>60</c:v>
                </c:pt>
                <c:pt idx="5">
                  <c:v>61</c:v>
                </c:pt>
                <c:pt idx="6">
                  <c:v>53</c:v>
                </c:pt>
                <c:pt idx="7">
                  <c:v>52</c:v>
                </c:pt>
              </c:numCache>
            </c:numRef>
          </c:val>
          <c:extLst>
            <c:ext xmlns:c16="http://schemas.microsoft.com/office/drawing/2014/chart" uri="{C3380CC4-5D6E-409C-BE32-E72D297353CC}">
              <c16:uniqueId val="{00000001-5DB8-4C05-9CC4-CCC81EF4E269}"/>
            </c:ext>
          </c:extLst>
        </c:ser>
        <c:dLbls>
          <c:showLegendKey val="0"/>
          <c:showVal val="0"/>
          <c:showCatName val="0"/>
          <c:showSerName val="0"/>
          <c:showPercent val="0"/>
          <c:showBubbleSize val="0"/>
        </c:dLbls>
        <c:axId val="510204272"/>
        <c:axId val="510210992"/>
      </c:areaChart>
      <c:catAx>
        <c:axId val="51020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210992"/>
        <c:crosses val="autoZero"/>
        <c:auto val="1"/>
        <c:lblAlgn val="ctr"/>
        <c:lblOffset val="100"/>
        <c:noMultiLvlLbl val="0"/>
      </c:catAx>
      <c:valAx>
        <c:axId val="510210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2042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 tables'!$K$7</c:f>
          <c:strCache>
            <c:ptCount val="1"/>
            <c:pt idx="0">
              <c:v>Total Sales from Electronics</c:v>
            </c:pt>
          </c:strCache>
        </c:strRef>
      </c:tx>
      <c:layout>
        <c:manualLayout>
          <c:xMode val="edge"/>
          <c:yMode val="edge"/>
          <c:x val="7.8975708935350927E-2"/>
          <c:y val="3.73333137357933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tables'!$B$28</c:f>
              <c:strCache>
                <c:ptCount val="1"/>
                <c:pt idx="0">
                  <c:v>Total Sales by Category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tables'!$A$29:$A$36</c:f>
              <c:strCache>
                <c:ptCount val="8"/>
                <c:pt idx="0">
                  <c:v>Jan</c:v>
                </c:pt>
                <c:pt idx="1">
                  <c:v>Feb</c:v>
                </c:pt>
                <c:pt idx="2">
                  <c:v>Mar</c:v>
                </c:pt>
                <c:pt idx="3">
                  <c:v>Apr</c:v>
                </c:pt>
                <c:pt idx="4">
                  <c:v>May</c:v>
                </c:pt>
                <c:pt idx="5">
                  <c:v>Jun</c:v>
                </c:pt>
                <c:pt idx="6">
                  <c:v>Jul</c:v>
                </c:pt>
                <c:pt idx="7">
                  <c:v>Aug</c:v>
                </c:pt>
              </c:strCache>
            </c:strRef>
          </c:cat>
          <c:val>
            <c:numRef>
              <c:f>'Pivot tables'!$B$29:$B$36</c:f>
              <c:numCache>
                <c:formatCode>General</c:formatCode>
                <c:ptCount val="8"/>
                <c:pt idx="0">
                  <c:v>10</c:v>
                </c:pt>
                <c:pt idx="1">
                  <c:v>12</c:v>
                </c:pt>
                <c:pt idx="2">
                  <c:v>10</c:v>
                </c:pt>
                <c:pt idx="3">
                  <c:v>9</c:v>
                </c:pt>
                <c:pt idx="4">
                  <c:v>5</c:v>
                </c:pt>
                <c:pt idx="5">
                  <c:v>7</c:v>
                </c:pt>
                <c:pt idx="6">
                  <c:v>6</c:v>
                </c:pt>
                <c:pt idx="7">
                  <c:v>7</c:v>
                </c:pt>
              </c:numCache>
            </c:numRef>
          </c:val>
          <c:extLst>
            <c:ext xmlns:c16="http://schemas.microsoft.com/office/drawing/2014/chart" uri="{C3380CC4-5D6E-409C-BE32-E72D297353CC}">
              <c16:uniqueId val="{00000000-C50D-4403-9474-090A624BCD73}"/>
            </c:ext>
          </c:extLst>
        </c:ser>
        <c:dLbls>
          <c:dLblPos val="outEnd"/>
          <c:showLegendKey val="0"/>
          <c:showVal val="1"/>
          <c:showCatName val="0"/>
          <c:showSerName val="0"/>
          <c:showPercent val="0"/>
          <c:showBubbleSize val="0"/>
        </c:dLbls>
        <c:gapWidth val="219"/>
        <c:overlap val="-27"/>
        <c:axId val="102659456"/>
        <c:axId val="102653216"/>
      </c:barChart>
      <c:catAx>
        <c:axId val="10265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53216"/>
        <c:crosses val="autoZero"/>
        <c:auto val="1"/>
        <c:lblAlgn val="ctr"/>
        <c:lblOffset val="100"/>
        <c:noMultiLvlLbl val="0"/>
      </c:catAx>
      <c:valAx>
        <c:axId val="1026532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59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vs</a:t>
            </a:r>
            <a:r>
              <a:rPr lang="en-IN" baseline="0"/>
              <a:t> Revenue</a:t>
            </a:r>
            <a:endParaRPr lang="en-IN"/>
          </a:p>
        </c:rich>
      </c:tx>
      <c:layout>
        <c:manualLayout>
          <c:xMode val="edge"/>
          <c:yMode val="edge"/>
          <c:x val="5.0760100284690426E-2"/>
          <c:y val="6.58728661894015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tables'!$G$39</c:f>
              <c:strCache>
                <c:ptCount val="1"/>
                <c:pt idx="0">
                  <c:v>Total Sales</c:v>
                </c:pt>
              </c:strCache>
            </c:strRef>
          </c:tx>
          <c:spPr>
            <a:solidFill>
              <a:schemeClr val="accent1"/>
            </a:solidFill>
            <a:ln>
              <a:noFill/>
            </a:ln>
            <a:effectLst/>
          </c:spPr>
          <c:invertIfNegative val="0"/>
          <c:cat>
            <c:strRef>
              <c:f>'Pivot tables'!$E$40:$E$45</c:f>
              <c:strCache>
                <c:ptCount val="6"/>
                <c:pt idx="0">
                  <c:v>Beauty Products</c:v>
                </c:pt>
                <c:pt idx="1">
                  <c:v>Books</c:v>
                </c:pt>
                <c:pt idx="2">
                  <c:v>Clothing</c:v>
                </c:pt>
                <c:pt idx="3">
                  <c:v>Electronics</c:v>
                </c:pt>
                <c:pt idx="4">
                  <c:v>Home Appliances</c:v>
                </c:pt>
                <c:pt idx="5">
                  <c:v>Sports</c:v>
                </c:pt>
              </c:strCache>
            </c:strRef>
          </c:cat>
          <c:val>
            <c:numRef>
              <c:f>'Pivot tables'!$G$40:$G$45</c:f>
              <c:numCache>
                <c:formatCode>General</c:formatCode>
                <c:ptCount val="6"/>
                <c:pt idx="0">
                  <c:v>6</c:v>
                </c:pt>
                <c:pt idx="1">
                  <c:v>17</c:v>
                </c:pt>
                <c:pt idx="2">
                  <c:v>24</c:v>
                </c:pt>
                <c:pt idx="3">
                  <c:v>10</c:v>
                </c:pt>
                <c:pt idx="4">
                  <c:v>9</c:v>
                </c:pt>
                <c:pt idx="5">
                  <c:v>16</c:v>
                </c:pt>
              </c:numCache>
            </c:numRef>
          </c:val>
          <c:extLst>
            <c:ext xmlns:c16="http://schemas.microsoft.com/office/drawing/2014/chart" uri="{C3380CC4-5D6E-409C-BE32-E72D297353CC}">
              <c16:uniqueId val="{00000000-6658-40B5-BC2D-B787098DD5FB}"/>
            </c:ext>
          </c:extLst>
        </c:ser>
        <c:dLbls>
          <c:showLegendKey val="0"/>
          <c:showVal val="0"/>
          <c:showCatName val="0"/>
          <c:showSerName val="0"/>
          <c:showPercent val="0"/>
          <c:showBubbleSize val="0"/>
        </c:dLbls>
        <c:gapWidth val="150"/>
        <c:axId val="819934032"/>
        <c:axId val="819941232"/>
      </c:barChart>
      <c:lineChart>
        <c:grouping val="standard"/>
        <c:varyColors val="0"/>
        <c:ser>
          <c:idx val="1"/>
          <c:order val="1"/>
          <c:tx>
            <c:strRef>
              <c:f>'Pivot tables'!$J$39</c:f>
              <c:strCache>
                <c:ptCount val="1"/>
                <c:pt idx="0">
                  <c:v>Total Revenue</c:v>
                </c:pt>
              </c:strCache>
            </c:strRef>
          </c:tx>
          <c:spPr>
            <a:ln w="28575" cap="rnd">
              <a:solidFill>
                <a:schemeClr val="bg1">
                  <a:lumMod val="75000"/>
                </a:schemeClr>
              </a:solidFill>
              <a:round/>
            </a:ln>
            <a:effectLst/>
          </c:spPr>
          <c:marker>
            <c:symbol val="none"/>
          </c:marker>
          <c:cat>
            <c:strRef>
              <c:f>'Pivot tables'!$E$40:$E$45</c:f>
              <c:strCache>
                <c:ptCount val="6"/>
                <c:pt idx="0">
                  <c:v>Beauty Products</c:v>
                </c:pt>
                <c:pt idx="1">
                  <c:v>Books</c:v>
                </c:pt>
                <c:pt idx="2">
                  <c:v>Clothing</c:v>
                </c:pt>
                <c:pt idx="3">
                  <c:v>Electronics</c:v>
                </c:pt>
                <c:pt idx="4">
                  <c:v>Home Appliances</c:v>
                </c:pt>
                <c:pt idx="5">
                  <c:v>Sports</c:v>
                </c:pt>
              </c:strCache>
            </c:strRef>
          </c:cat>
          <c:val>
            <c:numRef>
              <c:f>'Pivot tables'!$J$40:$J$45</c:f>
              <c:numCache>
                <c:formatCode>0.00</c:formatCode>
                <c:ptCount val="6"/>
                <c:pt idx="0">
                  <c:v>417</c:v>
                </c:pt>
                <c:pt idx="1">
                  <c:v>252.82999999999998</c:v>
                </c:pt>
                <c:pt idx="2">
                  <c:v>1009.76</c:v>
                </c:pt>
                <c:pt idx="3">
                  <c:v>4499.9000000000005</c:v>
                </c:pt>
                <c:pt idx="4">
                  <c:v>5059.91</c:v>
                </c:pt>
                <c:pt idx="5">
                  <c:v>1609.8400000000001</c:v>
                </c:pt>
              </c:numCache>
            </c:numRef>
          </c:val>
          <c:smooth val="0"/>
          <c:extLst>
            <c:ext xmlns:c16="http://schemas.microsoft.com/office/drawing/2014/chart" uri="{C3380CC4-5D6E-409C-BE32-E72D297353CC}">
              <c16:uniqueId val="{00000001-6658-40B5-BC2D-B787098DD5FB}"/>
            </c:ext>
          </c:extLst>
        </c:ser>
        <c:dLbls>
          <c:showLegendKey val="0"/>
          <c:showVal val="0"/>
          <c:showCatName val="0"/>
          <c:showSerName val="0"/>
          <c:showPercent val="0"/>
          <c:showBubbleSize val="0"/>
        </c:dLbls>
        <c:marker val="1"/>
        <c:smooth val="0"/>
        <c:axId val="819938352"/>
        <c:axId val="819948432"/>
      </c:lineChart>
      <c:catAx>
        <c:axId val="819938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948432"/>
        <c:crosses val="autoZero"/>
        <c:auto val="1"/>
        <c:lblAlgn val="ctr"/>
        <c:lblOffset val="100"/>
        <c:noMultiLvlLbl val="0"/>
      </c:catAx>
      <c:valAx>
        <c:axId val="819948432"/>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938352"/>
        <c:crosses val="autoZero"/>
        <c:crossBetween val="between"/>
      </c:valAx>
      <c:valAx>
        <c:axId val="81994123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934032"/>
        <c:crosses val="max"/>
        <c:crossBetween val="between"/>
      </c:valAx>
      <c:catAx>
        <c:axId val="819934032"/>
        <c:scaling>
          <c:orientation val="minMax"/>
        </c:scaling>
        <c:delete val="1"/>
        <c:axPos val="b"/>
        <c:numFmt formatCode="General" sourceLinked="1"/>
        <c:majorTickMark val="out"/>
        <c:minorTickMark val="none"/>
        <c:tickLblPos val="nextTo"/>
        <c:crossAx val="819941232"/>
        <c:crosses val="autoZero"/>
        <c:auto val="1"/>
        <c:lblAlgn val="ctr"/>
        <c:lblOffset val="100"/>
        <c:noMultiLvlLbl val="0"/>
      </c:catAx>
      <c:spPr>
        <a:noFill/>
        <a:ln>
          <a:noFill/>
        </a:ln>
        <a:effectLst/>
      </c:spPr>
    </c:plotArea>
    <c:legend>
      <c:legendPos val="t"/>
      <c:layout>
        <c:manualLayout>
          <c:xMode val="edge"/>
          <c:yMode val="edge"/>
          <c:x val="0.40609227939333725"/>
          <c:y val="7.1857115914092273E-2"/>
          <c:w val="0.57847740730113095"/>
          <c:h val="8.988148110930592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p>
        </c:rich>
      </c:tx>
      <c:layout>
        <c:manualLayout>
          <c:xMode val="edge"/>
          <c:yMode val="edge"/>
          <c:x val="4.5210301188371882E-2"/>
          <c:y val="6.66666666666666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'Pivot tables'!$J$39</c:f>
              <c:strCache>
                <c:ptCount val="1"/>
                <c:pt idx="0">
                  <c:v>Total Revenue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1"/>
              <c:layout>
                <c:manualLayout>
                  <c:x val="-7.6158900782719793E-2"/>
                  <c:y val="-7.853580802399699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A3A-4AD7-9F9C-C6B95BFA9DB4}"/>
                </c:ext>
              </c:extLst>
            </c:dLbl>
            <c:dLbl>
              <c:idx val="2"/>
              <c:layout>
                <c:manualLayout>
                  <c:x val="-0.1094767241390361"/>
                  <c:y val="-3.091676040494938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A3A-4AD7-9F9C-C6B95BFA9DB4}"/>
                </c:ext>
              </c:extLst>
            </c:dLbl>
            <c:dLbl>
              <c:idx val="4"/>
              <c:layout>
                <c:manualLayout>
                  <c:x val="-2.536821240892171E-2"/>
                  <c:y val="-6.425009373828280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A3A-4AD7-9F9C-C6B95BFA9DB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tables'!$E$40:$E$45</c:f>
              <c:strCache>
                <c:ptCount val="6"/>
                <c:pt idx="0">
                  <c:v>Beauty Products</c:v>
                </c:pt>
                <c:pt idx="1">
                  <c:v>Books</c:v>
                </c:pt>
                <c:pt idx="2">
                  <c:v>Clothing</c:v>
                </c:pt>
                <c:pt idx="3">
                  <c:v>Electronics</c:v>
                </c:pt>
                <c:pt idx="4">
                  <c:v>Home Appliances</c:v>
                </c:pt>
                <c:pt idx="5">
                  <c:v>Sports</c:v>
                </c:pt>
              </c:strCache>
            </c:strRef>
          </c:cat>
          <c:val>
            <c:numRef>
              <c:f>'Pivot tables'!$J$40:$J$45</c:f>
              <c:numCache>
                <c:formatCode>0.00</c:formatCode>
                <c:ptCount val="6"/>
                <c:pt idx="0">
                  <c:v>417</c:v>
                </c:pt>
                <c:pt idx="1">
                  <c:v>252.82999999999998</c:v>
                </c:pt>
                <c:pt idx="2">
                  <c:v>1009.76</c:v>
                </c:pt>
                <c:pt idx="3">
                  <c:v>4499.9000000000005</c:v>
                </c:pt>
                <c:pt idx="4">
                  <c:v>5059.91</c:v>
                </c:pt>
                <c:pt idx="5">
                  <c:v>1609.8400000000001</c:v>
                </c:pt>
              </c:numCache>
            </c:numRef>
          </c:val>
          <c:smooth val="0"/>
          <c:extLst>
            <c:ext xmlns:c16="http://schemas.microsoft.com/office/drawing/2014/chart" uri="{C3380CC4-5D6E-409C-BE32-E72D297353CC}">
              <c16:uniqueId val="{00000003-8A3A-4AD7-9F9C-C6B95BFA9DB4}"/>
            </c:ext>
          </c:extLst>
        </c:ser>
        <c:dLbls>
          <c:dLblPos val="t"/>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1420181120"/>
        <c:axId val="1420187360"/>
      </c:lineChart>
      <c:catAx>
        <c:axId val="1420181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187360"/>
        <c:crosses val="autoZero"/>
        <c:auto val="1"/>
        <c:lblAlgn val="ctr"/>
        <c:lblOffset val="100"/>
        <c:noMultiLvlLbl val="0"/>
      </c:catAx>
      <c:valAx>
        <c:axId val="1420187360"/>
        <c:scaling>
          <c:orientation val="minMax"/>
        </c:scaling>
        <c:delete val="1"/>
        <c:axPos val="l"/>
        <c:numFmt formatCode="0.00" sourceLinked="1"/>
        <c:majorTickMark val="none"/>
        <c:minorTickMark val="none"/>
        <c:tickLblPos val="nextTo"/>
        <c:crossAx val="1420181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ysClr val="windowText" lastClr="000000">
                    <a:lumMod val="65000"/>
                    <a:lumOff val="35000"/>
                  </a:sysClr>
                </a:solidFill>
              </a:rPr>
              <a:t>Regional</a:t>
            </a:r>
            <a:r>
              <a:rPr lang="en-IN" baseline="0"/>
              <a:t> </a:t>
            </a:r>
            <a:r>
              <a:rPr lang="en-IN"/>
              <a:t>Sales </a:t>
            </a:r>
            <a:r>
              <a:rPr lang="en-IN" sz="1400" b="0" i="0" u="none" strike="noStrike" kern="1200" spc="0" baseline="0">
                <a:solidFill>
                  <a:sysClr val="windowText" lastClr="000000">
                    <a:lumMod val="65000"/>
                    <a:lumOff val="35000"/>
                  </a:sysClr>
                </a:solidFill>
              </a:rPr>
              <a:t>Contribution</a:t>
            </a:r>
            <a:r>
              <a:rPr lang="en-IN"/>
              <a:t> </a:t>
            </a:r>
          </a:p>
        </c:rich>
      </c:tx>
      <c:layout>
        <c:manualLayout>
          <c:xMode val="edge"/>
          <c:yMode val="edge"/>
          <c:x val="2.8390632994852387E-2"/>
          <c:y val="5.26019911943438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tint val="65000"/>
            </a:schemeClr>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hade val="65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tint val="65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hade val="65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tables'!$B$39</c:f>
              <c:strCache>
                <c:ptCount val="1"/>
                <c:pt idx="0">
                  <c:v>Sales</c:v>
                </c:pt>
              </c:strCache>
            </c:strRef>
          </c:tx>
          <c:dPt>
            <c:idx val="0"/>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1-3DF9-4C56-B468-C58E0DE50A66}"/>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3DF9-4C56-B468-C58E0DE50A66}"/>
              </c:ext>
            </c:extLst>
          </c:dPt>
          <c:dPt>
            <c:idx val="2"/>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5-3DF9-4C56-B468-C58E0DE50A66}"/>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tables'!$A$40:$A$42</c:f>
              <c:strCache>
                <c:ptCount val="3"/>
                <c:pt idx="0">
                  <c:v>Europe</c:v>
                </c:pt>
                <c:pt idx="1">
                  <c:v>North America</c:v>
                </c:pt>
                <c:pt idx="2">
                  <c:v>Asia</c:v>
                </c:pt>
              </c:strCache>
            </c:strRef>
          </c:cat>
          <c:val>
            <c:numRef>
              <c:f>'Pivot tables'!$B$40:$B$42</c:f>
              <c:numCache>
                <c:formatCode>General</c:formatCode>
                <c:ptCount val="3"/>
                <c:pt idx="0">
                  <c:v>15</c:v>
                </c:pt>
                <c:pt idx="1">
                  <c:v>27</c:v>
                </c:pt>
                <c:pt idx="2">
                  <c:v>40</c:v>
                </c:pt>
              </c:numCache>
            </c:numRef>
          </c:val>
          <c:extLst>
            <c:ext xmlns:c16="http://schemas.microsoft.com/office/drawing/2014/chart" uri="{C3380CC4-5D6E-409C-BE32-E72D297353CC}">
              <c16:uniqueId val="{00000006-3DF9-4C56-B468-C58E0DE50A66}"/>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ysClr val="windowText" lastClr="000000">
                    <a:lumMod val="65000"/>
                    <a:lumOff val="35000"/>
                  </a:sysClr>
                </a:solidFill>
              </a:rPr>
              <a:t>Regional</a:t>
            </a:r>
            <a:r>
              <a:rPr lang="en-IN" baseline="0"/>
              <a:t> </a:t>
            </a:r>
            <a:r>
              <a:rPr lang="en-IN"/>
              <a:t>Revenue </a:t>
            </a:r>
            <a:r>
              <a:rPr lang="en-IN" sz="1400" b="0" i="0" u="none" strike="noStrike" kern="1200" spc="0" baseline="0">
                <a:solidFill>
                  <a:sysClr val="windowText" lastClr="000000">
                    <a:lumMod val="65000"/>
                    <a:lumOff val="35000"/>
                  </a:sysClr>
                </a:solidFill>
              </a:rPr>
              <a:t>Contribution</a:t>
            </a:r>
            <a:r>
              <a:rPr lang="en-IN"/>
              <a:t> </a:t>
            </a:r>
          </a:p>
        </c:rich>
      </c:tx>
      <c:layout>
        <c:manualLayout>
          <c:xMode val="edge"/>
          <c:yMode val="edge"/>
          <c:x val="3.1116361286198255E-2"/>
          <c:y val="3.3473994396400621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tint val="65000"/>
            </a:schemeClr>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hade val="65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tint val="65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hade val="65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s>
    <c:plotArea>
      <c:layout/>
      <c:pieChart>
        <c:varyColors val="1"/>
        <c:ser>
          <c:idx val="1"/>
          <c:order val="0"/>
          <c:tx>
            <c:strRef>
              <c:f>'Pivot tables'!$C$39</c:f>
              <c:strCache>
                <c:ptCount val="1"/>
                <c:pt idx="0">
                  <c:v>Revenue</c:v>
                </c:pt>
              </c:strCache>
            </c:strRef>
          </c:tx>
          <c:explosion val="1"/>
          <c:dPt>
            <c:idx val="0"/>
            <c:bubble3D val="0"/>
            <c:spPr>
              <a:solidFill>
                <a:srgbClr val="A1AFBB"/>
              </a:solidFill>
            </c:spPr>
            <c:extLst>
              <c:ext xmlns:c16="http://schemas.microsoft.com/office/drawing/2014/chart" uri="{C3380CC4-5D6E-409C-BE32-E72D297353CC}">
                <c16:uniqueId val="{00000001-C52C-44B9-A4CE-279C9046D891}"/>
              </c:ext>
            </c:extLst>
          </c:dPt>
          <c:dPt>
            <c:idx val="1"/>
            <c:bubble3D val="0"/>
            <c:spPr>
              <a:solidFill>
                <a:srgbClr val="156082"/>
              </a:solidFill>
            </c:spPr>
            <c:extLst>
              <c:ext xmlns:c16="http://schemas.microsoft.com/office/drawing/2014/chart" uri="{C3380CC4-5D6E-409C-BE32-E72D297353CC}">
                <c16:uniqueId val="{00000003-C52C-44B9-A4CE-279C9046D891}"/>
              </c:ext>
            </c:extLst>
          </c:dPt>
          <c:dPt>
            <c:idx val="2"/>
            <c:bubble3D val="0"/>
            <c:spPr>
              <a:solidFill>
                <a:srgbClr val="0F4E6A"/>
              </a:solidFill>
            </c:spPr>
            <c:extLst>
              <c:ext xmlns:c16="http://schemas.microsoft.com/office/drawing/2014/chart" uri="{C3380CC4-5D6E-409C-BE32-E72D297353CC}">
                <c16:uniqueId val="{00000005-C52C-44B9-A4CE-279C9046D891}"/>
              </c:ext>
            </c:extLst>
          </c:dPt>
          <c:dLbls>
            <c:spPr>
              <a:noFill/>
              <a:ln>
                <a:no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'Pivot tables'!$A$40:$A$42</c:f>
              <c:strCache>
                <c:ptCount val="3"/>
                <c:pt idx="0">
                  <c:v>Europe</c:v>
                </c:pt>
                <c:pt idx="1">
                  <c:v>North America</c:v>
                </c:pt>
                <c:pt idx="2">
                  <c:v>Asia</c:v>
                </c:pt>
              </c:strCache>
            </c:strRef>
          </c:cat>
          <c:val>
            <c:numRef>
              <c:f>'Pivot tables'!$C$40:$C$42</c:f>
              <c:numCache>
                <c:formatCode>General</c:formatCode>
                <c:ptCount val="3"/>
                <c:pt idx="0">
                  <c:v>5476.91</c:v>
                </c:pt>
                <c:pt idx="1">
                  <c:v>4752.7300000000005</c:v>
                </c:pt>
                <c:pt idx="2">
                  <c:v>2619.6000000000004</c:v>
                </c:pt>
              </c:numCache>
            </c:numRef>
          </c:val>
          <c:extLst>
            <c:ext xmlns:c16="http://schemas.microsoft.com/office/drawing/2014/chart" uri="{C3380CC4-5D6E-409C-BE32-E72D297353CC}">
              <c16:uniqueId val="{00000006-C52C-44B9-A4CE-279C9046D891}"/>
            </c:ext>
          </c:extLst>
        </c:ser>
        <c:dLbls>
          <c:dLblPos val="outEnd"/>
          <c:showLegendKey val="0"/>
          <c:showVal val="1"/>
          <c:showCatName val="0"/>
          <c:showSerName val="0"/>
          <c:showPercent val="0"/>
          <c:showBubbleSize val="0"/>
          <c:showLeaderLines val="0"/>
        </c:dLbls>
        <c:firstSliceAng val="0"/>
        <c:extLst>
          <c:ext xmlns:c15="http://schemas.microsoft.com/office/drawing/2012/chart" uri="{02D57815-91ED-43cb-92C2-25804820EDAC}">
            <c15:filteredPieSeries>
              <c15:ser>
                <c:idx val="0"/>
                <c:order val="1"/>
                <c:tx>
                  <c:strRef>
                    <c:extLst>
                      <c:ext uri="{02D57815-91ED-43cb-92C2-25804820EDAC}">
                        <c15:formulaRef>
                          <c15:sqref>'Pivot tables'!$B$39</c15:sqref>
                        </c15:formulaRef>
                      </c:ext>
                    </c:extLst>
                    <c:strCache>
                      <c:ptCount val="1"/>
                      <c:pt idx="0">
                        <c:v>Sales</c:v>
                      </c:pt>
                    </c:strCache>
                  </c:strRef>
                </c:tx>
                <c:dPt>
                  <c:idx val="0"/>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8-C52C-44B9-A4CE-279C9046D891}"/>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A-C52C-44B9-A4CE-279C9046D891}"/>
                    </c:ext>
                  </c:extLst>
                </c:dPt>
                <c:dPt>
                  <c:idx val="2"/>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C-C52C-44B9-A4CE-279C9046D891}"/>
                    </c:ext>
                  </c:extLst>
                </c:dPt>
                <c:dLbls>
                  <c:spPr>
                    <a:noFill/>
                    <a:ln>
                      <a:noFill/>
                    </a:ln>
                    <a:effectLst/>
                  </c:spPr>
                  <c:dLblPos val="outEnd"/>
                  <c:showLegendKey val="0"/>
                  <c:showVal val="1"/>
                  <c:showCatName val="0"/>
                  <c:showSerName val="0"/>
                  <c:showPercent val="0"/>
                  <c:showBubbleSize val="0"/>
                  <c:showLeaderLines val="1"/>
                  <c:extLst>
                    <c:ext uri="{CE6537A1-D6FC-4f65-9D91-7224C49458BB}"/>
                  </c:extLst>
                </c:dLbls>
                <c:cat>
                  <c:strLit>
                    <c:ptCount val="3"/>
                    <c:pt idx="0">
                      <c:v>Asia</c:v>
                    </c:pt>
                    <c:pt idx="1">
                      <c:v>Europe</c:v>
                    </c:pt>
                    <c:pt idx="2">
                      <c:v>North America</c:v>
                    </c:pt>
                  </c:strLit>
                </c:cat>
                <c:val>
                  <c:numRef>
                    <c:extLst>
                      <c:ext uri="{02D57815-91ED-43cb-92C2-25804820EDAC}">
                        <c15:formulaRef>
                          <c15:sqref>'Pivot tables'!$B$40:$B$42</c15:sqref>
                        </c15:formulaRef>
                      </c:ext>
                    </c:extLst>
                    <c:numCache>
                      <c:formatCode>General</c:formatCode>
                      <c:ptCount val="3"/>
                      <c:pt idx="0">
                        <c:v>15</c:v>
                      </c:pt>
                      <c:pt idx="1">
                        <c:v>27</c:v>
                      </c:pt>
                      <c:pt idx="2">
                        <c:v>40</c:v>
                      </c:pt>
                    </c:numCache>
                  </c:numRef>
                </c:val>
                <c:extLst>
                  <c:ext xmlns:c16="http://schemas.microsoft.com/office/drawing/2014/chart" uri="{C3380CC4-5D6E-409C-BE32-E72D297353CC}">
                    <c16:uniqueId val="{0000000D-C52C-44B9-A4CE-279C9046D891}"/>
                  </c:ext>
                </c:extLst>
              </c15:ser>
            </c15:filteredPieSeries>
          </c:ext>
        </c:extLst>
      </c:pieChart>
    </c:plotArea>
    <c:plotVisOnly val="1"/>
    <c:dispBlanksAs val="gap"/>
    <c:showDLblsOverMax val="0"/>
    <c:extLst/>
  </c:chart>
  <c:spPr>
    <a:ln w="6350">
      <a:solidFill>
        <a:schemeClr val="bg1">
          <a:lumMod val="75000"/>
        </a:schemeClr>
      </a:solidFill>
    </a:ln>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Unit Price</a:t>
            </a:r>
            <a:endParaRPr lang="en-IN"/>
          </a:p>
        </c:rich>
      </c:tx>
      <c:layout>
        <c:manualLayout>
          <c:xMode val="edge"/>
          <c:yMode val="edge"/>
          <c:x val="5.6064151453717508E-2"/>
          <c:y val="3.1504921248549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69824388951632"/>
          <c:y val="0.10668353957790228"/>
          <c:w val="0.81350505198384482"/>
          <c:h val="0.8106160421446541"/>
        </c:manualLayout>
      </c:layout>
      <c:barChart>
        <c:barDir val="bar"/>
        <c:grouping val="clustered"/>
        <c:varyColors val="0"/>
        <c:ser>
          <c:idx val="0"/>
          <c:order val="0"/>
          <c:tx>
            <c:strRef>
              <c:f>'Pivot tables'!$K$39</c:f>
              <c:strCache>
                <c:ptCount val="1"/>
                <c:pt idx="0">
                  <c:v>Average Unit Price</c:v>
                </c:pt>
              </c:strCache>
            </c:strRef>
          </c:tx>
          <c:spPr>
            <a:solidFill>
              <a:srgbClr val="0F4E6A"/>
            </a:solidFill>
            <a:ln>
              <a:solidFill>
                <a:srgbClr val="D7CDFF"/>
              </a:solidFill>
            </a:ln>
            <a:effectLst/>
          </c:spPr>
          <c:invertIfNegative val="0"/>
          <c:dLbls>
            <c:delete val="1"/>
          </c:dLbls>
          <c:cat>
            <c:strRef>
              <c:f>'Pivot tables'!$E$40:$E$45</c:f>
              <c:strCache>
                <c:ptCount val="6"/>
                <c:pt idx="0">
                  <c:v>Beauty Products</c:v>
                </c:pt>
                <c:pt idx="1">
                  <c:v>Books</c:v>
                </c:pt>
                <c:pt idx="2">
                  <c:v>Clothing</c:v>
                </c:pt>
                <c:pt idx="3">
                  <c:v>Electronics</c:v>
                </c:pt>
                <c:pt idx="4">
                  <c:v>Home Appliances</c:v>
                </c:pt>
                <c:pt idx="5">
                  <c:v>Sports</c:v>
                </c:pt>
              </c:strCache>
            </c:strRef>
          </c:cat>
          <c:val>
            <c:numRef>
              <c:f>'Pivot tables'!$K$40:$K$45</c:f>
              <c:numCache>
                <c:formatCode>0.00</c:formatCode>
                <c:ptCount val="6"/>
                <c:pt idx="0">
                  <c:v>56.997826086956515</c:v>
                </c:pt>
                <c:pt idx="1">
                  <c:v>16.332719298245621</c:v>
                </c:pt>
                <c:pt idx="2">
                  <c:v>56.061586206896557</c:v>
                </c:pt>
                <c:pt idx="3">
                  <c:v>530.03651515151535</c:v>
                </c:pt>
                <c:pt idx="4">
                  <c:v>316.0366101694915</c:v>
                </c:pt>
                <c:pt idx="5">
                  <c:v>162.80136363636359</c:v>
                </c:pt>
              </c:numCache>
            </c:numRef>
          </c:val>
          <c:extLst>
            <c:ext xmlns:c16="http://schemas.microsoft.com/office/drawing/2014/chart" uri="{C3380CC4-5D6E-409C-BE32-E72D297353CC}">
              <c16:uniqueId val="{00000000-2144-48B8-92FC-ACE73532F4C6}"/>
            </c:ext>
          </c:extLst>
        </c:ser>
        <c:dLbls>
          <c:dLblPos val="outEnd"/>
          <c:showLegendKey val="0"/>
          <c:showVal val="1"/>
          <c:showCatName val="0"/>
          <c:showSerName val="0"/>
          <c:showPercent val="0"/>
          <c:showBubbleSize val="0"/>
        </c:dLbls>
        <c:gapWidth val="182"/>
        <c:axId val="1632209248"/>
        <c:axId val="1632209728"/>
      </c:barChart>
      <c:barChart>
        <c:barDir val="bar"/>
        <c:grouping val="clustered"/>
        <c:varyColors val="0"/>
        <c:ser>
          <c:idx val="1"/>
          <c:order val="1"/>
          <c:tx>
            <c:strRef>
              <c:f>'Pivot tables'!$L$39</c:f>
              <c:strCache>
                <c:ptCount val="1"/>
                <c:pt idx="0">
                  <c:v>Avgprice Highlight</c:v>
                </c:pt>
              </c:strCache>
            </c:strRef>
          </c:tx>
          <c:spPr>
            <a:solidFill>
              <a:srgbClr val="A1AFB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tables'!$E$40:$E$45</c:f>
              <c:strCache>
                <c:ptCount val="6"/>
                <c:pt idx="0">
                  <c:v>Beauty Products</c:v>
                </c:pt>
                <c:pt idx="1">
                  <c:v>Books</c:v>
                </c:pt>
                <c:pt idx="2">
                  <c:v>Clothing</c:v>
                </c:pt>
                <c:pt idx="3">
                  <c:v>Electronics</c:v>
                </c:pt>
                <c:pt idx="4">
                  <c:v>Home Appliances</c:v>
                </c:pt>
                <c:pt idx="5">
                  <c:v>Sports</c:v>
                </c:pt>
              </c:strCache>
            </c:strRef>
          </c:cat>
          <c:val>
            <c:numRef>
              <c:f>'Pivot tables'!$L$40:$L$45</c:f>
              <c:numCache>
                <c:formatCode>0.00</c:formatCode>
                <c:ptCount val="6"/>
                <c:pt idx="0">
                  <c:v>#N/A</c:v>
                </c:pt>
                <c:pt idx="1">
                  <c:v>#N/A</c:v>
                </c:pt>
                <c:pt idx="2">
                  <c:v>#N/A</c:v>
                </c:pt>
                <c:pt idx="3">
                  <c:v>530.03651515151535</c:v>
                </c:pt>
                <c:pt idx="4">
                  <c:v>#N/A</c:v>
                </c:pt>
                <c:pt idx="5">
                  <c:v>#N/A</c:v>
                </c:pt>
              </c:numCache>
            </c:numRef>
          </c:val>
          <c:extLst>
            <c:ext xmlns:c16="http://schemas.microsoft.com/office/drawing/2014/chart" uri="{C3380CC4-5D6E-409C-BE32-E72D297353CC}">
              <c16:uniqueId val="{00000001-2144-48B8-92FC-ACE73532F4C6}"/>
            </c:ext>
          </c:extLst>
        </c:ser>
        <c:dLbls>
          <c:dLblPos val="outEnd"/>
          <c:showLegendKey val="0"/>
          <c:showVal val="1"/>
          <c:showCatName val="0"/>
          <c:showSerName val="0"/>
          <c:showPercent val="0"/>
          <c:showBubbleSize val="0"/>
        </c:dLbls>
        <c:gapWidth val="182"/>
        <c:axId val="1420193600"/>
        <c:axId val="1420202720"/>
      </c:barChart>
      <c:catAx>
        <c:axId val="1632209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632209728"/>
        <c:crosses val="autoZero"/>
        <c:auto val="1"/>
        <c:lblAlgn val="ctr"/>
        <c:lblOffset val="100"/>
        <c:noMultiLvlLbl val="0"/>
      </c:catAx>
      <c:valAx>
        <c:axId val="1632209728"/>
        <c:scaling>
          <c:orientation val="minMax"/>
        </c:scaling>
        <c:delete val="1"/>
        <c:axPos val="b"/>
        <c:numFmt formatCode="0.00" sourceLinked="1"/>
        <c:majorTickMark val="none"/>
        <c:minorTickMark val="none"/>
        <c:tickLblPos val="nextTo"/>
        <c:crossAx val="1632209248"/>
        <c:crosses val="autoZero"/>
        <c:crossBetween val="between"/>
      </c:valAx>
      <c:valAx>
        <c:axId val="1420202720"/>
        <c:scaling>
          <c:orientation val="minMax"/>
        </c:scaling>
        <c:delete val="1"/>
        <c:axPos val="t"/>
        <c:numFmt formatCode="0.00" sourceLinked="1"/>
        <c:majorTickMark val="out"/>
        <c:minorTickMark val="none"/>
        <c:tickLblPos val="nextTo"/>
        <c:crossAx val="1420193600"/>
        <c:crosses val="max"/>
        <c:crossBetween val="between"/>
      </c:valAx>
      <c:catAx>
        <c:axId val="1420193600"/>
        <c:scaling>
          <c:orientation val="minMax"/>
        </c:scaling>
        <c:delete val="1"/>
        <c:axPos val="l"/>
        <c:numFmt formatCode="General" sourceLinked="1"/>
        <c:majorTickMark val="out"/>
        <c:minorTickMark val="none"/>
        <c:tickLblPos val="nextTo"/>
        <c:crossAx val="142020272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a:t>
            </a:r>
          </a:p>
        </c:rich>
      </c:tx>
      <c:layout>
        <c:manualLayout>
          <c:xMode val="edge"/>
          <c:yMode val="edge"/>
          <c:x val="0.10345097241211318"/>
          <c:y val="3.1504921248549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1"/>
          <c:tx>
            <c:strRef>
              <c:f>'Pivot tables'!$H$39</c:f>
              <c:strCache>
                <c:ptCount val="1"/>
                <c:pt idx="0">
                  <c:v>Actual Sales</c:v>
                </c:pt>
              </c:strCache>
            </c:strRef>
          </c:tx>
          <c:spPr>
            <a:solidFill>
              <a:srgbClr val="0F4E6A"/>
            </a:solidFill>
            <a:ln>
              <a:noFill/>
            </a:ln>
            <a:effectLst/>
          </c:spPr>
          <c:invertIfNegative val="0"/>
          <c:cat>
            <c:strRef>
              <c:f>'Pivot tables'!$E$40:$E$45</c:f>
              <c:strCache>
                <c:ptCount val="6"/>
                <c:pt idx="0">
                  <c:v>Beauty Products</c:v>
                </c:pt>
                <c:pt idx="1">
                  <c:v>Books</c:v>
                </c:pt>
                <c:pt idx="2">
                  <c:v>Clothing</c:v>
                </c:pt>
                <c:pt idx="3">
                  <c:v>Electronics</c:v>
                </c:pt>
                <c:pt idx="4">
                  <c:v>Home Appliances</c:v>
                </c:pt>
                <c:pt idx="5">
                  <c:v>Sports</c:v>
                </c:pt>
              </c:strCache>
            </c:strRef>
          </c:cat>
          <c:val>
            <c:numRef>
              <c:f>'Pivot tables'!$H$40:$H$45</c:f>
              <c:numCache>
                <c:formatCode>General</c:formatCode>
                <c:ptCount val="6"/>
                <c:pt idx="0">
                  <c:v>46</c:v>
                </c:pt>
                <c:pt idx="1">
                  <c:v>114</c:v>
                </c:pt>
                <c:pt idx="2">
                  <c:v>145</c:v>
                </c:pt>
                <c:pt idx="3">
                  <c:v>66</c:v>
                </c:pt>
                <c:pt idx="4">
                  <c:v>59</c:v>
                </c:pt>
                <c:pt idx="5">
                  <c:v>88</c:v>
                </c:pt>
              </c:numCache>
            </c:numRef>
          </c:val>
          <c:extLst>
            <c:ext xmlns:c16="http://schemas.microsoft.com/office/drawing/2014/chart" uri="{C3380CC4-5D6E-409C-BE32-E72D297353CC}">
              <c16:uniqueId val="{00000000-84ED-4342-B1FD-03A1FE57B437}"/>
            </c:ext>
          </c:extLst>
        </c:ser>
        <c:dLbls>
          <c:showLegendKey val="0"/>
          <c:showVal val="0"/>
          <c:showCatName val="0"/>
          <c:showSerName val="0"/>
          <c:showPercent val="0"/>
          <c:showBubbleSize val="0"/>
        </c:dLbls>
        <c:gapWidth val="182"/>
        <c:axId val="1772533424"/>
        <c:axId val="1772530064"/>
      </c:barChart>
      <c:barChart>
        <c:barDir val="bar"/>
        <c:grouping val="clustered"/>
        <c:varyColors val="0"/>
        <c:ser>
          <c:idx val="1"/>
          <c:order val="0"/>
          <c:tx>
            <c:strRef>
              <c:f>'Pivot tables'!$M$39</c:f>
              <c:strCache>
                <c:ptCount val="1"/>
                <c:pt idx="0">
                  <c:v>Sale Highlight</c:v>
                </c:pt>
              </c:strCache>
            </c:strRef>
          </c:tx>
          <c:spPr>
            <a:solidFill>
              <a:srgbClr val="A1AFB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tables'!$E$40:$E$45</c:f>
              <c:strCache>
                <c:ptCount val="6"/>
                <c:pt idx="0">
                  <c:v>Beauty Products</c:v>
                </c:pt>
                <c:pt idx="1">
                  <c:v>Books</c:v>
                </c:pt>
                <c:pt idx="2">
                  <c:v>Clothing</c:v>
                </c:pt>
                <c:pt idx="3">
                  <c:v>Electronics</c:v>
                </c:pt>
                <c:pt idx="4">
                  <c:v>Home Appliances</c:v>
                </c:pt>
                <c:pt idx="5">
                  <c:v>Sports</c:v>
                </c:pt>
              </c:strCache>
            </c:strRef>
          </c:cat>
          <c:val>
            <c:numRef>
              <c:f>'Pivot tables'!$M$40:$M$45</c:f>
              <c:numCache>
                <c:formatCode>0</c:formatCode>
                <c:ptCount val="6"/>
                <c:pt idx="0">
                  <c:v>#N/A</c:v>
                </c:pt>
                <c:pt idx="1">
                  <c:v>#N/A</c:v>
                </c:pt>
                <c:pt idx="2">
                  <c:v>#N/A</c:v>
                </c:pt>
                <c:pt idx="3">
                  <c:v>66</c:v>
                </c:pt>
                <c:pt idx="4">
                  <c:v>#N/A</c:v>
                </c:pt>
                <c:pt idx="5">
                  <c:v>#N/A</c:v>
                </c:pt>
              </c:numCache>
            </c:numRef>
          </c:val>
          <c:extLst>
            <c:ext xmlns:c16="http://schemas.microsoft.com/office/drawing/2014/chart" uri="{C3380CC4-5D6E-409C-BE32-E72D297353CC}">
              <c16:uniqueId val="{00000001-84ED-4342-B1FD-03A1FE57B437}"/>
            </c:ext>
          </c:extLst>
        </c:ser>
        <c:dLbls>
          <c:showLegendKey val="0"/>
          <c:showVal val="0"/>
          <c:showCatName val="0"/>
          <c:showSerName val="0"/>
          <c:showPercent val="0"/>
          <c:showBubbleSize val="0"/>
        </c:dLbls>
        <c:gapWidth val="182"/>
        <c:axId val="1772514704"/>
        <c:axId val="1772515184"/>
      </c:barChart>
      <c:catAx>
        <c:axId val="1772533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772530064"/>
        <c:crosses val="autoZero"/>
        <c:auto val="1"/>
        <c:lblAlgn val="ctr"/>
        <c:lblOffset val="100"/>
        <c:noMultiLvlLbl val="0"/>
      </c:catAx>
      <c:valAx>
        <c:axId val="1772530064"/>
        <c:scaling>
          <c:orientation val="minMax"/>
        </c:scaling>
        <c:delete val="1"/>
        <c:axPos val="b"/>
        <c:numFmt formatCode="General" sourceLinked="1"/>
        <c:majorTickMark val="none"/>
        <c:minorTickMark val="none"/>
        <c:tickLblPos val="nextTo"/>
        <c:crossAx val="1772533424"/>
        <c:crosses val="autoZero"/>
        <c:crossBetween val="between"/>
      </c:valAx>
      <c:valAx>
        <c:axId val="1772515184"/>
        <c:scaling>
          <c:orientation val="minMax"/>
        </c:scaling>
        <c:delete val="1"/>
        <c:axPos val="t"/>
        <c:numFmt formatCode="0" sourceLinked="1"/>
        <c:majorTickMark val="out"/>
        <c:minorTickMark val="none"/>
        <c:tickLblPos val="nextTo"/>
        <c:crossAx val="1772514704"/>
        <c:crosses val="max"/>
        <c:crossBetween val="between"/>
      </c:valAx>
      <c:catAx>
        <c:axId val="1772514704"/>
        <c:scaling>
          <c:orientation val="minMax"/>
        </c:scaling>
        <c:delete val="1"/>
        <c:axPos val="l"/>
        <c:numFmt formatCode="General" sourceLinked="1"/>
        <c:majorTickMark val="out"/>
        <c:minorTickMark val="none"/>
        <c:tickLblPos val="nextTo"/>
        <c:crossAx val="177251518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190501</xdr:colOff>
      <xdr:row>30</xdr:row>
      <xdr:rowOff>40821</xdr:rowOff>
    </xdr:from>
    <xdr:to>
      <xdr:col>28</xdr:col>
      <xdr:colOff>27214</xdr:colOff>
      <xdr:row>71</xdr:row>
      <xdr:rowOff>149680</xdr:rowOff>
    </xdr:to>
    <xdr:grpSp>
      <xdr:nvGrpSpPr>
        <xdr:cNvPr id="56" name="Group 55">
          <a:extLst>
            <a:ext uri="{FF2B5EF4-FFF2-40B4-BE49-F238E27FC236}">
              <a16:creationId xmlns:a16="http://schemas.microsoft.com/office/drawing/2014/main" id="{098CF38F-23F4-570A-C871-592CA78A9A38}"/>
            </a:ext>
          </a:extLst>
        </xdr:cNvPr>
        <xdr:cNvGrpSpPr/>
      </xdr:nvGrpSpPr>
      <xdr:grpSpPr>
        <a:xfrm>
          <a:off x="2639787" y="5755821"/>
          <a:ext cx="14532427" cy="7919359"/>
          <a:chOff x="2639787" y="5755821"/>
          <a:chExt cx="14532427" cy="7919359"/>
        </a:xfrm>
      </xdr:grpSpPr>
      <xdr:sp macro="" textlink="">
        <xdr:nvSpPr>
          <xdr:cNvPr id="2" name="Rectangle 1">
            <a:extLst>
              <a:ext uri="{FF2B5EF4-FFF2-40B4-BE49-F238E27FC236}">
                <a16:creationId xmlns:a16="http://schemas.microsoft.com/office/drawing/2014/main" id="{BEC8369C-3CBE-4450-9AB5-BBB243DE63E2}"/>
              </a:ext>
            </a:extLst>
          </xdr:cNvPr>
          <xdr:cNvSpPr/>
        </xdr:nvSpPr>
        <xdr:spPr>
          <a:xfrm>
            <a:off x="2639787" y="5755821"/>
            <a:ext cx="9688284" cy="3388179"/>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5" name="Rectangle 24">
            <a:extLst>
              <a:ext uri="{FF2B5EF4-FFF2-40B4-BE49-F238E27FC236}">
                <a16:creationId xmlns:a16="http://schemas.microsoft.com/office/drawing/2014/main" id="{87C54516-3D4C-41D1-BE80-AF038C1478F8}"/>
              </a:ext>
            </a:extLst>
          </xdr:cNvPr>
          <xdr:cNvSpPr/>
        </xdr:nvSpPr>
        <xdr:spPr>
          <a:xfrm>
            <a:off x="2642508" y="8616045"/>
            <a:ext cx="14529706" cy="5059135"/>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0</xdr:col>
      <xdr:colOff>166995</xdr:colOff>
      <xdr:row>2</xdr:row>
      <xdr:rowOff>27214</xdr:rowOff>
    </xdr:from>
    <xdr:to>
      <xdr:col>3</xdr:col>
      <xdr:colOff>439139</xdr:colOff>
      <xdr:row>72</xdr:row>
      <xdr:rowOff>68035</xdr:rowOff>
    </xdr:to>
    <xdr:sp macro="" textlink="">
      <xdr:nvSpPr>
        <xdr:cNvPr id="3" name="Rectangle 2">
          <a:extLst>
            <a:ext uri="{FF2B5EF4-FFF2-40B4-BE49-F238E27FC236}">
              <a16:creationId xmlns:a16="http://schemas.microsoft.com/office/drawing/2014/main" id="{A772FE38-B2AB-4B16-AF5A-3B73A3992EE6}"/>
            </a:ext>
          </a:extLst>
        </xdr:cNvPr>
        <xdr:cNvSpPr/>
      </xdr:nvSpPr>
      <xdr:spPr>
        <a:xfrm>
          <a:off x="166995" y="408214"/>
          <a:ext cx="2109108" cy="13375821"/>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413993</xdr:colOff>
      <xdr:row>9</xdr:row>
      <xdr:rowOff>184980</xdr:rowOff>
    </xdr:from>
    <xdr:to>
      <xdr:col>9</xdr:col>
      <xdr:colOff>68035</xdr:colOff>
      <xdr:row>13</xdr:row>
      <xdr:rowOff>150180</xdr:rowOff>
    </xdr:to>
    <xdr:grpSp>
      <xdr:nvGrpSpPr>
        <xdr:cNvPr id="6" name="Group 5">
          <a:extLst>
            <a:ext uri="{FF2B5EF4-FFF2-40B4-BE49-F238E27FC236}">
              <a16:creationId xmlns:a16="http://schemas.microsoft.com/office/drawing/2014/main" id="{1BABD4CF-1CD4-42B7-943B-812729621536}"/>
            </a:ext>
          </a:extLst>
        </xdr:cNvPr>
        <xdr:cNvGrpSpPr/>
      </xdr:nvGrpSpPr>
      <xdr:grpSpPr>
        <a:xfrm>
          <a:off x="2863279" y="1899480"/>
          <a:ext cx="2715649" cy="727200"/>
          <a:chOff x="3005372" y="540402"/>
          <a:chExt cx="1464049" cy="727200"/>
        </a:xfrm>
      </xdr:grpSpPr>
      <xdr:sp macro="" textlink="'Pivot tables'!L14">
        <xdr:nvSpPr>
          <xdr:cNvPr id="7" name="TextBox 6">
            <a:extLst>
              <a:ext uri="{FF2B5EF4-FFF2-40B4-BE49-F238E27FC236}">
                <a16:creationId xmlns:a16="http://schemas.microsoft.com/office/drawing/2014/main" id="{FF0BB5D9-D091-BC59-6D33-3CE5EB9CC139}"/>
              </a:ext>
            </a:extLst>
          </xdr:cNvPr>
          <xdr:cNvSpPr txBox="1"/>
        </xdr:nvSpPr>
        <xdr:spPr>
          <a:xfrm>
            <a:off x="3005372" y="540402"/>
            <a:ext cx="1464049" cy="727200"/>
          </a:xfrm>
          <a:prstGeom prst="roundRect">
            <a:avLst/>
          </a:prstGeom>
          <a:solidFill>
            <a:sysClr val="window" lastClr="FFFFFF"/>
          </a:solid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marL="0" indent="0" algn="ctr"/>
            <a:fld id="{0AB7DAF3-5741-4ADB-BEEC-3F83C971E133}" type="TxLink">
              <a:rPr lang="en-US" sz="2400" b="0" i="0" u="none" strike="noStrike">
                <a:solidFill>
                  <a:srgbClr val="000000"/>
                </a:solidFill>
                <a:latin typeface="Aptos Narrow"/>
                <a:ea typeface="+mn-ea"/>
                <a:cs typeface="+mn-cs"/>
              </a:rPr>
              <a:pPr marL="0" indent="0" algn="ctr"/>
              <a:t>12849.24</a:t>
            </a:fld>
            <a:endParaRPr lang="en-IN" sz="1200" b="0" i="0" u="none" strike="noStrike">
              <a:solidFill>
                <a:srgbClr val="000000"/>
              </a:solidFill>
              <a:latin typeface="Aptos Narrow"/>
              <a:ea typeface="+mn-ea"/>
              <a:cs typeface="+mn-cs"/>
            </a:endParaRPr>
          </a:p>
        </xdr:txBody>
      </xdr:sp>
      <xdr:sp macro="" textlink="'Pivot tables'!K14">
        <xdr:nvSpPr>
          <xdr:cNvPr id="8" name="TextBox 7">
            <a:extLst>
              <a:ext uri="{FF2B5EF4-FFF2-40B4-BE49-F238E27FC236}">
                <a16:creationId xmlns:a16="http://schemas.microsoft.com/office/drawing/2014/main" id="{BD5A9820-B388-D158-AAA3-BD09C12982C5}"/>
              </a:ext>
            </a:extLst>
          </xdr:cNvPr>
          <xdr:cNvSpPr txBox="1"/>
        </xdr:nvSpPr>
        <xdr:spPr>
          <a:xfrm>
            <a:off x="3025008" y="563218"/>
            <a:ext cx="136716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3BAD3E03-A941-4DFE-8CFE-802F9BD57933}" type="TxLink">
              <a:rPr lang="en-US" sz="1200" b="0" i="0" u="none" strike="noStrike">
                <a:solidFill>
                  <a:srgbClr val="000000"/>
                </a:solidFill>
                <a:latin typeface="Aptos Narrow"/>
              </a:rPr>
              <a:pPr algn="ctr"/>
              <a:t>Total Revenue</a:t>
            </a:fld>
            <a:endParaRPr lang="en-IN" sz="1200"/>
          </a:p>
        </xdr:txBody>
      </xdr:sp>
    </xdr:grpSp>
    <xdr:clientData/>
  </xdr:twoCellAnchor>
  <xdr:twoCellAnchor>
    <xdr:from>
      <xdr:col>14</xdr:col>
      <xdr:colOff>254350</xdr:colOff>
      <xdr:row>10</xdr:row>
      <xdr:rowOff>22072</xdr:rowOff>
    </xdr:from>
    <xdr:to>
      <xdr:col>18</xdr:col>
      <xdr:colOff>397319</xdr:colOff>
      <xdr:row>13</xdr:row>
      <xdr:rowOff>177772</xdr:rowOff>
    </xdr:to>
    <xdr:grpSp>
      <xdr:nvGrpSpPr>
        <xdr:cNvPr id="10" name="Group 9">
          <a:extLst>
            <a:ext uri="{FF2B5EF4-FFF2-40B4-BE49-F238E27FC236}">
              <a16:creationId xmlns:a16="http://schemas.microsoft.com/office/drawing/2014/main" id="{56123584-6E22-4696-924D-F5982C57B0B1}"/>
            </a:ext>
          </a:extLst>
        </xdr:cNvPr>
        <xdr:cNvGrpSpPr/>
      </xdr:nvGrpSpPr>
      <xdr:grpSpPr>
        <a:xfrm>
          <a:off x="8826850" y="1927072"/>
          <a:ext cx="2592255" cy="727200"/>
          <a:chOff x="6976504" y="475110"/>
          <a:chExt cx="1924050" cy="727200"/>
        </a:xfrm>
      </xdr:grpSpPr>
      <xdr:sp macro="" textlink="'Pivot tables'!L13">
        <xdr:nvSpPr>
          <xdr:cNvPr id="11" name="TextBox 10">
            <a:extLst>
              <a:ext uri="{FF2B5EF4-FFF2-40B4-BE49-F238E27FC236}">
                <a16:creationId xmlns:a16="http://schemas.microsoft.com/office/drawing/2014/main" id="{97A725A2-62F9-772F-7471-EEF9E7BACDC0}"/>
              </a:ext>
            </a:extLst>
          </xdr:cNvPr>
          <xdr:cNvSpPr txBox="1"/>
        </xdr:nvSpPr>
        <xdr:spPr>
          <a:xfrm>
            <a:off x="6976504" y="475110"/>
            <a:ext cx="1924050" cy="727200"/>
          </a:xfrm>
          <a:prstGeom prst="roundRect">
            <a:avLst/>
          </a:prstGeom>
          <a:solidFill>
            <a:sysClr val="window" lastClr="FFFFFF"/>
          </a:solid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marL="0" indent="0" algn="ctr"/>
            <a:fld id="{E4F69CC9-C904-4935-87E8-E00F05407F05}" type="TxLink">
              <a:rPr lang="en-US" sz="2400" b="0" i="0" u="none" strike="noStrike">
                <a:solidFill>
                  <a:srgbClr val="000000"/>
                </a:solidFill>
                <a:latin typeface="Aptos Narrow"/>
                <a:ea typeface="+mn-ea"/>
                <a:cs typeface="+mn-cs"/>
              </a:rPr>
              <a:pPr marL="0" indent="0" algn="ctr"/>
              <a:t>Home Appliances</a:t>
            </a:fld>
            <a:endParaRPr lang="en-US" sz="2400" b="0" i="0" u="none" strike="noStrike">
              <a:solidFill>
                <a:srgbClr val="000000"/>
              </a:solidFill>
              <a:latin typeface="Aptos Narrow"/>
              <a:ea typeface="+mn-ea"/>
              <a:cs typeface="+mn-cs"/>
            </a:endParaRPr>
          </a:p>
        </xdr:txBody>
      </xdr:sp>
      <xdr:sp macro="" textlink="'Pivot tables'!K13">
        <xdr:nvSpPr>
          <xdr:cNvPr id="12" name="TextBox 11">
            <a:extLst>
              <a:ext uri="{FF2B5EF4-FFF2-40B4-BE49-F238E27FC236}">
                <a16:creationId xmlns:a16="http://schemas.microsoft.com/office/drawing/2014/main" id="{3C696108-586B-3770-BAEF-DE0EFD2AB6B8}"/>
              </a:ext>
            </a:extLst>
          </xdr:cNvPr>
          <xdr:cNvSpPr txBox="1"/>
        </xdr:nvSpPr>
        <xdr:spPr>
          <a:xfrm>
            <a:off x="6998917" y="523447"/>
            <a:ext cx="188258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602F0BA0-493B-4F08-BAC8-7A2CE5DDB68A}" type="TxLink">
              <a:rPr lang="en-US" sz="1200" b="0" i="0" u="none" strike="noStrike">
                <a:solidFill>
                  <a:srgbClr val="000000"/>
                </a:solidFill>
                <a:latin typeface="Aptos Narrow"/>
              </a:rPr>
              <a:pPr algn="ctr"/>
              <a:t>Most Valuable Category</a:t>
            </a:fld>
            <a:endParaRPr lang="en-US" sz="1200" b="0" i="0" u="none" strike="noStrike">
              <a:solidFill>
                <a:srgbClr val="000000"/>
              </a:solidFill>
              <a:latin typeface="Aptos Narrow"/>
            </a:endParaRPr>
          </a:p>
        </xdr:txBody>
      </xdr:sp>
    </xdr:grpSp>
    <xdr:clientData/>
  </xdr:twoCellAnchor>
  <xdr:twoCellAnchor>
    <xdr:from>
      <xdr:col>19</xdr:col>
      <xdr:colOff>213200</xdr:colOff>
      <xdr:row>10</xdr:row>
      <xdr:rowOff>35809</xdr:rowOff>
    </xdr:from>
    <xdr:to>
      <xdr:col>22</xdr:col>
      <xdr:colOff>483822</xdr:colOff>
      <xdr:row>14</xdr:row>
      <xdr:rowOff>1009</xdr:rowOff>
    </xdr:to>
    <xdr:grpSp>
      <xdr:nvGrpSpPr>
        <xdr:cNvPr id="13" name="Group 12">
          <a:extLst>
            <a:ext uri="{FF2B5EF4-FFF2-40B4-BE49-F238E27FC236}">
              <a16:creationId xmlns:a16="http://schemas.microsoft.com/office/drawing/2014/main" id="{0B855B9B-B6CC-412A-824F-D2793E08D578}"/>
            </a:ext>
          </a:extLst>
        </xdr:cNvPr>
        <xdr:cNvGrpSpPr/>
      </xdr:nvGrpSpPr>
      <xdr:grpSpPr>
        <a:xfrm>
          <a:off x="11847307" y="1940809"/>
          <a:ext cx="2107586" cy="727200"/>
          <a:chOff x="9381441" y="453043"/>
          <a:chExt cx="2085975" cy="727200"/>
        </a:xfrm>
      </xdr:grpSpPr>
      <xdr:sp macro="" textlink="'Pivot tables'!L12">
        <xdr:nvSpPr>
          <xdr:cNvPr id="14" name="TextBox 13">
            <a:extLst>
              <a:ext uri="{FF2B5EF4-FFF2-40B4-BE49-F238E27FC236}">
                <a16:creationId xmlns:a16="http://schemas.microsoft.com/office/drawing/2014/main" id="{AB58DE1F-EB03-4601-0D75-57D48440F53D}"/>
              </a:ext>
            </a:extLst>
          </xdr:cNvPr>
          <xdr:cNvSpPr txBox="1"/>
        </xdr:nvSpPr>
        <xdr:spPr>
          <a:xfrm>
            <a:off x="9381441" y="453043"/>
            <a:ext cx="2085975" cy="727200"/>
          </a:xfrm>
          <a:prstGeom prst="roundRect">
            <a:avLst/>
          </a:prstGeom>
          <a:solidFill>
            <a:sysClr val="window" lastClr="FFFFFF"/>
          </a:solid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marL="0" indent="0" algn="ctr"/>
            <a:fld id="{FC464823-3278-4E67-9C98-DD81241D9A5C}" type="TxLink">
              <a:rPr lang="en-US" sz="2400" b="0" i="0" u="none" strike="noStrike">
                <a:solidFill>
                  <a:srgbClr val="000000"/>
                </a:solidFill>
                <a:latin typeface="Aptos Narrow"/>
                <a:ea typeface="+mn-ea"/>
                <a:cs typeface="+mn-cs"/>
              </a:rPr>
              <a:pPr marL="0" indent="0" algn="ctr"/>
              <a:t>Europe</a:t>
            </a:fld>
            <a:endParaRPr lang="en-US" sz="2400" b="0" i="0" u="none" strike="noStrike">
              <a:solidFill>
                <a:srgbClr val="000000"/>
              </a:solidFill>
              <a:latin typeface="Aptos Narrow"/>
              <a:ea typeface="+mn-ea"/>
              <a:cs typeface="+mn-cs"/>
            </a:endParaRPr>
          </a:p>
        </xdr:txBody>
      </xdr:sp>
      <xdr:sp macro="" textlink="'Pivot tables'!K12">
        <xdr:nvSpPr>
          <xdr:cNvPr id="15" name="TextBox 14">
            <a:extLst>
              <a:ext uri="{FF2B5EF4-FFF2-40B4-BE49-F238E27FC236}">
                <a16:creationId xmlns:a16="http://schemas.microsoft.com/office/drawing/2014/main" id="{964BA289-EFCE-86F6-F684-CAF9125E7403}"/>
              </a:ext>
            </a:extLst>
          </xdr:cNvPr>
          <xdr:cNvSpPr txBox="1"/>
        </xdr:nvSpPr>
        <xdr:spPr>
          <a:xfrm>
            <a:off x="9482294" y="486661"/>
            <a:ext cx="188258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B62F8D02-E516-445B-8BCD-70C7FFCD2098}" type="TxLink">
              <a:rPr lang="en-US" sz="1200" b="0" i="0" u="none" strike="noStrike">
                <a:solidFill>
                  <a:srgbClr val="000000"/>
                </a:solidFill>
                <a:latin typeface="Aptos Narrow"/>
              </a:rPr>
              <a:pPr algn="ctr"/>
              <a:t>Most Valuable Region</a:t>
            </a:fld>
            <a:endParaRPr lang="en-US" sz="1200" b="0" i="0" u="none" strike="noStrike">
              <a:solidFill>
                <a:srgbClr val="000000"/>
              </a:solidFill>
              <a:latin typeface="Aptos Narrow"/>
            </a:endParaRPr>
          </a:p>
        </xdr:txBody>
      </xdr:sp>
    </xdr:grpSp>
    <xdr:clientData/>
  </xdr:twoCellAnchor>
  <xdr:twoCellAnchor>
    <xdr:from>
      <xdr:col>23</xdr:col>
      <xdr:colOff>217930</xdr:colOff>
      <xdr:row>10</xdr:row>
      <xdr:rowOff>72088</xdr:rowOff>
    </xdr:from>
    <xdr:to>
      <xdr:col>27</xdr:col>
      <xdr:colOff>435428</xdr:colOff>
      <xdr:row>14</xdr:row>
      <xdr:rowOff>37288</xdr:rowOff>
    </xdr:to>
    <xdr:grpSp>
      <xdr:nvGrpSpPr>
        <xdr:cNvPr id="16" name="Group 15">
          <a:extLst>
            <a:ext uri="{FF2B5EF4-FFF2-40B4-BE49-F238E27FC236}">
              <a16:creationId xmlns:a16="http://schemas.microsoft.com/office/drawing/2014/main" id="{78758A9C-4F93-4C21-98C2-C2B7C27EB94D}"/>
            </a:ext>
          </a:extLst>
        </xdr:cNvPr>
        <xdr:cNvGrpSpPr/>
      </xdr:nvGrpSpPr>
      <xdr:grpSpPr>
        <a:xfrm>
          <a:off x="14301323" y="1977088"/>
          <a:ext cx="2666784" cy="727200"/>
          <a:chOff x="9359027" y="438323"/>
          <a:chExt cx="2097183" cy="727200"/>
        </a:xfrm>
      </xdr:grpSpPr>
      <xdr:sp macro="" textlink="'Pivot tables'!L15">
        <xdr:nvSpPr>
          <xdr:cNvPr id="17" name="TextBox 16">
            <a:extLst>
              <a:ext uri="{FF2B5EF4-FFF2-40B4-BE49-F238E27FC236}">
                <a16:creationId xmlns:a16="http://schemas.microsoft.com/office/drawing/2014/main" id="{62F47106-A3EC-A5CA-B2B6-DD48779D9AB1}"/>
              </a:ext>
            </a:extLst>
          </xdr:cNvPr>
          <xdr:cNvSpPr txBox="1"/>
        </xdr:nvSpPr>
        <xdr:spPr>
          <a:xfrm>
            <a:off x="9370235" y="438323"/>
            <a:ext cx="2085975" cy="727200"/>
          </a:xfrm>
          <a:prstGeom prst="roundRect">
            <a:avLst/>
          </a:prstGeom>
          <a:solidFill>
            <a:sysClr val="window" lastClr="FFFFFF"/>
          </a:solid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marL="0" indent="0" algn="ctr"/>
            <a:fld id="{3DF4ADD3-1470-4CCB-B495-B34F1424538B}" type="TxLink">
              <a:rPr lang="en-US" sz="2400" b="0" i="0" u="none" strike="noStrike">
                <a:solidFill>
                  <a:srgbClr val="000000"/>
                </a:solidFill>
                <a:latin typeface="Aptos Narrow"/>
                <a:ea typeface="+mn-ea"/>
                <a:cs typeface="+mn-cs"/>
              </a:rPr>
              <a:pPr marL="0" indent="0" algn="ctr"/>
              <a:t>Beauty Products</a:t>
            </a:fld>
            <a:endParaRPr lang="en-US" sz="2400" b="0" i="0" u="none" strike="noStrike">
              <a:solidFill>
                <a:srgbClr val="000000"/>
              </a:solidFill>
              <a:latin typeface="Aptos Narrow"/>
              <a:ea typeface="+mn-ea"/>
              <a:cs typeface="+mn-cs"/>
            </a:endParaRPr>
          </a:p>
        </xdr:txBody>
      </xdr:sp>
      <xdr:sp macro="" textlink="'Pivot tables'!K15">
        <xdr:nvSpPr>
          <xdr:cNvPr id="18" name="TextBox 17">
            <a:extLst>
              <a:ext uri="{FF2B5EF4-FFF2-40B4-BE49-F238E27FC236}">
                <a16:creationId xmlns:a16="http://schemas.microsoft.com/office/drawing/2014/main" id="{D3CEFBDD-B200-090D-CEAF-AEB46AB2FFF3}"/>
              </a:ext>
            </a:extLst>
          </xdr:cNvPr>
          <xdr:cNvSpPr txBox="1"/>
        </xdr:nvSpPr>
        <xdr:spPr>
          <a:xfrm>
            <a:off x="9359027" y="475455"/>
            <a:ext cx="209549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9E0EBF9C-E4E8-4611-BF57-3AE6A19AC081}" type="TxLink">
              <a:rPr lang="en-US" sz="1200" b="0" i="0" u="none" strike="noStrike">
                <a:solidFill>
                  <a:srgbClr val="000000"/>
                </a:solidFill>
                <a:latin typeface="Aptos Narrow"/>
              </a:rPr>
              <a:pPr algn="ctr"/>
              <a:t>Needs Attention</a:t>
            </a:fld>
            <a:endParaRPr lang="en-US" sz="1200" b="0" i="0" u="none" strike="noStrike">
              <a:solidFill>
                <a:srgbClr val="000000"/>
              </a:solidFill>
              <a:latin typeface="Aptos Narrow"/>
            </a:endParaRPr>
          </a:p>
        </xdr:txBody>
      </xdr:sp>
    </xdr:grpSp>
    <xdr:clientData/>
  </xdr:twoCellAnchor>
  <xdr:twoCellAnchor>
    <xdr:from>
      <xdr:col>4</xdr:col>
      <xdr:colOff>278546</xdr:colOff>
      <xdr:row>30</xdr:row>
      <xdr:rowOff>68036</xdr:rowOff>
    </xdr:from>
    <xdr:to>
      <xdr:col>12</xdr:col>
      <xdr:colOff>2402</xdr:colOff>
      <xdr:row>44</xdr:row>
      <xdr:rowOff>144236</xdr:rowOff>
    </xdr:to>
    <xdr:graphicFrame macro="">
      <xdr:nvGraphicFramePr>
        <xdr:cNvPr id="19" name="Chart 18">
          <a:extLst>
            <a:ext uri="{FF2B5EF4-FFF2-40B4-BE49-F238E27FC236}">
              <a16:creationId xmlns:a16="http://schemas.microsoft.com/office/drawing/2014/main" id="{F86383E2-05DF-4746-B51B-26870A490C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217721</xdr:colOff>
      <xdr:row>30</xdr:row>
      <xdr:rowOff>95250</xdr:rowOff>
    </xdr:from>
    <xdr:to>
      <xdr:col>20</xdr:col>
      <xdr:colOff>6</xdr:colOff>
      <xdr:row>44</xdr:row>
      <xdr:rowOff>149680</xdr:rowOff>
    </xdr:to>
    <xdr:graphicFrame macro="">
      <xdr:nvGraphicFramePr>
        <xdr:cNvPr id="20" name="Chart 19">
          <a:extLst>
            <a:ext uri="{FF2B5EF4-FFF2-40B4-BE49-F238E27FC236}">
              <a16:creationId xmlns:a16="http://schemas.microsoft.com/office/drawing/2014/main" id="{451FF3F0-8E86-410C-B00A-382FBC30D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4</xdr:col>
      <xdr:colOff>285749</xdr:colOff>
      <xdr:row>2</xdr:row>
      <xdr:rowOff>93865</xdr:rowOff>
    </xdr:from>
    <xdr:ext cx="14505215" cy="936000"/>
    <xdr:sp macro="" textlink="">
      <xdr:nvSpPr>
        <xdr:cNvPr id="21" name="TextBox 20">
          <a:extLst>
            <a:ext uri="{FF2B5EF4-FFF2-40B4-BE49-F238E27FC236}">
              <a16:creationId xmlns:a16="http://schemas.microsoft.com/office/drawing/2014/main" id="{1BE6C57B-21D5-440D-971E-7B62BDAA327A}"/>
            </a:ext>
          </a:extLst>
        </xdr:cNvPr>
        <xdr:cNvSpPr txBox="1"/>
      </xdr:nvSpPr>
      <xdr:spPr>
        <a:xfrm>
          <a:off x="2735035" y="474865"/>
          <a:ext cx="14505215" cy="936000"/>
        </a:xfrm>
        <a:prstGeom prst="rect">
          <a:avLst/>
        </a:prstGeom>
        <a:gradFill flip="none" rotWithShape="1">
          <a:gsLst>
            <a:gs pos="42000">
              <a:srgbClr val="94D1EE"/>
            </a:gs>
            <a:gs pos="0">
              <a:schemeClr val="bg1">
                <a:lumMod val="100000"/>
              </a:schemeClr>
            </a:gs>
            <a:gs pos="100000">
              <a:schemeClr val="accent1">
                <a:lumMod val="75000"/>
              </a:schemeClr>
            </a:gs>
          </a:gsLst>
          <a:lin ang="10800000" scaled="1"/>
          <a:tileRect/>
        </a:gra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IN" sz="4400">
              <a:solidFill>
                <a:schemeClr val="bg1"/>
              </a:solidFill>
            </a:rPr>
            <a:t>Sales Dashboard</a:t>
          </a:r>
        </a:p>
      </xdr:txBody>
    </xdr:sp>
    <xdr:clientData/>
  </xdr:oneCellAnchor>
  <xdr:twoCellAnchor>
    <xdr:from>
      <xdr:col>4</xdr:col>
      <xdr:colOff>285750</xdr:colOff>
      <xdr:row>15</xdr:row>
      <xdr:rowOff>136072</xdr:rowOff>
    </xdr:from>
    <xdr:to>
      <xdr:col>12</xdr:col>
      <xdr:colOff>13608</xdr:colOff>
      <xdr:row>29</xdr:row>
      <xdr:rowOff>136073</xdr:rowOff>
    </xdr:to>
    <xdr:graphicFrame macro="">
      <xdr:nvGraphicFramePr>
        <xdr:cNvPr id="22" name="Chart 21">
          <a:extLst>
            <a:ext uri="{FF2B5EF4-FFF2-40B4-BE49-F238E27FC236}">
              <a16:creationId xmlns:a16="http://schemas.microsoft.com/office/drawing/2014/main" id="{057E48A3-5812-4886-90DD-622EDAC077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217714</xdr:colOff>
      <xdr:row>15</xdr:row>
      <xdr:rowOff>149678</xdr:rowOff>
    </xdr:from>
    <xdr:to>
      <xdr:col>20</xdr:col>
      <xdr:colOff>0</xdr:colOff>
      <xdr:row>29</xdr:row>
      <xdr:rowOff>149678</xdr:rowOff>
    </xdr:to>
    <xdr:graphicFrame macro="">
      <xdr:nvGraphicFramePr>
        <xdr:cNvPr id="24" name="Chart 23">
          <a:extLst>
            <a:ext uri="{FF2B5EF4-FFF2-40B4-BE49-F238E27FC236}">
              <a16:creationId xmlns:a16="http://schemas.microsoft.com/office/drawing/2014/main" id="{BD8F1692-60C1-4AE2-AB31-68F18B7C19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408213</xdr:colOff>
      <xdr:row>10</xdr:row>
      <xdr:rowOff>22850</xdr:rowOff>
    </xdr:from>
    <xdr:to>
      <xdr:col>13</xdr:col>
      <xdr:colOff>548461</xdr:colOff>
      <xdr:row>13</xdr:row>
      <xdr:rowOff>178550</xdr:rowOff>
    </xdr:to>
    <xdr:grpSp>
      <xdr:nvGrpSpPr>
        <xdr:cNvPr id="26" name="Group 25">
          <a:extLst>
            <a:ext uri="{FF2B5EF4-FFF2-40B4-BE49-F238E27FC236}">
              <a16:creationId xmlns:a16="http://schemas.microsoft.com/office/drawing/2014/main" id="{9D8FA160-B7CA-43E4-BD73-8E50E9E6D04F}"/>
            </a:ext>
          </a:extLst>
        </xdr:cNvPr>
        <xdr:cNvGrpSpPr/>
      </xdr:nvGrpSpPr>
      <xdr:grpSpPr>
        <a:xfrm>
          <a:off x="5919106" y="1927850"/>
          <a:ext cx="2589534" cy="727200"/>
          <a:chOff x="6956284" y="506670"/>
          <a:chExt cx="1924050" cy="678863"/>
        </a:xfrm>
      </xdr:grpSpPr>
      <xdr:sp macro="" textlink="'Pivot tables'!L16">
        <xdr:nvSpPr>
          <xdr:cNvPr id="27" name="TextBox 26">
            <a:extLst>
              <a:ext uri="{FF2B5EF4-FFF2-40B4-BE49-F238E27FC236}">
                <a16:creationId xmlns:a16="http://schemas.microsoft.com/office/drawing/2014/main" id="{BB4875D4-2DF5-A350-79BF-2499D469D78A}"/>
              </a:ext>
            </a:extLst>
          </xdr:cNvPr>
          <xdr:cNvSpPr txBox="1"/>
        </xdr:nvSpPr>
        <xdr:spPr>
          <a:xfrm>
            <a:off x="6956284" y="506670"/>
            <a:ext cx="1924050" cy="678863"/>
          </a:xfrm>
          <a:prstGeom prst="roundRect">
            <a:avLst/>
          </a:prstGeom>
          <a:solidFill>
            <a:sysClr val="window" lastClr="FFFFFF"/>
          </a:solid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marL="0" indent="0" algn="ctr"/>
            <a:fld id="{E090A3E8-A86D-4F69-B171-B852BA631963}" type="TxLink">
              <a:rPr lang="en-US" sz="2400" b="0" i="0" u="none" strike="noStrike">
                <a:solidFill>
                  <a:srgbClr val="000000"/>
                </a:solidFill>
                <a:latin typeface="Aptos Narrow"/>
                <a:ea typeface="+mn-ea"/>
                <a:cs typeface="+mn-cs"/>
              </a:rPr>
              <a:pPr marL="0" indent="0" algn="ctr"/>
              <a:t>Clothing</a:t>
            </a:fld>
            <a:endParaRPr lang="en-US" sz="2400" b="0" i="0" u="none" strike="noStrike">
              <a:solidFill>
                <a:srgbClr val="000000"/>
              </a:solidFill>
              <a:latin typeface="Aptos Narrow"/>
              <a:ea typeface="+mn-ea"/>
              <a:cs typeface="+mn-cs"/>
            </a:endParaRPr>
          </a:p>
        </xdr:txBody>
      </xdr:sp>
      <xdr:sp macro="" textlink="'Pivot tables'!K16">
        <xdr:nvSpPr>
          <xdr:cNvPr id="28" name="TextBox 27">
            <a:extLst>
              <a:ext uri="{FF2B5EF4-FFF2-40B4-BE49-F238E27FC236}">
                <a16:creationId xmlns:a16="http://schemas.microsoft.com/office/drawing/2014/main" id="{3425C456-3B3D-26AD-5E49-E2AA03CDF3DD}"/>
              </a:ext>
            </a:extLst>
          </xdr:cNvPr>
          <xdr:cNvSpPr txBox="1"/>
        </xdr:nvSpPr>
        <xdr:spPr>
          <a:xfrm>
            <a:off x="6988807" y="536149"/>
            <a:ext cx="188258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D12D3A79-C6EF-4402-9BFD-E00B3B7A9525}" type="TxLink">
              <a:rPr lang="en-US" sz="1200" b="0" i="0" u="none" strike="noStrike">
                <a:solidFill>
                  <a:srgbClr val="000000"/>
                </a:solidFill>
                <a:latin typeface="Aptos Narrow"/>
              </a:rPr>
              <a:pPr algn="ctr"/>
              <a:t>Most Selling Category</a:t>
            </a:fld>
            <a:endParaRPr lang="en-US" sz="1200" b="0" i="0" u="none" strike="noStrike">
              <a:solidFill>
                <a:srgbClr val="000000"/>
              </a:solidFill>
              <a:latin typeface="Aptos Narrow"/>
            </a:endParaRPr>
          </a:p>
        </xdr:txBody>
      </xdr:sp>
    </xdr:grpSp>
    <xdr:clientData/>
  </xdr:twoCellAnchor>
  <xdr:twoCellAnchor>
    <xdr:from>
      <xdr:col>4</xdr:col>
      <xdr:colOff>332009</xdr:colOff>
      <xdr:row>47</xdr:row>
      <xdr:rowOff>18360</xdr:rowOff>
    </xdr:from>
    <xdr:to>
      <xdr:col>12</xdr:col>
      <xdr:colOff>40816</xdr:colOff>
      <xdr:row>52</xdr:row>
      <xdr:rowOff>16260</xdr:rowOff>
    </xdr:to>
    <xdr:grpSp>
      <xdr:nvGrpSpPr>
        <xdr:cNvPr id="29" name="Group 28">
          <a:extLst>
            <a:ext uri="{FF2B5EF4-FFF2-40B4-BE49-F238E27FC236}">
              <a16:creationId xmlns:a16="http://schemas.microsoft.com/office/drawing/2014/main" id="{AD4AF630-4041-4BAD-9E68-66E11670FA27}"/>
            </a:ext>
          </a:extLst>
        </xdr:cNvPr>
        <xdr:cNvGrpSpPr/>
      </xdr:nvGrpSpPr>
      <xdr:grpSpPr>
        <a:xfrm>
          <a:off x="2781295" y="8971860"/>
          <a:ext cx="4607378" cy="950400"/>
          <a:chOff x="3026991" y="802414"/>
          <a:chExt cx="1464049" cy="727677"/>
        </a:xfrm>
        <a:solidFill>
          <a:srgbClr val="DBF0F9"/>
        </a:solidFill>
        <a:effectLst/>
      </xdr:grpSpPr>
      <xdr:sp macro="" textlink="'Pivot tables'!L19">
        <xdr:nvSpPr>
          <xdr:cNvPr id="30" name="TextBox 29">
            <a:extLst>
              <a:ext uri="{FF2B5EF4-FFF2-40B4-BE49-F238E27FC236}">
                <a16:creationId xmlns:a16="http://schemas.microsoft.com/office/drawing/2014/main" id="{38585631-3CD1-86AD-2F13-B78C4ECAD819}"/>
              </a:ext>
            </a:extLst>
          </xdr:cNvPr>
          <xdr:cNvSpPr txBox="1"/>
        </xdr:nvSpPr>
        <xdr:spPr>
          <a:xfrm>
            <a:off x="3026991" y="802414"/>
            <a:ext cx="1464049" cy="727677"/>
          </a:xfrm>
          <a:prstGeom prst="round1Rect">
            <a:avLst/>
          </a:prstGeom>
          <a:solidFill>
            <a:schemeClr val="bg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bIns="72000" rtlCol="0" anchor="b">
            <a:spAutoFit/>
          </a:bodyPr>
          <a:lstStyle/>
          <a:p>
            <a:pPr marL="0" indent="0" algn="ctr"/>
            <a:fld id="{1DC9B72B-4E07-4A44-B118-EF41ACCB8EC7}" type="TxLink">
              <a:rPr lang="en-US" sz="2800" b="0" i="0" u="none" strike="noStrike">
                <a:solidFill>
                  <a:srgbClr val="000000"/>
                </a:solidFill>
                <a:latin typeface="Aptos Narrow"/>
                <a:ea typeface="+mn-ea"/>
                <a:cs typeface="+mn-cs"/>
              </a:rPr>
              <a:pPr marL="0" indent="0" algn="ctr"/>
              <a:t>34982.41</a:t>
            </a:fld>
            <a:endParaRPr lang="en-IN" sz="1200" b="0" i="0" u="none" strike="noStrike">
              <a:solidFill>
                <a:srgbClr val="000000"/>
              </a:solidFill>
              <a:latin typeface="Aptos Narrow"/>
              <a:ea typeface="+mn-ea"/>
              <a:cs typeface="+mn-cs"/>
            </a:endParaRPr>
          </a:p>
        </xdr:txBody>
      </xdr:sp>
      <xdr:sp macro="" textlink="'Pivot tables'!K19">
        <xdr:nvSpPr>
          <xdr:cNvPr id="31" name="TextBox 30">
            <a:extLst>
              <a:ext uri="{FF2B5EF4-FFF2-40B4-BE49-F238E27FC236}">
                <a16:creationId xmlns:a16="http://schemas.microsoft.com/office/drawing/2014/main" id="{36CB9383-E622-9653-E135-F2EA8349060F}"/>
              </a:ext>
            </a:extLst>
          </xdr:cNvPr>
          <xdr:cNvSpPr txBox="1"/>
        </xdr:nvSpPr>
        <xdr:spPr>
          <a:xfrm>
            <a:off x="3107416" y="865348"/>
            <a:ext cx="1292843" cy="262505"/>
          </a:xfrm>
          <a:prstGeom prst="rect">
            <a:avLst/>
          </a:prstGeom>
          <a:solidFill>
            <a:schemeClr val="bg1"/>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AFC18DBC-E8BB-4291-9604-379BD3FA4606}" type="TxLink">
              <a:rPr lang="en-US" sz="1600" b="0" i="0" u="none" strike="noStrike">
                <a:solidFill>
                  <a:schemeClr val="bg2">
                    <a:lumMod val="25000"/>
                  </a:schemeClr>
                </a:solidFill>
                <a:latin typeface="Aptos Narrow"/>
              </a:rPr>
              <a:pPr algn="ctr"/>
              <a:t>Total Revenue from Electronics</a:t>
            </a:fld>
            <a:endParaRPr lang="en-IN" sz="2000">
              <a:solidFill>
                <a:schemeClr val="bg2">
                  <a:lumMod val="25000"/>
                </a:schemeClr>
              </a:solidFill>
              <a:latin typeface="+mn-lt"/>
            </a:endParaRPr>
          </a:p>
        </xdr:txBody>
      </xdr:sp>
    </xdr:grpSp>
    <xdr:clientData/>
  </xdr:twoCellAnchor>
  <xdr:twoCellAnchor>
    <xdr:from>
      <xdr:col>20</xdr:col>
      <xdr:colOff>231321</xdr:colOff>
      <xdr:row>15</xdr:row>
      <xdr:rowOff>163286</xdr:rowOff>
    </xdr:from>
    <xdr:to>
      <xdr:col>27</xdr:col>
      <xdr:colOff>604319</xdr:colOff>
      <xdr:row>29</xdr:row>
      <xdr:rowOff>152079</xdr:rowOff>
    </xdr:to>
    <xdr:graphicFrame macro="">
      <xdr:nvGraphicFramePr>
        <xdr:cNvPr id="38" name="Chart 37">
          <a:extLst>
            <a:ext uri="{FF2B5EF4-FFF2-40B4-BE49-F238E27FC236}">
              <a16:creationId xmlns:a16="http://schemas.microsoft.com/office/drawing/2014/main" id="{4DC45BF7-6B8C-4E38-969B-8C93EB8BE6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234205</xdr:colOff>
      <xdr:row>30</xdr:row>
      <xdr:rowOff>96928</xdr:rowOff>
    </xdr:from>
    <xdr:to>
      <xdr:col>27</xdr:col>
      <xdr:colOff>604320</xdr:colOff>
      <xdr:row>44</xdr:row>
      <xdr:rowOff>174489</xdr:rowOff>
    </xdr:to>
    <xdr:graphicFrame macro="">
      <xdr:nvGraphicFramePr>
        <xdr:cNvPr id="39" name="Chart 38">
          <a:extLst>
            <a:ext uri="{FF2B5EF4-FFF2-40B4-BE49-F238E27FC236}">
              <a16:creationId xmlns:a16="http://schemas.microsoft.com/office/drawing/2014/main" id="{244A7C4F-8D65-48A1-95FD-D50986458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266697</xdr:colOff>
      <xdr:row>47</xdr:row>
      <xdr:rowOff>47570</xdr:rowOff>
    </xdr:from>
    <xdr:to>
      <xdr:col>19</xdr:col>
      <xdr:colOff>587826</xdr:colOff>
      <xdr:row>52</xdr:row>
      <xdr:rowOff>45470</xdr:rowOff>
    </xdr:to>
    <xdr:grpSp>
      <xdr:nvGrpSpPr>
        <xdr:cNvPr id="40" name="Group 39">
          <a:extLst>
            <a:ext uri="{FF2B5EF4-FFF2-40B4-BE49-F238E27FC236}">
              <a16:creationId xmlns:a16="http://schemas.microsoft.com/office/drawing/2014/main" id="{FA2758E3-D20C-F49B-99F5-F023E15535CD}"/>
            </a:ext>
          </a:extLst>
        </xdr:cNvPr>
        <xdr:cNvGrpSpPr/>
      </xdr:nvGrpSpPr>
      <xdr:grpSpPr>
        <a:xfrm>
          <a:off x="7614554" y="9001070"/>
          <a:ext cx="4607379" cy="950400"/>
          <a:chOff x="3022667" y="520563"/>
          <a:chExt cx="1464049" cy="727677"/>
        </a:xfrm>
        <a:effectLst/>
      </xdr:grpSpPr>
      <xdr:sp macro="" textlink="'Pivot tables'!L18">
        <xdr:nvSpPr>
          <xdr:cNvPr id="41" name="TextBox 40">
            <a:extLst>
              <a:ext uri="{FF2B5EF4-FFF2-40B4-BE49-F238E27FC236}">
                <a16:creationId xmlns:a16="http://schemas.microsoft.com/office/drawing/2014/main" id="{F4041757-B0AF-BC6C-CBA0-25327FDFC595}"/>
              </a:ext>
            </a:extLst>
          </xdr:cNvPr>
          <xdr:cNvSpPr txBox="1"/>
        </xdr:nvSpPr>
        <xdr:spPr>
          <a:xfrm>
            <a:off x="3022667" y="520563"/>
            <a:ext cx="1464049" cy="727677"/>
          </a:xfrm>
          <a:prstGeom prst="round1Rect">
            <a:avLst/>
          </a:prstGeom>
          <a:solidFill>
            <a:schemeClr val="bg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tIns="36000" bIns="36000" rtlCol="0" anchor="b">
            <a:spAutoFit/>
          </a:bodyPr>
          <a:lstStyle/>
          <a:p>
            <a:pPr marL="0" indent="0" algn="ctr"/>
            <a:fld id="{89853919-E1C7-4A39-8155-58F36E830CD1}" type="TxLink">
              <a:rPr lang="en-US" sz="3200" b="0" i="0" u="none" strike="noStrike">
                <a:solidFill>
                  <a:srgbClr val="000000"/>
                </a:solidFill>
                <a:latin typeface="Aptos Narrow"/>
                <a:ea typeface="+mn-ea"/>
                <a:cs typeface="+mn-cs"/>
              </a:rPr>
              <a:pPr marL="0" indent="0" algn="ctr"/>
              <a:t>66</a:t>
            </a:fld>
            <a:endParaRPr lang="en-IN" sz="3200" b="0" i="0" u="none" strike="noStrike">
              <a:solidFill>
                <a:srgbClr val="000000"/>
              </a:solidFill>
              <a:latin typeface="Aptos Narrow"/>
              <a:ea typeface="+mn-ea"/>
              <a:cs typeface="+mn-cs"/>
            </a:endParaRPr>
          </a:p>
        </xdr:txBody>
      </xdr:sp>
      <xdr:sp macro="" textlink="'Pivot tables'!K18">
        <xdr:nvSpPr>
          <xdr:cNvPr id="42" name="TextBox 41">
            <a:extLst>
              <a:ext uri="{FF2B5EF4-FFF2-40B4-BE49-F238E27FC236}">
                <a16:creationId xmlns:a16="http://schemas.microsoft.com/office/drawing/2014/main" id="{42D8D84E-C444-5223-9099-878720E9AA3E}"/>
              </a:ext>
            </a:extLst>
          </xdr:cNvPr>
          <xdr:cNvSpPr txBox="1"/>
        </xdr:nvSpPr>
        <xdr:spPr>
          <a:xfrm>
            <a:off x="3055275" y="573636"/>
            <a:ext cx="1367163" cy="2625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2C0FDE3E-FE75-4861-A9C6-CB79AB77CED1}" type="TxLink">
              <a:rPr lang="en-US" sz="1600" b="0" i="0" u="none" strike="noStrike">
                <a:solidFill>
                  <a:schemeClr val="bg2">
                    <a:lumMod val="25000"/>
                  </a:schemeClr>
                </a:solidFill>
                <a:latin typeface="Aptos Narrow"/>
              </a:rPr>
              <a:pPr algn="ctr"/>
              <a:t>Total Sales from Electronics</a:t>
            </a:fld>
            <a:endParaRPr lang="en-IN" sz="1600">
              <a:solidFill>
                <a:schemeClr val="bg2">
                  <a:lumMod val="25000"/>
                </a:schemeClr>
              </a:solidFill>
            </a:endParaRPr>
          </a:p>
        </xdr:txBody>
      </xdr:sp>
    </xdr:grpSp>
    <xdr:clientData/>
  </xdr:twoCellAnchor>
  <xdr:twoCellAnchor>
    <xdr:from>
      <xdr:col>20</xdr:col>
      <xdr:colOff>174169</xdr:colOff>
      <xdr:row>47</xdr:row>
      <xdr:rowOff>71482</xdr:rowOff>
    </xdr:from>
    <xdr:to>
      <xdr:col>27</xdr:col>
      <xdr:colOff>495298</xdr:colOff>
      <xdr:row>52</xdr:row>
      <xdr:rowOff>69382</xdr:rowOff>
    </xdr:to>
    <xdr:grpSp>
      <xdr:nvGrpSpPr>
        <xdr:cNvPr id="43" name="Group 42">
          <a:extLst>
            <a:ext uri="{FF2B5EF4-FFF2-40B4-BE49-F238E27FC236}">
              <a16:creationId xmlns:a16="http://schemas.microsoft.com/office/drawing/2014/main" id="{7193DBA6-9083-97B2-BCBC-9A8A934C6B25}"/>
            </a:ext>
          </a:extLst>
        </xdr:cNvPr>
        <xdr:cNvGrpSpPr/>
      </xdr:nvGrpSpPr>
      <xdr:grpSpPr>
        <a:xfrm>
          <a:off x="12420598" y="9024982"/>
          <a:ext cx="4607379" cy="950400"/>
          <a:chOff x="3009696" y="526369"/>
          <a:chExt cx="1464049" cy="727677"/>
        </a:xfrm>
        <a:effectLst/>
      </xdr:grpSpPr>
      <xdr:sp macro="" textlink="'Pivot tables'!L20">
        <xdr:nvSpPr>
          <xdr:cNvPr id="44" name="TextBox 43">
            <a:extLst>
              <a:ext uri="{FF2B5EF4-FFF2-40B4-BE49-F238E27FC236}">
                <a16:creationId xmlns:a16="http://schemas.microsoft.com/office/drawing/2014/main" id="{212BBFD2-E82A-CAE0-A0EE-AE51BEA71579}"/>
              </a:ext>
            </a:extLst>
          </xdr:cNvPr>
          <xdr:cNvSpPr txBox="1"/>
        </xdr:nvSpPr>
        <xdr:spPr>
          <a:xfrm>
            <a:off x="3009696" y="526369"/>
            <a:ext cx="1464049" cy="727677"/>
          </a:xfrm>
          <a:prstGeom prst="round1Rect">
            <a:avLst/>
          </a:prstGeom>
          <a:solidFill>
            <a:schemeClr val="bg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marL="0" indent="0" algn="ctr"/>
            <a:fld id="{1352BBEB-47DF-4E4A-B482-7FAF9A27814C}" type="TxLink">
              <a:rPr lang="en-US" sz="3200" b="0" i="0" u="none" strike="noStrike">
                <a:solidFill>
                  <a:srgbClr val="000000"/>
                </a:solidFill>
                <a:latin typeface="Aptos Narrow"/>
                <a:ea typeface="+mn-ea"/>
                <a:cs typeface="+mn-cs"/>
              </a:rPr>
              <a:pPr marL="0" indent="0" algn="ctr"/>
              <a:t>North America</a:t>
            </a:fld>
            <a:endParaRPr lang="en-IN" sz="3200" b="0" i="0" u="none" strike="noStrike">
              <a:solidFill>
                <a:srgbClr val="000000"/>
              </a:solidFill>
              <a:latin typeface="Aptos Narrow"/>
              <a:ea typeface="+mn-ea"/>
              <a:cs typeface="+mn-cs"/>
            </a:endParaRPr>
          </a:p>
        </xdr:txBody>
      </xdr:sp>
      <xdr:sp macro="" textlink="'Pivot tables'!K20">
        <xdr:nvSpPr>
          <xdr:cNvPr id="45" name="TextBox 44">
            <a:extLst>
              <a:ext uri="{FF2B5EF4-FFF2-40B4-BE49-F238E27FC236}">
                <a16:creationId xmlns:a16="http://schemas.microsoft.com/office/drawing/2014/main" id="{FC68144C-CB38-2905-20D9-8BD803175D0F}"/>
              </a:ext>
            </a:extLst>
          </xdr:cNvPr>
          <xdr:cNvSpPr txBox="1"/>
        </xdr:nvSpPr>
        <xdr:spPr>
          <a:xfrm>
            <a:off x="3059599" y="584054"/>
            <a:ext cx="1367163" cy="2625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102D02C7-FAD8-4697-96D9-900D4CB83E6F}" type="TxLink">
              <a:rPr lang="en-US" sz="1600" b="0" i="0" u="none" strike="noStrike">
                <a:solidFill>
                  <a:schemeClr val="bg2">
                    <a:lumMod val="25000"/>
                  </a:schemeClr>
                </a:solidFill>
                <a:latin typeface="Aptos Narrow"/>
              </a:rPr>
              <a:pPr algn="ctr"/>
              <a:t>Region</a:t>
            </a:fld>
            <a:endParaRPr lang="en-IN" sz="1800">
              <a:solidFill>
                <a:schemeClr val="bg2">
                  <a:lumMod val="25000"/>
                </a:schemeClr>
              </a:solidFill>
            </a:endParaRPr>
          </a:p>
        </xdr:txBody>
      </xdr:sp>
    </xdr:grpSp>
    <xdr:clientData/>
  </xdr:twoCellAnchor>
  <xdr:twoCellAnchor>
    <xdr:from>
      <xdr:col>4</xdr:col>
      <xdr:colOff>326570</xdr:colOff>
      <xdr:row>53</xdr:row>
      <xdr:rowOff>68035</xdr:rowOff>
    </xdr:from>
    <xdr:to>
      <xdr:col>15</xdr:col>
      <xdr:colOff>544286</xdr:colOff>
      <xdr:row>70</xdr:row>
      <xdr:rowOff>54428</xdr:rowOff>
    </xdr:to>
    <xdr:graphicFrame macro="">
      <xdr:nvGraphicFramePr>
        <xdr:cNvPr id="55" name="Chart 54">
          <a:extLst>
            <a:ext uri="{FF2B5EF4-FFF2-40B4-BE49-F238E27FC236}">
              <a16:creationId xmlns:a16="http://schemas.microsoft.com/office/drawing/2014/main" id="{9EC79C8A-B90B-45EB-B2CA-B768A4E43A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190502</xdr:colOff>
      <xdr:row>53</xdr:row>
      <xdr:rowOff>68036</xdr:rowOff>
    </xdr:from>
    <xdr:to>
      <xdr:col>27</xdr:col>
      <xdr:colOff>462643</xdr:colOff>
      <xdr:row>70</xdr:row>
      <xdr:rowOff>54430</xdr:rowOff>
    </xdr:to>
    <xdr:graphicFrame macro="">
      <xdr:nvGraphicFramePr>
        <xdr:cNvPr id="57" name="Chart 56">
          <a:extLst>
            <a:ext uri="{FF2B5EF4-FFF2-40B4-BE49-F238E27FC236}">
              <a16:creationId xmlns:a16="http://schemas.microsoft.com/office/drawing/2014/main" id="{215EE743-528D-4683-8D39-EF7016649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0</xdr:col>
      <xdr:colOff>421824</xdr:colOff>
      <xdr:row>2</xdr:row>
      <xdr:rowOff>163286</xdr:rowOff>
    </xdr:from>
    <xdr:ext cx="1592033" cy="1469571"/>
    <xdr:sp macro="" textlink="">
      <xdr:nvSpPr>
        <xdr:cNvPr id="58" name="TextBox 57">
          <a:extLst>
            <a:ext uri="{FF2B5EF4-FFF2-40B4-BE49-F238E27FC236}">
              <a16:creationId xmlns:a16="http://schemas.microsoft.com/office/drawing/2014/main" id="{474C29B0-4780-83F5-DCE4-B8CA0583D3F8}"/>
            </a:ext>
          </a:extLst>
        </xdr:cNvPr>
        <xdr:cNvSpPr txBox="1"/>
      </xdr:nvSpPr>
      <xdr:spPr>
        <a:xfrm>
          <a:off x="421824" y="544286"/>
          <a:ext cx="1592033" cy="1469571"/>
        </a:xfrm>
        <a:prstGeom prst="rect">
          <a:avLst/>
        </a:prstGeom>
        <a:solidFill>
          <a:srgbClr val="0F4E6A"/>
        </a:solidFill>
        <a:effectLst>
          <a:outerShdw blurRad="50800" dist="38100" dir="13500000" algn="br"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4400">
              <a:solidFill>
                <a:schemeClr val="bg1"/>
              </a:solidFill>
              <a:latin typeface="+mn-lt"/>
              <a:ea typeface="MS PGothic" panose="020B0600070205080204" pitchFamily="34" charset="-128"/>
            </a:rPr>
            <a:t>B</a:t>
          </a:r>
        </a:p>
        <a:p>
          <a:r>
            <a:rPr lang="en-IN" sz="4400">
              <a:solidFill>
                <a:schemeClr val="bg1"/>
              </a:solidFill>
              <a:latin typeface="+mn-lt"/>
              <a:ea typeface="MS PGothic" panose="020B0600070205080204" pitchFamily="34" charset="-128"/>
            </a:rPr>
            <a:t>VG</a:t>
          </a:r>
        </a:p>
      </xdr:txBody>
    </xdr:sp>
    <xdr:clientData/>
  </xdr:oneCellAnchor>
  <xdr:twoCellAnchor>
    <xdr:from>
      <xdr:col>0</xdr:col>
      <xdr:colOff>312966</xdr:colOff>
      <xdr:row>14</xdr:row>
      <xdr:rowOff>176890</xdr:rowOff>
    </xdr:from>
    <xdr:to>
      <xdr:col>3</xdr:col>
      <xdr:colOff>278331</xdr:colOff>
      <xdr:row>30</xdr:row>
      <xdr:rowOff>142258</xdr:rowOff>
    </xdr:to>
    <xdr:grpSp>
      <xdr:nvGrpSpPr>
        <xdr:cNvPr id="61" name="Group 60">
          <a:extLst>
            <a:ext uri="{FF2B5EF4-FFF2-40B4-BE49-F238E27FC236}">
              <a16:creationId xmlns:a16="http://schemas.microsoft.com/office/drawing/2014/main" id="{8EC28967-57F3-9BC2-E7F8-E03B15A89CF8}"/>
            </a:ext>
          </a:extLst>
        </xdr:cNvPr>
        <xdr:cNvGrpSpPr/>
      </xdr:nvGrpSpPr>
      <xdr:grpSpPr>
        <a:xfrm>
          <a:off x="312966" y="2843890"/>
          <a:ext cx="1802329" cy="3013368"/>
          <a:chOff x="312966" y="3061604"/>
          <a:chExt cx="1802329" cy="3013368"/>
        </a:xfrm>
      </xdr:grpSpPr>
      <mc:AlternateContent xmlns:mc="http://schemas.openxmlformats.org/markup-compatibility/2006" xmlns:a14="http://schemas.microsoft.com/office/drawing/2010/main">
        <mc:Choice Requires="a14">
          <xdr:graphicFrame macro="">
            <xdr:nvGraphicFramePr>
              <xdr:cNvPr id="5" name="Months (Date) 1">
                <a:extLst>
                  <a:ext uri="{FF2B5EF4-FFF2-40B4-BE49-F238E27FC236}">
                    <a16:creationId xmlns:a16="http://schemas.microsoft.com/office/drawing/2014/main" id="{898E275E-259F-49ED-917C-218305B1E4D5}"/>
                  </a:ext>
                </a:extLst>
              </xdr:cNvPr>
              <xdr:cNvGraphicFramePr/>
            </xdr:nvGraphicFramePr>
            <xdr:xfrm>
              <a:off x="312966" y="3129644"/>
              <a:ext cx="1802329" cy="2945328"/>
            </xdr:xfrm>
            <a:graphic>
              <a:graphicData uri="http://schemas.microsoft.com/office/drawing/2010/slicer">
                <sle:slicer xmlns:sle="http://schemas.microsoft.com/office/drawing/2010/slicer" name="Months (Date) 1"/>
              </a:graphicData>
            </a:graphic>
          </xdr:graphicFrame>
        </mc:Choice>
        <mc:Fallback xmlns="">
          <xdr:sp macro="" textlink="">
            <xdr:nvSpPr>
              <xdr:cNvPr id="0" name=""/>
              <xdr:cNvSpPr>
                <a:spLocks noTextEdit="1"/>
              </xdr:cNvSpPr>
            </xdr:nvSpPr>
            <xdr:spPr>
              <a:xfrm>
                <a:off x="312966" y="2911930"/>
                <a:ext cx="1802329" cy="29453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59" name="TextBox 58">
            <a:extLst>
              <a:ext uri="{FF2B5EF4-FFF2-40B4-BE49-F238E27FC236}">
                <a16:creationId xmlns:a16="http://schemas.microsoft.com/office/drawing/2014/main" id="{51184B12-B8D0-03CE-C328-5CD4E24E83F6}"/>
              </a:ext>
            </a:extLst>
          </xdr:cNvPr>
          <xdr:cNvSpPr txBox="1"/>
        </xdr:nvSpPr>
        <xdr:spPr>
          <a:xfrm>
            <a:off x="340180" y="3061604"/>
            <a:ext cx="1455964"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600">
                <a:solidFill>
                  <a:schemeClr val="bg1"/>
                </a:solidFill>
                <a:latin typeface="Aptos Display" panose="020B0004020202020204" pitchFamily="34" charset="0"/>
              </a:rPr>
              <a:t>Date</a:t>
            </a:r>
            <a:r>
              <a:rPr lang="en-IN" sz="1600" baseline="0">
                <a:solidFill>
                  <a:schemeClr val="bg1"/>
                </a:solidFill>
                <a:latin typeface="Aptos Display" panose="020B0004020202020204" pitchFamily="34" charset="0"/>
              </a:rPr>
              <a:t> Filter</a:t>
            </a:r>
            <a:endParaRPr lang="en-IN" sz="1600">
              <a:solidFill>
                <a:schemeClr val="bg1"/>
              </a:solidFill>
              <a:latin typeface="Aptos Display" panose="020B0004020202020204" pitchFamily="34" charset="0"/>
            </a:endParaRPr>
          </a:p>
        </xdr:txBody>
      </xdr:sp>
    </xdr:grpSp>
    <xdr:clientData/>
  </xdr:twoCellAnchor>
  <xdr:twoCellAnchor>
    <xdr:from>
      <xdr:col>0</xdr:col>
      <xdr:colOff>316676</xdr:colOff>
      <xdr:row>31</xdr:row>
      <xdr:rowOff>70754</xdr:rowOff>
    </xdr:from>
    <xdr:to>
      <xdr:col>3</xdr:col>
      <xdr:colOff>246166</xdr:colOff>
      <xdr:row>43</xdr:row>
      <xdr:rowOff>54429</xdr:rowOff>
    </xdr:to>
    <xdr:grpSp>
      <xdr:nvGrpSpPr>
        <xdr:cNvPr id="67" name="Group 66">
          <a:extLst>
            <a:ext uri="{FF2B5EF4-FFF2-40B4-BE49-F238E27FC236}">
              <a16:creationId xmlns:a16="http://schemas.microsoft.com/office/drawing/2014/main" id="{33770F73-366C-CB49-8B56-7BE4AD8DF7DD}"/>
            </a:ext>
          </a:extLst>
        </xdr:cNvPr>
        <xdr:cNvGrpSpPr/>
      </xdr:nvGrpSpPr>
      <xdr:grpSpPr>
        <a:xfrm>
          <a:off x="316676" y="5976254"/>
          <a:ext cx="1766454" cy="2269675"/>
          <a:chOff x="398318" y="6384469"/>
          <a:chExt cx="1766454" cy="2269675"/>
        </a:xfrm>
      </xdr:grpSpPr>
      <mc:AlternateContent xmlns:mc="http://schemas.openxmlformats.org/markup-compatibility/2006" xmlns:a14="http://schemas.microsoft.com/office/drawing/2010/main">
        <mc:Choice Requires="a14">
          <xdr:graphicFrame macro="">
            <xdr:nvGraphicFramePr>
              <xdr:cNvPr id="4" name="Product Category 1">
                <a:extLst>
                  <a:ext uri="{FF2B5EF4-FFF2-40B4-BE49-F238E27FC236}">
                    <a16:creationId xmlns:a16="http://schemas.microsoft.com/office/drawing/2014/main" id="{C0BAA6E5-5A2F-409D-B243-570C6CE5F91A}"/>
                  </a:ext>
                </a:extLst>
              </xdr:cNvPr>
              <xdr:cNvGraphicFramePr/>
            </xdr:nvGraphicFramePr>
            <xdr:xfrm>
              <a:off x="398318" y="6487428"/>
              <a:ext cx="1766454" cy="2166716"/>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316676" y="6079213"/>
                <a:ext cx="1766454" cy="21667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60" name="TextBox 59">
            <a:extLst>
              <a:ext uri="{FF2B5EF4-FFF2-40B4-BE49-F238E27FC236}">
                <a16:creationId xmlns:a16="http://schemas.microsoft.com/office/drawing/2014/main" id="{60B8C205-D47B-A26D-B592-EB379396C5FB}"/>
              </a:ext>
            </a:extLst>
          </xdr:cNvPr>
          <xdr:cNvSpPr txBox="1"/>
        </xdr:nvSpPr>
        <xdr:spPr>
          <a:xfrm>
            <a:off x="424544" y="6384469"/>
            <a:ext cx="1455964"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600">
                <a:solidFill>
                  <a:schemeClr val="bg1"/>
                </a:solidFill>
                <a:latin typeface="Aptos Display" panose="020B0004020202020204" pitchFamily="34" charset="0"/>
              </a:rPr>
              <a:t>Category</a:t>
            </a:r>
          </a:p>
        </xdr:txBody>
      </xdr:sp>
    </xdr:grpSp>
    <xdr:clientData/>
  </xdr:twoCellAnchor>
  <xdr:twoCellAnchor>
    <xdr:from>
      <xdr:col>0</xdr:col>
      <xdr:colOff>285749</xdr:colOff>
      <xdr:row>30</xdr:row>
      <xdr:rowOff>81642</xdr:rowOff>
    </xdr:from>
    <xdr:to>
      <xdr:col>3</xdr:col>
      <xdr:colOff>312965</xdr:colOff>
      <xdr:row>30</xdr:row>
      <xdr:rowOff>81643</xdr:rowOff>
    </xdr:to>
    <xdr:cxnSp macro="">
      <xdr:nvCxnSpPr>
        <xdr:cNvPr id="63" name="Straight Connector 62">
          <a:extLst>
            <a:ext uri="{FF2B5EF4-FFF2-40B4-BE49-F238E27FC236}">
              <a16:creationId xmlns:a16="http://schemas.microsoft.com/office/drawing/2014/main" id="{08FD8AF4-264E-2E2A-1803-EEE3E9F6D22E}"/>
            </a:ext>
          </a:extLst>
        </xdr:cNvPr>
        <xdr:cNvCxnSpPr/>
      </xdr:nvCxnSpPr>
      <xdr:spPr>
        <a:xfrm>
          <a:off x="285749" y="5796642"/>
          <a:ext cx="1864180" cy="1"/>
        </a:xfrm>
        <a:prstGeom prst="line">
          <a:avLst/>
        </a:prstGeom>
        <a:ln>
          <a:solidFill>
            <a:srgbClr val="156082"/>
          </a:solidFill>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0</xdr:col>
      <xdr:colOff>203983</xdr:colOff>
      <xdr:row>46</xdr:row>
      <xdr:rowOff>169334</xdr:rowOff>
    </xdr:from>
    <xdr:ext cx="2045560" cy="4705523"/>
    <xdr:sp macro="" textlink="'Pivot tables'!L21">
      <xdr:nvSpPr>
        <xdr:cNvPr id="69" name="TextBox 68">
          <a:extLst>
            <a:ext uri="{FF2B5EF4-FFF2-40B4-BE49-F238E27FC236}">
              <a16:creationId xmlns:a16="http://schemas.microsoft.com/office/drawing/2014/main" id="{8243BDB8-503A-C3E7-720B-61CFC885ABAE}"/>
            </a:ext>
          </a:extLst>
        </xdr:cNvPr>
        <xdr:cNvSpPr txBox="1"/>
      </xdr:nvSpPr>
      <xdr:spPr>
        <a:xfrm rot="16200000">
          <a:off x="-1125999" y="10262316"/>
          <a:ext cx="4705523" cy="2045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98ED201A-0A88-46CB-94F7-88D8A5ABB0B9}" type="TxLink">
            <a:rPr lang="en-US" sz="6600" b="0" i="0" u="none" strike="noStrike">
              <a:solidFill>
                <a:schemeClr val="bg2">
                  <a:lumMod val="75000"/>
                </a:schemeClr>
              </a:solidFill>
              <a:latin typeface="Abadi Extra Light" panose="020B0204020104020204" pitchFamily="34" charset="0"/>
            </a:rPr>
            <a:pPr/>
            <a:t>Electronics</a:t>
          </a:fld>
          <a:endParaRPr lang="en-IN" sz="6600">
            <a:solidFill>
              <a:schemeClr val="bg2">
                <a:lumMod val="75000"/>
              </a:schemeClr>
            </a:solidFill>
            <a:latin typeface="Abadi Extra Light" panose="020B0204020104020204" pitchFamily="34" charset="0"/>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ga venu gopal" refreshedDate="45464.619752314815" createdVersion="8" refreshedVersion="8" minRefreshableVersion="3" recordCount="240" xr:uid="{57902B3A-8B97-4449-945A-9369ED0A957E}">
  <cacheSource type="worksheet">
    <worksheetSource name="Sales_Table"/>
  </cacheSource>
  <cacheFields count="13">
    <cacheField name="Transaction ID" numFmtId="0">
      <sharedItems containsSemiMixedTypes="0" containsString="0" containsNumber="1" containsInteger="1" minValue="10001" maxValue="10240"/>
    </cacheField>
    <cacheField name="Date" numFmtId="14">
      <sharedItems containsSemiMixedTypes="0" containsNonDate="0" containsDate="1" containsString="0" minDate="2024-01-01T00:00:00" maxDate="2024-08-28T00:00:00" count="24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sharedItems>
      <fieldGroup par="9"/>
    </cacheField>
    <cacheField name="Product Category" numFmtId="0">
      <sharedItems count="6">
        <s v="Electronics"/>
        <s v="Home Appliances"/>
        <s v="Clothing"/>
        <s v="Books"/>
        <s v="Beauty Products"/>
        <s v="Sports"/>
      </sharedItems>
    </cacheField>
    <cacheField name="Product Name" numFmtId="0">
      <sharedItems/>
    </cacheField>
    <cacheField name="Units Sold" numFmtId="0">
      <sharedItems containsSemiMixedTypes="0" containsString="0" containsNumber="1" containsInteger="1" minValue="1" maxValue="10"/>
    </cacheField>
    <cacheField name="Unit Price" numFmtId="0">
      <sharedItems containsSemiMixedTypes="0" containsString="0" containsNumber="1" minValue="6.5" maxValue="3899.99"/>
    </cacheField>
    <cacheField name="Total Revenue" numFmtId="0">
      <sharedItems containsSemiMixedTypes="0" containsString="0" containsNumber="1" minValue="6.5" maxValue="3899.99"/>
    </cacheField>
    <cacheField name="Region" numFmtId="0">
      <sharedItems count="3">
        <s v="North America"/>
        <s v="Europe"/>
        <s v="Asia"/>
      </sharedItems>
    </cacheField>
    <cacheField name="Payment Method" numFmtId="0">
      <sharedItems/>
    </cacheField>
    <cacheField name="Months (Date)" numFmtId="0" databaseField="0">
      <fieldGroup base="1">
        <rangePr groupBy="months" startDate="2024-01-01T00:00:00" endDate="2024-08-28T00:00:00"/>
        <groupItems count="14">
          <s v="&lt;01-01-2024"/>
          <s v="Jan"/>
          <s v="Feb"/>
          <s v="Mar"/>
          <s v="Apr"/>
          <s v="May"/>
          <s v="Jun"/>
          <s v="Jul"/>
          <s v="Aug"/>
          <s v="Sep"/>
          <s v="Oct"/>
          <s v="Nov"/>
          <s v="Dec"/>
          <s v="&gt;28-08-2024"/>
        </groupItems>
      </fieldGroup>
    </cacheField>
    <cacheField name="Total revenue constant" numFmtId="0" formula="'Total Revenue'*1" databaseField="0"/>
    <cacheField name="Average price of unit" numFmtId="0" formula="'Total Revenue'/'Units Sold'" databaseField="0"/>
    <cacheField name="Average Unit Price" numFmtId="0" formula="'Total Revenue'/'Units Sold'" databaseField="0"/>
  </cacheFields>
  <extLst>
    <ext xmlns:x14="http://schemas.microsoft.com/office/spreadsheetml/2009/9/main" uri="{725AE2AE-9491-48be-B2B4-4EB974FC3084}">
      <x14:pivotCacheDefinition pivotCacheId="7664951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0001"/>
    <x v="0"/>
    <x v="0"/>
    <s v="iPhone 14 Pro"/>
    <n v="2"/>
    <n v="999.99"/>
    <n v="1999.98"/>
    <x v="0"/>
    <s v="Credit Card"/>
  </r>
  <r>
    <n v="10002"/>
    <x v="1"/>
    <x v="1"/>
    <s v="Dyson V11 Vacuum"/>
    <n v="1"/>
    <n v="499.99"/>
    <n v="499.99"/>
    <x v="1"/>
    <s v="PayPal"/>
  </r>
  <r>
    <n v="10003"/>
    <x v="2"/>
    <x v="2"/>
    <s v="Levi's 501 Jeans"/>
    <n v="3"/>
    <n v="69.989999999999995"/>
    <n v="209.97"/>
    <x v="2"/>
    <s v="Debit Card"/>
  </r>
  <r>
    <n v="10004"/>
    <x v="3"/>
    <x v="3"/>
    <s v="The Da Vinci Code"/>
    <n v="4"/>
    <n v="15.99"/>
    <n v="63.96"/>
    <x v="0"/>
    <s v="Credit Card"/>
  </r>
  <r>
    <n v="10005"/>
    <x v="4"/>
    <x v="4"/>
    <s v="Neutrogena Skincare Set"/>
    <n v="1"/>
    <n v="89.99"/>
    <n v="89.99"/>
    <x v="1"/>
    <s v="PayPal"/>
  </r>
  <r>
    <n v="10006"/>
    <x v="5"/>
    <x v="5"/>
    <s v="Wilson Evolution Basketball"/>
    <n v="5"/>
    <n v="29.99"/>
    <n v="149.94999999999999"/>
    <x v="2"/>
    <s v="Credit Card"/>
  </r>
  <r>
    <n v="10007"/>
    <x v="6"/>
    <x v="0"/>
    <s v="MacBook Pro 16-inch"/>
    <n v="1"/>
    <n v="2499.9899999999998"/>
    <n v="2499.9899999999998"/>
    <x v="0"/>
    <s v="Credit Card"/>
  </r>
  <r>
    <n v="10008"/>
    <x v="7"/>
    <x v="1"/>
    <s v="Blueair Classic 480i"/>
    <n v="2"/>
    <n v="599.99"/>
    <n v="1199.98"/>
    <x v="1"/>
    <s v="PayPal"/>
  </r>
  <r>
    <n v="10009"/>
    <x v="8"/>
    <x v="2"/>
    <s v="Nike Air Force 1"/>
    <n v="6"/>
    <n v="89.99"/>
    <n v="539.94000000000005"/>
    <x v="2"/>
    <s v="Debit Card"/>
  </r>
  <r>
    <n v="10010"/>
    <x v="9"/>
    <x v="3"/>
    <s v="Dune by Frank Herbert"/>
    <n v="2"/>
    <n v="25.99"/>
    <n v="51.98"/>
    <x v="0"/>
    <s v="Credit Card"/>
  </r>
  <r>
    <n v="10011"/>
    <x v="10"/>
    <x v="4"/>
    <s v="Chanel No. 5 Perfume"/>
    <n v="1"/>
    <n v="129.99"/>
    <n v="129.99"/>
    <x v="1"/>
    <s v="PayPal"/>
  </r>
  <r>
    <n v="10012"/>
    <x v="11"/>
    <x v="5"/>
    <s v="Babolat Pure Drive Tennis Racket"/>
    <n v="3"/>
    <n v="199.99"/>
    <n v="599.97"/>
    <x v="2"/>
    <s v="Credit Card"/>
  </r>
  <r>
    <n v="10013"/>
    <x v="12"/>
    <x v="0"/>
    <s v="Samsung Galaxy Tab S8"/>
    <n v="2"/>
    <n v="749.99"/>
    <n v="1499.98"/>
    <x v="0"/>
    <s v="Credit Card"/>
  </r>
  <r>
    <n v="10014"/>
    <x v="13"/>
    <x v="1"/>
    <s v="Keurig K-Elite Coffee Maker"/>
    <n v="1"/>
    <n v="189.99"/>
    <n v="189.99"/>
    <x v="1"/>
    <s v="PayPal"/>
  </r>
  <r>
    <n v="10015"/>
    <x v="14"/>
    <x v="2"/>
    <s v="North Face Down Jacket"/>
    <n v="2"/>
    <n v="249.99"/>
    <n v="499.98"/>
    <x v="2"/>
    <s v="Debit Card"/>
  </r>
  <r>
    <n v="10016"/>
    <x v="15"/>
    <x v="3"/>
    <s v="Salt, Fat, Acid, Heat by Samin Nosrat"/>
    <n v="3"/>
    <n v="35.99"/>
    <n v="107.97"/>
    <x v="0"/>
    <s v="Credit Card"/>
  </r>
  <r>
    <n v="10017"/>
    <x v="16"/>
    <x v="4"/>
    <s v="Dyson Supersonic Hair Dryer"/>
    <n v="1"/>
    <n v="399.99"/>
    <n v="399.99"/>
    <x v="1"/>
    <s v="PayPal"/>
  </r>
  <r>
    <n v="10018"/>
    <x v="17"/>
    <x v="5"/>
    <s v="Manduka PRO Yoga Mat"/>
    <n v="4"/>
    <n v="119.99"/>
    <n v="479.96"/>
    <x v="2"/>
    <s v="Credit Card"/>
  </r>
  <r>
    <n v="10019"/>
    <x v="18"/>
    <x v="0"/>
    <s v="Garmin Forerunner 945"/>
    <n v="2"/>
    <n v="499.99"/>
    <n v="999.98"/>
    <x v="0"/>
    <s v="Credit Card"/>
  </r>
  <r>
    <n v="10020"/>
    <x v="19"/>
    <x v="1"/>
    <s v="Ninja Professional Blender"/>
    <n v="1"/>
    <n v="99.99"/>
    <n v="99.99"/>
    <x v="1"/>
    <s v="PayPal"/>
  </r>
  <r>
    <n v="10021"/>
    <x v="20"/>
    <x v="2"/>
    <s v="Zara Summer Dress"/>
    <n v="3"/>
    <n v="59.99"/>
    <n v="179.97"/>
    <x v="2"/>
    <s v="Debit Card"/>
  </r>
  <r>
    <n v="10022"/>
    <x v="21"/>
    <x v="3"/>
    <s v="Gone Girl by Gillian Flynn"/>
    <n v="2"/>
    <n v="22.99"/>
    <n v="45.98"/>
    <x v="0"/>
    <s v="Credit Card"/>
  </r>
  <r>
    <n v="10023"/>
    <x v="22"/>
    <x v="4"/>
    <s v="Olay Regenerist Face Cream"/>
    <n v="1"/>
    <n v="49.99"/>
    <n v="49.99"/>
    <x v="1"/>
    <s v="PayPal"/>
  </r>
  <r>
    <n v="10024"/>
    <x v="23"/>
    <x v="5"/>
    <s v="Adidas FIFA World Cup Football"/>
    <n v="3"/>
    <n v="29.99"/>
    <n v="89.97"/>
    <x v="2"/>
    <s v="Credit Card"/>
  </r>
  <r>
    <n v="10025"/>
    <x v="24"/>
    <x v="0"/>
    <s v="Bose QuietComfort 35 Headphones"/>
    <n v="1"/>
    <n v="299.99"/>
    <n v="299.99"/>
    <x v="0"/>
    <s v="Credit Card"/>
  </r>
  <r>
    <n v="10026"/>
    <x v="25"/>
    <x v="1"/>
    <s v="Panasonic NN-SN966S Microwave"/>
    <n v="1"/>
    <n v="179.99"/>
    <n v="179.99"/>
    <x v="1"/>
    <s v="PayPal"/>
  </r>
  <r>
    <n v="10027"/>
    <x v="26"/>
    <x v="2"/>
    <s v="Adidas Ultraboost Shoes"/>
    <n v="2"/>
    <n v="179.99"/>
    <n v="359.98"/>
    <x v="2"/>
    <s v="Debit Card"/>
  </r>
  <r>
    <n v="10028"/>
    <x v="27"/>
    <x v="3"/>
    <s v="Pride and Prejudice by Jane Austen"/>
    <n v="3"/>
    <n v="12.99"/>
    <n v="38.97"/>
    <x v="0"/>
    <s v="Credit Card"/>
  </r>
  <r>
    <n v="10029"/>
    <x v="28"/>
    <x v="4"/>
    <s v="MAC Ruby Woo Lipstick"/>
    <n v="1"/>
    <n v="29.99"/>
    <n v="29.99"/>
    <x v="1"/>
    <s v="PayPal"/>
  </r>
  <r>
    <n v="10030"/>
    <x v="29"/>
    <x v="5"/>
    <s v="Nike Air Zoom Pegasus 37"/>
    <n v="2"/>
    <n v="129.99"/>
    <n v="259.98"/>
    <x v="2"/>
    <s v="Credit Card"/>
  </r>
  <r>
    <n v="10031"/>
    <x v="30"/>
    <x v="0"/>
    <s v="Sony WH-1000XM4 Headphones"/>
    <n v="2"/>
    <n v="349.99"/>
    <n v="699.98"/>
    <x v="0"/>
    <s v="Credit Card"/>
  </r>
  <r>
    <n v="10032"/>
    <x v="31"/>
    <x v="1"/>
    <s v="Instant Pot Duo"/>
    <n v="3"/>
    <n v="89.99"/>
    <n v="269.97000000000003"/>
    <x v="1"/>
    <s v="PayPal"/>
  </r>
  <r>
    <n v="10033"/>
    <x v="32"/>
    <x v="2"/>
    <s v="Under Armour HeatGear T-Shirt"/>
    <n v="5"/>
    <n v="29.99"/>
    <n v="149.94999999999999"/>
    <x v="2"/>
    <s v="Debit Card"/>
  </r>
  <r>
    <n v="10034"/>
    <x v="33"/>
    <x v="3"/>
    <s v="1984 by George Orwell"/>
    <n v="4"/>
    <n v="19.989999999999998"/>
    <n v="79.959999999999994"/>
    <x v="0"/>
    <s v="Credit Card"/>
  </r>
  <r>
    <n v="10035"/>
    <x v="34"/>
    <x v="4"/>
    <s v="L'Oreal Revitalift Serum"/>
    <n v="2"/>
    <n v="39.99"/>
    <n v="79.98"/>
    <x v="1"/>
    <s v="PayPal"/>
  </r>
  <r>
    <n v="10036"/>
    <x v="35"/>
    <x v="5"/>
    <s v="Peloton Bike"/>
    <n v="1"/>
    <n v="1895"/>
    <n v="1895"/>
    <x v="2"/>
    <s v="Credit Card"/>
  </r>
  <r>
    <n v="10037"/>
    <x v="36"/>
    <x v="0"/>
    <s v="Apple Watch Series 8"/>
    <n v="3"/>
    <n v="399.99"/>
    <n v="1199.97"/>
    <x v="0"/>
    <s v="Credit Card"/>
  </r>
  <r>
    <n v="10038"/>
    <x v="37"/>
    <x v="1"/>
    <s v="Roomba i7+"/>
    <n v="2"/>
    <n v="799.99"/>
    <n v="1599.98"/>
    <x v="1"/>
    <s v="PayPal"/>
  </r>
  <r>
    <n v="10039"/>
    <x v="38"/>
    <x v="2"/>
    <s v="Columbia Fleece Jacket"/>
    <n v="4"/>
    <n v="59.99"/>
    <n v="239.96"/>
    <x v="2"/>
    <s v="Debit Card"/>
  </r>
  <r>
    <n v="10040"/>
    <x v="39"/>
    <x v="3"/>
    <s v="Harry Potter and the Sorcerer's Stone"/>
    <n v="3"/>
    <n v="24.99"/>
    <n v="74.97"/>
    <x v="0"/>
    <s v="Credit Card"/>
  </r>
  <r>
    <n v="10041"/>
    <x v="40"/>
    <x v="4"/>
    <s v="Estee Lauder Advanced Night Repair"/>
    <n v="1"/>
    <n v="105"/>
    <n v="105"/>
    <x v="1"/>
    <s v="PayPal"/>
  </r>
  <r>
    <n v="10042"/>
    <x v="41"/>
    <x v="5"/>
    <s v="Fitbit Charge 5"/>
    <n v="2"/>
    <n v="129.99"/>
    <n v="259.98"/>
    <x v="2"/>
    <s v="Credit Card"/>
  </r>
  <r>
    <n v="10043"/>
    <x v="42"/>
    <x v="0"/>
    <s v="GoPro HERO10 Black"/>
    <n v="3"/>
    <n v="399.99"/>
    <n v="1199.97"/>
    <x v="0"/>
    <s v="Credit Card"/>
  </r>
  <r>
    <n v="10044"/>
    <x v="43"/>
    <x v="1"/>
    <s v="Nespresso VertuoPlus"/>
    <n v="1"/>
    <n v="199.99"/>
    <n v="199.99"/>
    <x v="1"/>
    <s v="PayPal"/>
  </r>
  <r>
    <n v="10045"/>
    <x v="44"/>
    <x v="2"/>
    <s v="Patagonia Better Sweater"/>
    <n v="2"/>
    <n v="139.99"/>
    <n v="279.98"/>
    <x v="2"/>
    <s v="Debit Card"/>
  </r>
  <r>
    <n v="10046"/>
    <x v="45"/>
    <x v="3"/>
    <s v="Becoming by Michelle Obama"/>
    <n v="4"/>
    <n v="32.5"/>
    <n v="130"/>
    <x v="0"/>
    <s v="Credit Card"/>
  </r>
  <r>
    <n v="10047"/>
    <x v="46"/>
    <x v="4"/>
    <s v="Clinique Moisture Surge"/>
    <n v="1"/>
    <n v="52"/>
    <n v="52"/>
    <x v="1"/>
    <s v="PayPal"/>
  </r>
  <r>
    <n v="10048"/>
    <x v="47"/>
    <x v="5"/>
    <s v="Yeti Rambler Tumbler"/>
    <n v="6"/>
    <n v="39.99"/>
    <n v="239.94"/>
    <x v="2"/>
    <s v="Credit Card"/>
  </r>
  <r>
    <n v="10049"/>
    <x v="48"/>
    <x v="0"/>
    <s v="Kindle Paperwhite"/>
    <n v="2"/>
    <n v="129.99"/>
    <n v="259.98"/>
    <x v="0"/>
    <s v="Credit Card"/>
  </r>
  <r>
    <n v="10050"/>
    <x v="49"/>
    <x v="1"/>
    <s v="Breville Smart Oven"/>
    <n v="1"/>
    <n v="299.99"/>
    <n v="299.99"/>
    <x v="1"/>
    <s v="PayPal"/>
  </r>
  <r>
    <n v="10051"/>
    <x v="50"/>
    <x v="2"/>
    <s v="Ray-Ban Aviator Sunglasses"/>
    <n v="3"/>
    <n v="154.99"/>
    <n v="464.97"/>
    <x v="2"/>
    <s v="Debit Card"/>
  </r>
  <r>
    <n v="10052"/>
    <x v="51"/>
    <x v="3"/>
    <s v="The Silent Patient by Alex Michaelides"/>
    <n v="2"/>
    <n v="26.99"/>
    <n v="53.98"/>
    <x v="0"/>
    <s v="Credit Card"/>
  </r>
  <r>
    <n v="10053"/>
    <x v="52"/>
    <x v="4"/>
    <s v="Shiseido Ultimate Sun Protector"/>
    <n v="1"/>
    <n v="49"/>
    <n v="49"/>
    <x v="1"/>
    <s v="PayPal"/>
  </r>
  <r>
    <n v="10054"/>
    <x v="53"/>
    <x v="5"/>
    <s v="Titleist Pro V1 Golf Balls"/>
    <n v="5"/>
    <n v="49.99"/>
    <n v="249.95"/>
    <x v="2"/>
    <s v="Credit Card"/>
  </r>
  <r>
    <n v="10055"/>
    <x v="54"/>
    <x v="0"/>
    <s v="Anker PowerCore Portable Charger"/>
    <n v="4"/>
    <n v="59.99"/>
    <n v="239.96"/>
    <x v="0"/>
    <s v="Credit Card"/>
  </r>
  <r>
    <n v="10056"/>
    <x v="55"/>
    <x v="1"/>
    <s v="KitchenAid Artisan Stand Mixer"/>
    <n v="1"/>
    <n v="499.99"/>
    <n v="499.99"/>
    <x v="1"/>
    <s v="PayPal"/>
  </r>
  <r>
    <n v="10057"/>
    <x v="56"/>
    <x v="2"/>
    <s v="Calvin Klein Boxer Briefs"/>
    <n v="5"/>
    <n v="29.99"/>
    <n v="149.94999999999999"/>
    <x v="2"/>
    <s v="Debit Card"/>
  </r>
  <r>
    <n v="10058"/>
    <x v="57"/>
    <x v="3"/>
    <s v="Educated by Tara Westover"/>
    <n v="3"/>
    <n v="28"/>
    <n v="84"/>
    <x v="0"/>
    <s v="Credit Card"/>
  </r>
  <r>
    <n v="10059"/>
    <x v="58"/>
    <x v="4"/>
    <s v="Anastasia Beverly Hills Brow Wiz"/>
    <n v="2"/>
    <n v="23"/>
    <n v="46"/>
    <x v="1"/>
    <s v="PayPal"/>
  </r>
  <r>
    <n v="10060"/>
    <x v="59"/>
    <x v="5"/>
    <s v="Hyperice Hypervolt Massager"/>
    <n v="1"/>
    <n v="349"/>
    <n v="349"/>
    <x v="2"/>
    <s v="Credit Card"/>
  </r>
  <r>
    <n v="10061"/>
    <x v="60"/>
    <x v="0"/>
    <s v="Nintendo Switch"/>
    <n v="3"/>
    <n v="299.99"/>
    <n v="899.97"/>
    <x v="0"/>
    <s v="Credit Card"/>
  </r>
  <r>
    <n v="10062"/>
    <x v="61"/>
    <x v="1"/>
    <s v="Philips Airfryer XXL"/>
    <n v="2"/>
    <n v="199.99"/>
    <n v="399.98"/>
    <x v="1"/>
    <s v="PayPal"/>
  </r>
  <r>
    <n v="10063"/>
    <x v="62"/>
    <x v="2"/>
    <s v="Hanes ComfortSoft T-Shirt"/>
    <n v="10"/>
    <n v="9.99"/>
    <n v="99.9"/>
    <x v="2"/>
    <s v="Debit Card"/>
  </r>
  <r>
    <n v="10064"/>
    <x v="63"/>
    <x v="3"/>
    <s v="Where the Crawdads Sing by Delia Owens"/>
    <n v="4"/>
    <n v="18.989999999999998"/>
    <n v="75.959999999999994"/>
    <x v="0"/>
    <s v="Credit Card"/>
  </r>
  <r>
    <n v="10065"/>
    <x v="64"/>
    <x v="4"/>
    <s v="Lancome La Vie Est Belle"/>
    <n v="1"/>
    <n v="102"/>
    <n v="102"/>
    <x v="1"/>
    <s v="PayPal"/>
  </r>
  <r>
    <n v="10066"/>
    <x v="65"/>
    <x v="5"/>
    <s v="Garmin Edge 530"/>
    <n v="2"/>
    <n v="299.99"/>
    <n v="599.98"/>
    <x v="2"/>
    <s v="Credit Card"/>
  </r>
  <r>
    <n v="10067"/>
    <x v="66"/>
    <x v="0"/>
    <s v="Samsung QLED 4K TV"/>
    <n v="1"/>
    <n v="1199.99"/>
    <n v="1199.99"/>
    <x v="0"/>
    <s v="Credit Card"/>
  </r>
  <r>
    <n v="10068"/>
    <x v="67"/>
    <x v="1"/>
    <s v="Eufy RoboVac 11S"/>
    <n v="3"/>
    <n v="219.99"/>
    <n v="659.97"/>
    <x v="1"/>
    <s v="PayPal"/>
  </r>
  <r>
    <n v="10069"/>
    <x v="68"/>
    <x v="2"/>
    <s v="Puma Suede Classic Sneakers"/>
    <n v="4"/>
    <n v="59.99"/>
    <n v="239.96"/>
    <x v="2"/>
    <s v="Debit Card"/>
  </r>
  <r>
    <n v="10070"/>
    <x v="69"/>
    <x v="3"/>
    <s v="The Great Gatsby by F. Scott Fitzgerald"/>
    <n v="2"/>
    <n v="10.99"/>
    <n v="21.98"/>
    <x v="0"/>
    <s v="Credit Card"/>
  </r>
  <r>
    <n v="10071"/>
    <x v="70"/>
    <x v="4"/>
    <s v="Drunk Elephant C-Firma Day Serum"/>
    <n v="1"/>
    <n v="78"/>
    <n v="78"/>
    <x v="1"/>
    <s v="PayPal"/>
  </r>
  <r>
    <n v="10072"/>
    <x v="71"/>
    <x v="5"/>
    <s v="Nike Metcon 6"/>
    <n v="3"/>
    <n v="129.99"/>
    <n v="389.97"/>
    <x v="2"/>
    <s v="Credit Card"/>
  </r>
  <r>
    <n v="10073"/>
    <x v="72"/>
    <x v="0"/>
    <s v="HP Spectre x360 Laptop"/>
    <n v="1"/>
    <n v="1599.99"/>
    <n v="1599.99"/>
    <x v="0"/>
    <s v="Credit Card"/>
  </r>
  <r>
    <n v="10074"/>
    <x v="73"/>
    <x v="1"/>
    <s v="De'Longhi Magnifica Espresso Machine"/>
    <n v="1"/>
    <n v="899.99"/>
    <n v="899.99"/>
    <x v="1"/>
    <s v="PayPal"/>
  </r>
  <r>
    <n v="10075"/>
    <x v="74"/>
    <x v="2"/>
    <s v="Tommy Hilfiger Polo Shirt"/>
    <n v="5"/>
    <n v="49.99"/>
    <n v="249.95"/>
    <x v="2"/>
    <s v="Debit Card"/>
  </r>
  <r>
    <n v="10076"/>
    <x v="75"/>
    <x v="3"/>
    <s v="To Kill a Mockingbird by Harper Lee"/>
    <n v="4"/>
    <n v="14.99"/>
    <n v="59.96"/>
    <x v="0"/>
    <s v="Credit Card"/>
  </r>
  <r>
    <n v="10077"/>
    <x v="76"/>
    <x v="4"/>
    <s v="Glossier Boy Brow"/>
    <n v="2"/>
    <n v="16"/>
    <n v="32"/>
    <x v="1"/>
    <s v="PayPal"/>
  </r>
  <r>
    <n v="10078"/>
    <x v="77"/>
    <x v="5"/>
    <s v="Rogue Fitness Kettlebell"/>
    <n v="3"/>
    <n v="69.989999999999995"/>
    <n v="209.97"/>
    <x v="2"/>
    <s v="Credit Card"/>
  </r>
  <r>
    <n v="10079"/>
    <x v="78"/>
    <x v="0"/>
    <s v="Apple AirPods Pro"/>
    <n v="2"/>
    <n v="249.99"/>
    <n v="499.98"/>
    <x v="0"/>
    <s v="Credit Card"/>
  </r>
  <r>
    <n v="10080"/>
    <x v="79"/>
    <x v="1"/>
    <s v="Dyson Pure Cool Link"/>
    <n v="1"/>
    <n v="499.99"/>
    <n v="499.99"/>
    <x v="1"/>
    <s v="PayPal"/>
  </r>
  <r>
    <n v="10081"/>
    <x v="80"/>
    <x v="2"/>
    <s v="Levi's Trucker Jacket"/>
    <n v="2"/>
    <n v="89.99"/>
    <n v="179.98"/>
    <x v="2"/>
    <s v="Debit Card"/>
  </r>
  <r>
    <n v="10082"/>
    <x v="81"/>
    <x v="3"/>
    <s v="The Hobbit by J.R.R. Tolkien"/>
    <n v="3"/>
    <n v="12.99"/>
    <n v="38.97"/>
    <x v="0"/>
    <s v="Credit Card"/>
  </r>
  <r>
    <n v="10083"/>
    <x v="82"/>
    <x v="4"/>
    <s v="Charlotte Tilbury Magic Cream"/>
    <n v="1"/>
    <n v="100"/>
    <n v="100"/>
    <x v="1"/>
    <s v="PayPal"/>
  </r>
  <r>
    <n v="10084"/>
    <x v="83"/>
    <x v="5"/>
    <s v="Spalding NBA Street Basketball"/>
    <n v="6"/>
    <n v="24.99"/>
    <n v="149.94"/>
    <x v="2"/>
    <s v="Credit Card"/>
  </r>
  <r>
    <n v="10085"/>
    <x v="84"/>
    <x v="0"/>
    <s v="Ring Video Doorbell"/>
    <n v="1"/>
    <n v="99.99"/>
    <n v="99.99"/>
    <x v="0"/>
    <s v="Credit Card"/>
  </r>
  <r>
    <n v="10086"/>
    <x v="85"/>
    <x v="1"/>
    <s v="LG OLED TV"/>
    <n v="2"/>
    <n v="1299.99"/>
    <n v="2599.98"/>
    <x v="1"/>
    <s v="PayPal"/>
  </r>
  <r>
    <n v="10087"/>
    <x v="86"/>
    <x v="2"/>
    <s v="Uniqlo Ultra Light Down Jacket"/>
    <n v="3"/>
    <n v="79.989999999999995"/>
    <n v="239.97"/>
    <x v="2"/>
    <s v="Debit Card"/>
  </r>
  <r>
    <n v="10088"/>
    <x v="87"/>
    <x v="3"/>
    <s v="The Catcher in the Rye by J.D. Salinger"/>
    <n v="4"/>
    <n v="13.99"/>
    <n v="55.96"/>
    <x v="0"/>
    <s v="Credit Card"/>
  </r>
  <r>
    <n v="10089"/>
    <x v="88"/>
    <x v="4"/>
    <s v="Sunday Riley Good Genes"/>
    <n v="1"/>
    <n v="105"/>
    <n v="105"/>
    <x v="1"/>
    <s v="PayPal"/>
  </r>
  <r>
    <n v="10090"/>
    <x v="89"/>
    <x v="5"/>
    <s v="On Running Cloud Shoes"/>
    <n v="2"/>
    <n v="129.99"/>
    <n v="259.98"/>
    <x v="2"/>
    <s v="Credit Card"/>
  </r>
  <r>
    <n v="10091"/>
    <x v="90"/>
    <x v="0"/>
    <s v="Logitech MX Master 3 Mouse"/>
    <n v="2"/>
    <n v="99.99"/>
    <n v="199.98"/>
    <x v="0"/>
    <s v="Credit Card"/>
  </r>
  <r>
    <n v="10092"/>
    <x v="91"/>
    <x v="1"/>
    <s v="Instant Pot Duo Crisp"/>
    <n v="1"/>
    <n v="179.99"/>
    <n v="179.99"/>
    <x v="1"/>
    <s v="PayPal"/>
  </r>
  <r>
    <n v="10093"/>
    <x v="92"/>
    <x v="2"/>
    <s v="Adidas Originals Superstar Sneakers"/>
    <n v="4"/>
    <n v="79.989999999999995"/>
    <n v="319.95999999999998"/>
    <x v="2"/>
    <s v="Debit Card"/>
  </r>
  <r>
    <n v="10094"/>
    <x v="93"/>
    <x v="3"/>
    <s v="The Alchemist by Paulo Coelho"/>
    <n v="3"/>
    <n v="14.99"/>
    <n v="44.97"/>
    <x v="0"/>
    <s v="Credit Card"/>
  </r>
  <r>
    <n v="10095"/>
    <x v="94"/>
    <x v="4"/>
    <s v="Tatcha The Water Cream"/>
    <n v="1"/>
    <n v="68"/>
    <n v="68"/>
    <x v="1"/>
    <s v="PayPal"/>
  </r>
  <r>
    <n v="10096"/>
    <x v="95"/>
    <x v="5"/>
    <s v="Garmin Fenix 6X Pro"/>
    <n v="1"/>
    <n v="999.99"/>
    <n v="999.99"/>
    <x v="2"/>
    <s v="Credit Card"/>
  </r>
  <r>
    <n v="10097"/>
    <x v="96"/>
    <x v="0"/>
    <s v="Bose SoundLink Revolve+ Speaker"/>
    <n v="3"/>
    <n v="299.99"/>
    <n v="899.97"/>
    <x v="0"/>
    <s v="Credit Card"/>
  </r>
  <r>
    <n v="10098"/>
    <x v="97"/>
    <x v="1"/>
    <s v="Vitamix Explorian Blender"/>
    <n v="1"/>
    <n v="349.99"/>
    <n v="349.99"/>
    <x v="1"/>
    <s v="PayPal"/>
  </r>
  <r>
    <n v="10099"/>
    <x v="98"/>
    <x v="2"/>
    <s v="Gap Essential Crewneck T-Shirt"/>
    <n v="6"/>
    <n v="19.989999999999998"/>
    <n v="119.94"/>
    <x v="2"/>
    <s v="Debit Card"/>
  </r>
  <r>
    <n v="10100"/>
    <x v="99"/>
    <x v="3"/>
    <s v="The Power of Now by Eckhart Tolle"/>
    <n v="2"/>
    <n v="12.99"/>
    <n v="25.98"/>
    <x v="0"/>
    <s v="Credit Card"/>
  </r>
  <r>
    <n v="10101"/>
    <x v="100"/>
    <x v="4"/>
    <s v="Kiehl's Midnight Recovery Concentrate"/>
    <n v="1"/>
    <n v="82"/>
    <n v="82"/>
    <x v="1"/>
    <s v="PayPal"/>
  </r>
  <r>
    <n v="10102"/>
    <x v="101"/>
    <x v="5"/>
    <s v="Under Armour HOVR Sonic 4 Shoes"/>
    <n v="2"/>
    <n v="109.99"/>
    <n v="219.98"/>
    <x v="2"/>
    <s v="Credit Card"/>
  </r>
  <r>
    <n v="10103"/>
    <x v="102"/>
    <x v="0"/>
    <s v="Canon EOS R5 Camera"/>
    <n v="1"/>
    <n v="3899.99"/>
    <n v="3899.99"/>
    <x v="0"/>
    <s v="Credit Card"/>
  </r>
  <r>
    <n v="10104"/>
    <x v="103"/>
    <x v="1"/>
    <s v="Shark IQ Robot Vacuum"/>
    <n v="2"/>
    <n v="349.99"/>
    <n v="699.98"/>
    <x v="1"/>
    <s v="PayPal"/>
  </r>
  <r>
    <n v="10105"/>
    <x v="104"/>
    <x v="2"/>
    <s v="H&amp;M Slim Fit Jeans"/>
    <n v="3"/>
    <n v="39.99"/>
    <n v="119.97"/>
    <x v="2"/>
    <s v="Debit Card"/>
  </r>
  <r>
    <n v="10106"/>
    <x v="105"/>
    <x v="3"/>
    <s v="The Girl on the Train by Paula Hawkins"/>
    <n v="4"/>
    <n v="10.99"/>
    <n v="43.96"/>
    <x v="0"/>
    <s v="Credit Card"/>
  </r>
  <r>
    <n v="10107"/>
    <x v="106"/>
    <x v="4"/>
    <s v="The Ordinary Niacinamide Serum"/>
    <n v="1"/>
    <n v="6.5"/>
    <n v="6.5"/>
    <x v="1"/>
    <s v="PayPal"/>
  </r>
  <r>
    <n v="10108"/>
    <x v="107"/>
    <x v="5"/>
    <s v="Bowflex SelectTech 552 Dumbbells"/>
    <n v="1"/>
    <n v="399.99"/>
    <n v="399.99"/>
    <x v="2"/>
    <s v="Credit Card"/>
  </r>
  <r>
    <n v="10109"/>
    <x v="108"/>
    <x v="0"/>
    <s v="Google Nest Hub Max"/>
    <n v="2"/>
    <n v="229.99"/>
    <n v="459.98"/>
    <x v="0"/>
    <s v="Credit Card"/>
  </r>
  <r>
    <n v="10110"/>
    <x v="109"/>
    <x v="1"/>
    <s v="Cuisinart Griddler Deluxe"/>
    <n v="1"/>
    <n v="159.99"/>
    <n v="159.99"/>
    <x v="1"/>
    <s v="PayPal"/>
  </r>
  <r>
    <n v="10111"/>
    <x v="110"/>
    <x v="2"/>
    <s v="Old Navy Relaxed-Fit T-Shirt"/>
    <n v="4"/>
    <n v="14.99"/>
    <n v="59.96"/>
    <x v="2"/>
    <s v="Debit Card"/>
  </r>
  <r>
    <n v="10112"/>
    <x v="111"/>
    <x v="3"/>
    <s v="Sapiens: A Brief History of Humankind by Yuval Noah Harari"/>
    <n v="2"/>
    <n v="18.989999999999998"/>
    <n v="37.979999999999997"/>
    <x v="0"/>
    <s v="Credit Card"/>
  </r>
  <r>
    <n v="10113"/>
    <x v="112"/>
    <x v="4"/>
    <s v="Biore UV Aqua Rich Watery Essence Sunscreen"/>
    <n v="1"/>
    <n v="15"/>
    <n v="15"/>
    <x v="1"/>
    <s v="PayPal"/>
  </r>
  <r>
    <n v="10114"/>
    <x v="113"/>
    <x v="5"/>
    <s v="Fitbit Versa 3"/>
    <n v="3"/>
    <n v="229.95"/>
    <n v="689.85"/>
    <x v="2"/>
    <s v="Credit Card"/>
  </r>
  <r>
    <n v="10115"/>
    <x v="114"/>
    <x v="0"/>
    <s v="Amazon Echo Show 10"/>
    <n v="1"/>
    <n v="249.99"/>
    <n v="249.99"/>
    <x v="0"/>
    <s v="Credit Card"/>
  </r>
  <r>
    <n v="10116"/>
    <x v="115"/>
    <x v="1"/>
    <s v="Breville Smart Grill"/>
    <n v="2"/>
    <n v="299.95"/>
    <n v="599.9"/>
    <x v="1"/>
    <s v="PayPal"/>
  </r>
  <r>
    <n v="10117"/>
    <x v="116"/>
    <x v="2"/>
    <s v="Gap High Rise Skinny Jeans"/>
    <n v="3"/>
    <n v="49.99"/>
    <n v="149.97"/>
    <x v="2"/>
    <s v="Debit Card"/>
  </r>
  <r>
    <n v="10118"/>
    <x v="117"/>
    <x v="3"/>
    <s v="Atomic Habits by James Clear"/>
    <n v="4"/>
    <n v="16.989999999999998"/>
    <n v="67.959999999999994"/>
    <x v="0"/>
    <s v="Credit Card"/>
  </r>
  <r>
    <n v="10119"/>
    <x v="118"/>
    <x v="4"/>
    <s v="CeraVe Hydrating Facial Cleanser"/>
    <n v="2"/>
    <n v="14.99"/>
    <n v="29.98"/>
    <x v="1"/>
    <s v="PayPal"/>
  </r>
  <r>
    <n v="10120"/>
    <x v="119"/>
    <x v="5"/>
    <s v="YETI Hopper Flip Portable Cooler"/>
    <n v="1"/>
    <n v="249.99"/>
    <n v="249.99"/>
    <x v="2"/>
    <s v="Credit Card"/>
  </r>
  <r>
    <n v="10121"/>
    <x v="120"/>
    <x v="0"/>
    <s v="Apple iPad Air"/>
    <n v="2"/>
    <n v="599.99"/>
    <n v="1199.98"/>
    <x v="0"/>
    <s v="Credit Card"/>
  </r>
  <r>
    <n v="10122"/>
    <x v="121"/>
    <x v="1"/>
    <s v="Hamilton Beach FlexBrew Coffee Maker"/>
    <n v="1"/>
    <n v="89.99"/>
    <n v="89.99"/>
    <x v="1"/>
    <s v="PayPal"/>
  </r>
  <r>
    <n v="10123"/>
    <x v="122"/>
    <x v="2"/>
    <s v="Forever 21 Graphic Tee"/>
    <n v="5"/>
    <n v="12.99"/>
    <n v="64.95"/>
    <x v="2"/>
    <s v="Debit Card"/>
  </r>
  <r>
    <n v="10124"/>
    <x v="123"/>
    <x v="3"/>
    <s v="The Subtle Art of Not Giving a F*ck by Mark Manson"/>
    <n v="3"/>
    <n v="14.99"/>
    <n v="44.97"/>
    <x v="0"/>
    <s v="Credit Card"/>
  </r>
  <r>
    <n v="10125"/>
    <x v="124"/>
    <x v="4"/>
    <s v="NARS Radiant Creamy Concealer"/>
    <n v="1"/>
    <n v="30"/>
    <n v="30"/>
    <x v="1"/>
    <s v="PayPal"/>
  </r>
  <r>
    <n v="10126"/>
    <x v="125"/>
    <x v="5"/>
    <s v="Yeti Roadie 24 Cooler"/>
    <n v="1"/>
    <n v="199.99"/>
    <n v="199.99"/>
    <x v="2"/>
    <s v="Credit Card"/>
  </r>
  <r>
    <n v="10127"/>
    <x v="126"/>
    <x v="0"/>
    <s v="Sony PlayStation 5"/>
    <n v="1"/>
    <n v="499.99"/>
    <n v="499.99"/>
    <x v="0"/>
    <s v="Credit Card"/>
  </r>
  <r>
    <n v="10128"/>
    <x v="127"/>
    <x v="1"/>
    <s v="Dyson Supersonic Hair Dryer"/>
    <n v="2"/>
    <n v="399.99"/>
    <n v="799.98"/>
    <x v="1"/>
    <s v="PayPal"/>
  </r>
  <r>
    <n v="10129"/>
    <x v="128"/>
    <x v="2"/>
    <s v="Lululemon Align Leggings"/>
    <n v="3"/>
    <n v="98"/>
    <n v="294"/>
    <x v="2"/>
    <s v="Debit Card"/>
  </r>
  <r>
    <n v="10130"/>
    <x v="129"/>
    <x v="3"/>
    <s v="The Four Agreements by Don Miguel Ruiz"/>
    <n v="2"/>
    <n v="8.99"/>
    <n v="17.98"/>
    <x v="0"/>
    <s v="Credit Card"/>
  </r>
  <r>
    <n v="10131"/>
    <x v="130"/>
    <x v="4"/>
    <s v="Fenty Beauty Killawatt Highlighter"/>
    <n v="1"/>
    <n v="36"/>
    <n v="36"/>
    <x v="1"/>
    <s v="PayPal"/>
  </r>
  <r>
    <n v="10132"/>
    <x v="131"/>
    <x v="5"/>
    <s v="Hydro Flask Wide Mouth Water Bottle"/>
    <n v="4"/>
    <n v="39.950000000000003"/>
    <n v="159.80000000000001"/>
    <x v="2"/>
    <s v="Credit Card"/>
  </r>
  <r>
    <n v="10133"/>
    <x v="132"/>
    <x v="0"/>
    <s v="Microsoft Surface Laptop 4"/>
    <n v="1"/>
    <n v="1299.99"/>
    <n v="1299.99"/>
    <x v="0"/>
    <s v="Credit Card"/>
  </r>
  <r>
    <n v="10134"/>
    <x v="133"/>
    <x v="1"/>
    <s v="Keurig K-Mini Coffee Maker"/>
    <n v="2"/>
    <n v="79.989999999999995"/>
    <n v="159.97999999999999"/>
    <x v="1"/>
    <s v="PayPal"/>
  </r>
  <r>
    <n v="10135"/>
    <x v="134"/>
    <x v="2"/>
    <s v="Gap Crewneck Sweatshirt"/>
    <n v="4"/>
    <n v="34.99"/>
    <n v="139.96"/>
    <x v="2"/>
    <s v="Debit Card"/>
  </r>
  <r>
    <n v="10136"/>
    <x v="135"/>
    <x v="3"/>
    <s v="Think and Grow Rich by Napoleon Hill"/>
    <n v="3"/>
    <n v="9.99"/>
    <n v="29.97"/>
    <x v="0"/>
    <s v="Credit Card"/>
  </r>
  <r>
    <n v="10137"/>
    <x v="136"/>
    <x v="4"/>
    <s v="The Ordinary Hyaluronic Acid Serum"/>
    <n v="1"/>
    <n v="6.8"/>
    <n v="6.8"/>
    <x v="1"/>
    <s v="PayPal"/>
  </r>
  <r>
    <n v="10138"/>
    <x v="137"/>
    <x v="5"/>
    <s v="Fitbit Inspire 2"/>
    <n v="2"/>
    <n v="99.95"/>
    <n v="199.9"/>
    <x v="2"/>
    <s v="Credit Card"/>
  </r>
  <r>
    <n v="10139"/>
    <x v="138"/>
    <x v="0"/>
    <s v="Samsung Odyssey G9 Gaming Monitor"/>
    <n v="1"/>
    <n v="1499.99"/>
    <n v="1499.99"/>
    <x v="0"/>
    <s v="Credit Card"/>
  </r>
  <r>
    <n v="10140"/>
    <x v="139"/>
    <x v="1"/>
    <s v="Instant Pot Ultra"/>
    <n v="1"/>
    <n v="139.99"/>
    <n v="139.99"/>
    <x v="1"/>
    <s v="PayPal"/>
  </r>
  <r>
    <n v="10141"/>
    <x v="140"/>
    <x v="2"/>
    <s v="Adidas Essential Track Pants"/>
    <n v="3"/>
    <n v="44.99"/>
    <n v="134.97"/>
    <x v="2"/>
    <s v="Debit Card"/>
  </r>
  <r>
    <n v="10142"/>
    <x v="141"/>
    <x v="3"/>
    <s v="The Power of Habit by Charles Duhigg"/>
    <n v="2"/>
    <n v="11.99"/>
    <n v="23.98"/>
    <x v="0"/>
    <s v="Credit Card"/>
  </r>
  <r>
    <n v="10143"/>
    <x v="142"/>
    <x v="4"/>
    <s v="Clinique Dramatically Different Moisturizing Lotion"/>
    <n v="1"/>
    <n v="29.5"/>
    <n v="29.5"/>
    <x v="1"/>
    <s v="PayPal"/>
  </r>
  <r>
    <n v="10144"/>
    <x v="143"/>
    <x v="5"/>
    <s v="YETI Tundra 45 Cooler"/>
    <n v="1"/>
    <n v="299.99"/>
    <n v="299.99"/>
    <x v="2"/>
    <s v="Credit Card"/>
  </r>
  <r>
    <n v="10145"/>
    <x v="144"/>
    <x v="0"/>
    <s v="Apple AirPods Max"/>
    <n v="1"/>
    <n v="549"/>
    <n v="549"/>
    <x v="0"/>
    <s v="Credit Card"/>
  </r>
  <r>
    <n v="10146"/>
    <x v="145"/>
    <x v="1"/>
    <s v="Cuisinart Coffee Center"/>
    <n v="2"/>
    <n v="199.95"/>
    <n v="399.9"/>
    <x v="1"/>
    <s v="PayPal"/>
  </r>
  <r>
    <n v="10147"/>
    <x v="146"/>
    <x v="2"/>
    <s v="Levi's Sherpa Trucker Jacket"/>
    <n v="2"/>
    <n v="98"/>
    <n v="196"/>
    <x v="2"/>
    <s v="Debit Card"/>
  </r>
  <r>
    <n v="10148"/>
    <x v="147"/>
    <x v="3"/>
    <s v="The Outsiders by S.E. Hinton"/>
    <n v="3"/>
    <n v="10.99"/>
    <n v="32.97"/>
    <x v="0"/>
    <s v="Credit Card"/>
  </r>
  <r>
    <n v="10149"/>
    <x v="148"/>
    <x v="4"/>
    <s v="Laneige Water Sleeping Mask"/>
    <n v="1"/>
    <n v="25"/>
    <n v="25"/>
    <x v="1"/>
    <s v="PayPal"/>
  </r>
  <r>
    <n v="10150"/>
    <x v="149"/>
    <x v="5"/>
    <s v="Bose SoundSport Wireless Earbuds"/>
    <n v="2"/>
    <n v="149.99"/>
    <n v="299.98"/>
    <x v="2"/>
    <s v="Credit Card"/>
  </r>
  <r>
    <n v="10151"/>
    <x v="150"/>
    <x v="0"/>
    <s v="Sony WH-1000XM4 Headphones"/>
    <n v="1"/>
    <n v="349.99"/>
    <n v="349.99"/>
    <x v="0"/>
    <s v="Credit Card"/>
  </r>
  <r>
    <n v="10152"/>
    <x v="151"/>
    <x v="1"/>
    <s v="Ninja Foodi Pressure Cooker"/>
    <n v="2"/>
    <n v="199.99"/>
    <n v="399.98"/>
    <x v="1"/>
    <s v="PayPal"/>
  </r>
  <r>
    <n v="10153"/>
    <x v="152"/>
    <x v="2"/>
    <s v="Nike Sportswear Club Fleece Hoodie"/>
    <n v="3"/>
    <n v="54.99"/>
    <n v="164.97"/>
    <x v="2"/>
    <s v="Debit Card"/>
  </r>
  <r>
    <n v="10154"/>
    <x v="153"/>
    <x v="3"/>
    <s v="The Night Circus by Erin Morgenstern"/>
    <n v="2"/>
    <n v="16.989999999999998"/>
    <n v="33.979999999999997"/>
    <x v="0"/>
    <s v="Credit Card"/>
  </r>
  <r>
    <n v="10155"/>
    <x v="154"/>
    <x v="4"/>
    <s v="GlamGlow Supermud Clearing Treatment"/>
    <n v="1"/>
    <n v="59"/>
    <n v="59"/>
    <x v="1"/>
    <s v="PayPal"/>
  </r>
  <r>
    <n v="10156"/>
    <x v="155"/>
    <x v="5"/>
    <s v="Garmin Forerunner 245"/>
    <n v="1"/>
    <n v="299.99"/>
    <n v="299.99"/>
    <x v="2"/>
    <s v="Credit Card"/>
  </r>
  <r>
    <n v="10157"/>
    <x v="156"/>
    <x v="0"/>
    <s v="Google Pixel 6 Pro"/>
    <n v="1"/>
    <n v="899.99"/>
    <n v="899.99"/>
    <x v="0"/>
    <s v="Credit Card"/>
  </r>
  <r>
    <n v="10158"/>
    <x v="157"/>
    <x v="1"/>
    <s v="Breville Nespresso Creatista Plus"/>
    <n v="1"/>
    <n v="499.95"/>
    <n v="499.95"/>
    <x v="1"/>
    <s v="PayPal"/>
  </r>
  <r>
    <n v="10159"/>
    <x v="158"/>
    <x v="2"/>
    <s v="Under Armour Tech 2.0 T-Shirt"/>
    <n v="4"/>
    <n v="24.99"/>
    <n v="99.96"/>
    <x v="2"/>
    <s v="Debit Card"/>
  </r>
  <r>
    <n v="10160"/>
    <x v="159"/>
    <x v="3"/>
    <s v="The Art of War by Sun Tzu"/>
    <n v="3"/>
    <n v="7.99"/>
    <n v="23.97"/>
    <x v="0"/>
    <s v="Credit Card"/>
  </r>
  <r>
    <n v="10161"/>
    <x v="160"/>
    <x v="4"/>
    <s v="Youth to the People Superfood Antioxidant Cleanser"/>
    <n v="1"/>
    <n v="36"/>
    <n v="36"/>
    <x v="1"/>
    <s v="PayPal"/>
  </r>
  <r>
    <n v="10162"/>
    <x v="161"/>
    <x v="5"/>
    <s v="TriggerPoint GRID Foam Roller"/>
    <n v="2"/>
    <n v="34.99"/>
    <n v="69.98"/>
    <x v="2"/>
    <s v="Credit Card"/>
  </r>
  <r>
    <n v="10163"/>
    <x v="162"/>
    <x v="0"/>
    <s v="Apple MacBook Air"/>
    <n v="1"/>
    <n v="1199.99"/>
    <n v="1199.99"/>
    <x v="0"/>
    <s v="Credit Card"/>
  </r>
  <r>
    <n v="10164"/>
    <x v="163"/>
    <x v="1"/>
    <s v="Cuisinart Custom 14-Cup Food Processor"/>
    <n v="1"/>
    <n v="199.99"/>
    <n v="199.99"/>
    <x v="1"/>
    <s v="PayPal"/>
  </r>
  <r>
    <n v="10165"/>
    <x v="164"/>
    <x v="2"/>
    <s v="Adidas 3-Stripes Shorts"/>
    <n v="5"/>
    <n v="29.99"/>
    <n v="149.94999999999999"/>
    <x v="2"/>
    <s v="Debit Card"/>
  </r>
  <r>
    <n v="10166"/>
    <x v="165"/>
    <x v="3"/>
    <s v="The Hunger Games by Suzanne Collins"/>
    <n v="4"/>
    <n v="8.99"/>
    <n v="35.96"/>
    <x v="0"/>
    <s v="Credit Card"/>
  </r>
  <r>
    <n v="10167"/>
    <x v="166"/>
    <x v="4"/>
    <s v="Neutrogena Hydro Boost Water Gel"/>
    <n v="1"/>
    <n v="16.989999999999998"/>
    <n v="16.989999999999998"/>
    <x v="1"/>
    <s v="PayPal"/>
  </r>
  <r>
    <n v="10168"/>
    <x v="167"/>
    <x v="5"/>
    <s v="Yeti Rambler Bottle"/>
    <n v="3"/>
    <n v="49.99"/>
    <n v="149.97"/>
    <x v="2"/>
    <s v="Credit Card"/>
  </r>
  <r>
    <n v="10169"/>
    <x v="168"/>
    <x v="0"/>
    <s v="Samsung Odyssey G7 Gaming Monitor"/>
    <n v="1"/>
    <n v="699.99"/>
    <n v="699.99"/>
    <x v="0"/>
    <s v="Credit Card"/>
  </r>
  <r>
    <n v="10170"/>
    <x v="169"/>
    <x v="1"/>
    <s v="Instant Pot Duo Evo Plus"/>
    <n v="2"/>
    <n v="139.99"/>
    <n v="279.98"/>
    <x v="1"/>
    <s v="PayPal"/>
  </r>
  <r>
    <n v="10171"/>
    <x v="170"/>
    <x v="2"/>
    <s v="Nike Tempo Running Shorts"/>
    <n v="3"/>
    <n v="34.99"/>
    <n v="104.97"/>
    <x v="2"/>
    <s v="Debit Card"/>
  </r>
  <r>
    <n v="10172"/>
    <x v="171"/>
    <x v="3"/>
    <s v="The Girl with the Dragon Tattoo by Stieg Larsson"/>
    <n v="2"/>
    <n v="9.99"/>
    <n v="19.98"/>
    <x v="0"/>
    <s v="Credit Card"/>
  </r>
  <r>
    <n v="10173"/>
    <x v="172"/>
    <x v="4"/>
    <s v="Paula's Choice Skin Perfecting 2% BHA Liquid Exfoliant"/>
    <n v="1"/>
    <n v="29.5"/>
    <n v="29.5"/>
    <x v="1"/>
    <s v="PayPal"/>
  </r>
  <r>
    <n v="10174"/>
    <x v="173"/>
    <x v="5"/>
    <s v="Bowflex SelectTech 1090 Adjustable Dumbbells"/>
    <n v="1"/>
    <n v="699.99"/>
    <n v="699.99"/>
    <x v="2"/>
    <s v="Credit Card"/>
  </r>
  <r>
    <n v="10175"/>
    <x v="174"/>
    <x v="0"/>
    <s v="Amazon Fire TV Stick 4K"/>
    <n v="3"/>
    <n v="49.99"/>
    <n v="149.97"/>
    <x v="0"/>
    <s v="Credit Card"/>
  </r>
  <r>
    <n v="10176"/>
    <x v="175"/>
    <x v="1"/>
    <s v="Crock-Pot 6-Quart Slow Cooker"/>
    <n v="2"/>
    <n v="49.99"/>
    <n v="99.98"/>
    <x v="1"/>
    <s v="PayPal"/>
  </r>
  <r>
    <n v="10177"/>
    <x v="176"/>
    <x v="2"/>
    <s v="Uniqlo Airism Mesh Boxer Briefs"/>
    <n v="4"/>
    <n v="14.9"/>
    <n v="59.6"/>
    <x v="2"/>
    <s v="Debit Card"/>
  </r>
  <r>
    <n v="10178"/>
    <x v="177"/>
    <x v="3"/>
    <s v="The Sun Also Rises by Ernest Hemingway"/>
    <n v="3"/>
    <n v="11.99"/>
    <n v="35.97"/>
    <x v="0"/>
    <s v="Credit Card"/>
  </r>
  <r>
    <n v="10179"/>
    <x v="178"/>
    <x v="4"/>
    <s v="First Aid Beauty Ultra Repair Cream"/>
    <n v="2"/>
    <n v="34"/>
    <n v="68"/>
    <x v="1"/>
    <s v="PayPal"/>
  </r>
  <r>
    <n v="10180"/>
    <x v="179"/>
    <x v="5"/>
    <s v="Oakley Holbrook Sunglasses"/>
    <n v="1"/>
    <n v="146"/>
    <n v="146"/>
    <x v="2"/>
    <s v="Credit Card"/>
  </r>
  <r>
    <n v="10181"/>
    <x v="180"/>
    <x v="0"/>
    <s v="Google Pixelbook Go"/>
    <n v="1"/>
    <n v="649.99"/>
    <n v="649.99"/>
    <x v="0"/>
    <s v="Credit Card"/>
  </r>
  <r>
    <n v="10182"/>
    <x v="181"/>
    <x v="1"/>
    <s v="Dyson V8 Absolute"/>
    <n v="1"/>
    <n v="399.99"/>
    <n v="399.99"/>
    <x v="1"/>
    <s v="PayPal"/>
  </r>
  <r>
    <n v="10183"/>
    <x v="182"/>
    <x v="2"/>
    <s v="Levi's 511 Slim Fit Jeans"/>
    <n v="3"/>
    <n v="59.99"/>
    <n v="179.97"/>
    <x v="2"/>
    <s v="Debit Card"/>
  </r>
  <r>
    <n v="10184"/>
    <x v="183"/>
    <x v="3"/>
    <s v="The Martian by Andy Weir"/>
    <n v="2"/>
    <n v="12.99"/>
    <n v="25.98"/>
    <x v="0"/>
    <s v="Credit Card"/>
  </r>
  <r>
    <n v="10185"/>
    <x v="184"/>
    <x v="4"/>
    <s v="La Mer CrÃ¨me de la Mer Moisturizer"/>
    <n v="1"/>
    <n v="190"/>
    <n v="190"/>
    <x v="1"/>
    <s v="PayPal"/>
  </r>
  <r>
    <n v="10186"/>
    <x v="185"/>
    <x v="5"/>
    <s v="Polar Vantage V2"/>
    <n v="1"/>
    <n v="499.95"/>
    <n v="499.95"/>
    <x v="2"/>
    <s v="Credit Card"/>
  </r>
  <r>
    <n v="10187"/>
    <x v="186"/>
    <x v="0"/>
    <s v="Sonos Beam Soundbar"/>
    <n v="1"/>
    <n v="399"/>
    <n v="399"/>
    <x v="0"/>
    <s v="Credit Card"/>
  </r>
  <r>
    <n v="10188"/>
    <x v="187"/>
    <x v="1"/>
    <s v="Anova Precision Cooker"/>
    <n v="2"/>
    <n v="199"/>
    <n v="398"/>
    <x v="1"/>
    <s v="PayPal"/>
  </r>
  <r>
    <n v="10189"/>
    <x v="188"/>
    <x v="2"/>
    <s v="Nike Dri-FIT Training Shorts"/>
    <n v="4"/>
    <n v="34.99"/>
    <n v="139.96"/>
    <x v="2"/>
    <s v="Debit Card"/>
  </r>
  <r>
    <n v="10190"/>
    <x v="189"/>
    <x v="3"/>
    <s v="The Catcher in the Rye by J.D. Salinger"/>
    <n v="3"/>
    <n v="10.99"/>
    <n v="32.97"/>
    <x v="0"/>
    <s v="Credit Card"/>
  </r>
  <r>
    <n v="10191"/>
    <x v="190"/>
    <x v="4"/>
    <s v="Glossier Cloud Paint"/>
    <n v="1"/>
    <n v="18"/>
    <n v="18"/>
    <x v="1"/>
    <s v="PayPal"/>
  </r>
  <r>
    <n v="10192"/>
    <x v="191"/>
    <x v="5"/>
    <s v="TRX All-in-One Suspension Training System"/>
    <n v="1"/>
    <n v="169.95"/>
    <n v="169.95"/>
    <x v="2"/>
    <s v="Credit Card"/>
  </r>
  <r>
    <n v="10193"/>
    <x v="192"/>
    <x v="0"/>
    <s v="Logitech G Pro X Wireless Gaming Headset"/>
    <n v="1"/>
    <n v="199.99"/>
    <n v="199.99"/>
    <x v="0"/>
    <s v="Credit Card"/>
  </r>
  <r>
    <n v="10194"/>
    <x v="193"/>
    <x v="1"/>
    <s v="Breville Smart Coffee Grinder Pro"/>
    <n v="1"/>
    <n v="199.95"/>
    <n v="199.95"/>
    <x v="1"/>
    <s v="PayPal"/>
  </r>
  <r>
    <n v="10195"/>
    <x v="194"/>
    <x v="2"/>
    <s v="Adidas Ultraboost Running Shoes"/>
    <n v="2"/>
    <n v="179.99"/>
    <n v="359.98"/>
    <x v="2"/>
    <s v="Debit Card"/>
  </r>
  <r>
    <n v="10196"/>
    <x v="195"/>
    <x v="3"/>
    <s v="The Road by Cormac McCarthy"/>
    <n v="2"/>
    <n v="11.99"/>
    <n v="23.98"/>
    <x v="0"/>
    <s v="Credit Card"/>
  </r>
  <r>
    <n v="10197"/>
    <x v="196"/>
    <x v="4"/>
    <s v="Tom Ford Black Orchid Perfume"/>
    <n v="1"/>
    <n v="125"/>
    <n v="125"/>
    <x v="1"/>
    <s v="PayPal"/>
  </r>
  <r>
    <n v="10198"/>
    <x v="197"/>
    <x v="5"/>
    <s v="GoPro HERO9 Black"/>
    <n v="1"/>
    <n v="449.99"/>
    <n v="449.99"/>
    <x v="2"/>
    <s v="Credit Card"/>
  </r>
  <r>
    <n v="10199"/>
    <x v="198"/>
    <x v="0"/>
    <s v="Apple TV 4K"/>
    <n v="2"/>
    <n v="179"/>
    <n v="358"/>
    <x v="0"/>
    <s v="Credit Card"/>
  </r>
  <r>
    <n v="10200"/>
    <x v="199"/>
    <x v="1"/>
    <s v="Instant Pot Duo Nova"/>
    <n v="1"/>
    <n v="99.95"/>
    <n v="99.95"/>
    <x v="1"/>
    <s v="PayPal"/>
  </r>
  <r>
    <n v="10201"/>
    <x v="200"/>
    <x v="2"/>
    <s v="Gap 1969 Original Fit Jeans"/>
    <n v="3"/>
    <n v="59.99"/>
    <n v="179.97"/>
    <x v="2"/>
    <s v="Debit Card"/>
  </r>
  <r>
    <n v="10202"/>
    <x v="201"/>
    <x v="3"/>
    <s v="The Goldfinch by Donna Tartt"/>
    <n v="2"/>
    <n v="14.99"/>
    <n v="29.98"/>
    <x v="0"/>
    <s v="Credit Card"/>
  </r>
  <r>
    <n v="10203"/>
    <x v="202"/>
    <x v="4"/>
    <s v="Dr. Jart+ Cicapair Tiger Grass Color Correcting Treatment"/>
    <n v="1"/>
    <n v="52"/>
    <n v="52"/>
    <x v="1"/>
    <s v="PayPal"/>
  </r>
  <r>
    <n v="10204"/>
    <x v="203"/>
    <x v="5"/>
    <s v="Yeti Tundra Haul Portable Wheeled Cooler"/>
    <n v="1"/>
    <n v="399.99"/>
    <n v="399.99"/>
    <x v="2"/>
    <s v="Credit Card"/>
  </r>
  <r>
    <n v="10205"/>
    <x v="204"/>
    <x v="0"/>
    <s v="Samsung Galaxy Watch 4"/>
    <n v="1"/>
    <n v="299.99"/>
    <n v="299.99"/>
    <x v="0"/>
    <s v="Credit Card"/>
  </r>
  <r>
    <n v="10206"/>
    <x v="205"/>
    <x v="1"/>
    <s v="KitchenAid Stand Mixer"/>
    <n v="1"/>
    <n v="379.99"/>
    <n v="379.99"/>
    <x v="1"/>
    <s v="PayPal"/>
  </r>
  <r>
    <n v="10207"/>
    <x v="206"/>
    <x v="2"/>
    <s v="Lululemon Wunder Under High-Rise Leggings"/>
    <n v="2"/>
    <n v="98"/>
    <n v="196"/>
    <x v="2"/>
    <s v="Debit Card"/>
  </r>
  <r>
    <n v="10208"/>
    <x v="207"/>
    <x v="3"/>
    <s v="The Great Alone by Kristin Hannah"/>
    <n v="3"/>
    <n v="16.989999999999998"/>
    <n v="50.97"/>
    <x v="0"/>
    <s v="Credit Card"/>
  </r>
  <r>
    <n v="10209"/>
    <x v="208"/>
    <x v="4"/>
    <s v="Caudalie Vinoperfect Radiance Serum"/>
    <n v="1"/>
    <n v="79"/>
    <n v="79"/>
    <x v="1"/>
    <s v="PayPal"/>
  </r>
  <r>
    <n v="10210"/>
    <x v="209"/>
    <x v="5"/>
    <s v="Bose SoundLink Color Bluetooth Speaker II"/>
    <n v="1"/>
    <n v="129"/>
    <n v="129"/>
    <x v="2"/>
    <s v="Credit Card"/>
  </r>
  <r>
    <n v="10211"/>
    <x v="210"/>
    <x v="0"/>
    <s v="Canon EOS Rebel T7i DSLR Camera"/>
    <n v="1"/>
    <n v="749.99"/>
    <n v="749.99"/>
    <x v="0"/>
    <s v="Credit Card"/>
  </r>
  <r>
    <n v="10212"/>
    <x v="211"/>
    <x v="1"/>
    <s v="Keurig K-Elite Coffee Maker"/>
    <n v="2"/>
    <n v="169.99"/>
    <n v="339.98"/>
    <x v="1"/>
    <s v="PayPal"/>
  </r>
  <r>
    <n v="10213"/>
    <x v="212"/>
    <x v="2"/>
    <s v="Uniqlo Airism Seamless Boxer Briefs"/>
    <n v="4"/>
    <n v="9.9"/>
    <n v="39.6"/>
    <x v="2"/>
    <s v="Debit Card"/>
  </r>
  <r>
    <n v="10214"/>
    <x v="213"/>
    <x v="3"/>
    <s v="The Girl with the Dragon Tattoo by Stieg Larsson"/>
    <n v="3"/>
    <n v="10.99"/>
    <n v="32.97"/>
    <x v="0"/>
    <s v="Credit Card"/>
  </r>
  <r>
    <n v="10215"/>
    <x v="214"/>
    <x v="4"/>
    <s v="L'Occitane Shea Butter Hand Cream"/>
    <n v="2"/>
    <n v="29"/>
    <n v="58"/>
    <x v="1"/>
    <s v="PayPal"/>
  </r>
  <r>
    <n v="10216"/>
    <x v="215"/>
    <x v="5"/>
    <s v="YETI Tundra 65 Cooler"/>
    <n v="1"/>
    <n v="349.99"/>
    <n v="349.99"/>
    <x v="2"/>
    <s v="Credit Card"/>
  </r>
  <r>
    <n v="10217"/>
    <x v="216"/>
    <x v="0"/>
    <s v="Apple MacBook Pro 16-inch"/>
    <n v="1"/>
    <n v="2399"/>
    <n v="2399"/>
    <x v="0"/>
    <s v="Credit Card"/>
  </r>
  <r>
    <n v="10218"/>
    <x v="217"/>
    <x v="1"/>
    <s v="iRobot Braava Jet M6"/>
    <n v="1"/>
    <n v="449.99"/>
    <n v="449.99"/>
    <x v="1"/>
    <s v="PayPal"/>
  </r>
  <r>
    <n v="10219"/>
    <x v="218"/>
    <x v="2"/>
    <s v="Champion Reverse Weave Hoodie"/>
    <n v="3"/>
    <n v="49.99"/>
    <n v="149.97"/>
    <x v="2"/>
    <s v="Debit Card"/>
  </r>
  <r>
    <n v="10220"/>
    <x v="219"/>
    <x v="3"/>
    <s v="The Nightingale by Kristin Hannah"/>
    <n v="2"/>
    <n v="12.99"/>
    <n v="25.98"/>
    <x v="0"/>
    <s v="Credit Card"/>
  </r>
  <r>
    <n v="10221"/>
    <x v="220"/>
    <x v="4"/>
    <s v="Tarte Shape Tape Concealer"/>
    <n v="1"/>
    <n v="27"/>
    <n v="27"/>
    <x v="1"/>
    <s v="PayPal"/>
  </r>
  <r>
    <n v="10222"/>
    <x v="221"/>
    <x v="5"/>
    <s v="Garmin Forerunner 945"/>
    <n v="1"/>
    <n v="599.99"/>
    <n v="599.99"/>
    <x v="2"/>
    <s v="Credit Card"/>
  </r>
  <r>
    <n v="10223"/>
    <x v="222"/>
    <x v="0"/>
    <s v="Amazon Echo Dot (4th Gen)"/>
    <n v="4"/>
    <n v="49.99"/>
    <n v="199.96"/>
    <x v="0"/>
    <s v="Credit Card"/>
  </r>
  <r>
    <n v="10224"/>
    <x v="223"/>
    <x v="1"/>
    <s v="Philips Sonicare DiamondClean Toothbrush"/>
    <n v="2"/>
    <n v="229.99"/>
    <n v="459.98"/>
    <x v="1"/>
    <s v="PayPal"/>
  </r>
  <r>
    <n v="10225"/>
    <x v="224"/>
    <x v="2"/>
    <s v="Old Navy Mid-Rise Rockstar Super Skinny Jeans"/>
    <n v="2"/>
    <n v="44.99"/>
    <n v="89.98"/>
    <x v="2"/>
    <s v="Debit Card"/>
  </r>
  <r>
    <n v="10226"/>
    <x v="225"/>
    <x v="3"/>
    <s v="The Silent Patient by Alex Michaelides"/>
    <n v="3"/>
    <n v="26.99"/>
    <n v="80.97"/>
    <x v="0"/>
    <s v="Credit Card"/>
  </r>
  <r>
    <n v="10227"/>
    <x v="226"/>
    <x v="4"/>
    <s v="The Ordinary Caffeine Solution 5% + EGCG"/>
    <n v="1"/>
    <n v="6.7"/>
    <n v="6.7"/>
    <x v="1"/>
    <s v="PayPal"/>
  </r>
  <r>
    <n v="10228"/>
    <x v="227"/>
    <x v="5"/>
    <s v="Fitbit Luxe"/>
    <n v="2"/>
    <n v="149.94999999999999"/>
    <n v="299.89999999999998"/>
    <x v="2"/>
    <s v="Credit Card"/>
  </r>
  <r>
    <n v="10229"/>
    <x v="228"/>
    <x v="0"/>
    <s v="Google Nest Wifi Router"/>
    <n v="1"/>
    <n v="169"/>
    <n v="169"/>
    <x v="0"/>
    <s v="Credit Card"/>
  </r>
  <r>
    <n v="10230"/>
    <x v="229"/>
    <x v="1"/>
    <s v="Anova Precision Oven"/>
    <n v="1"/>
    <n v="599"/>
    <n v="599"/>
    <x v="1"/>
    <s v="PayPal"/>
  </r>
  <r>
    <n v="10231"/>
    <x v="230"/>
    <x v="2"/>
    <s v="Adidas Originals Trefoil Hoodie"/>
    <n v="4"/>
    <n v="64.989999999999995"/>
    <n v="259.95999999999998"/>
    <x v="2"/>
    <s v="Debit Card"/>
  </r>
  <r>
    <n v="10232"/>
    <x v="231"/>
    <x v="3"/>
    <s v="Dune by Frank Herbert"/>
    <n v="2"/>
    <n v="9.99"/>
    <n v="19.98"/>
    <x v="0"/>
    <s v="Credit Card"/>
  </r>
  <r>
    <n v="10233"/>
    <x v="232"/>
    <x v="4"/>
    <s v="Fresh Sugar Lip Treatment"/>
    <n v="1"/>
    <n v="24"/>
    <n v="24"/>
    <x v="1"/>
    <s v="PayPal"/>
  </r>
  <r>
    <n v="10234"/>
    <x v="233"/>
    <x v="5"/>
    <s v="Hydro Flask Standard Mouth Water Bottle"/>
    <n v="3"/>
    <n v="32.950000000000003"/>
    <n v="98.85"/>
    <x v="2"/>
    <s v="Credit Card"/>
  </r>
  <r>
    <n v="10235"/>
    <x v="234"/>
    <x v="0"/>
    <s v="Bose QuietComfort 35 II Wireless Headphones"/>
    <n v="1"/>
    <n v="299"/>
    <n v="299"/>
    <x v="0"/>
    <s v="Credit Card"/>
  </r>
  <r>
    <n v="10236"/>
    <x v="235"/>
    <x v="1"/>
    <s v="Nespresso Vertuo Next Coffee and Espresso Maker"/>
    <n v="1"/>
    <n v="159.99"/>
    <n v="159.99"/>
    <x v="1"/>
    <s v="PayPal"/>
  </r>
  <r>
    <n v="10237"/>
    <x v="236"/>
    <x v="2"/>
    <s v="Nike Air Force 1 Sneakers"/>
    <n v="3"/>
    <n v="90"/>
    <n v="270"/>
    <x v="2"/>
    <s v="Debit Card"/>
  </r>
  <r>
    <n v="10238"/>
    <x v="237"/>
    <x v="3"/>
    <s v="The Handmaid's Tale by Margaret Atwood"/>
    <n v="3"/>
    <n v="10.99"/>
    <n v="32.97"/>
    <x v="0"/>
    <s v="Credit Card"/>
  </r>
  <r>
    <n v="10239"/>
    <x v="238"/>
    <x v="4"/>
    <s v="Sunday Riley Luna Sleeping Night Oil"/>
    <n v="1"/>
    <n v="55"/>
    <n v="55"/>
    <x v="1"/>
    <s v="PayPal"/>
  </r>
  <r>
    <n v="10240"/>
    <x v="239"/>
    <x v="5"/>
    <s v="Yeti Rambler 20 oz Tumbler"/>
    <n v="2"/>
    <n v="29.99"/>
    <n v="59.98"/>
    <x v="2"/>
    <s v="Credit Car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4A6A77-E9C2-4B5E-A1F5-95E71E8105E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61:D68" firstHeaderRow="0"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axis="axisRow" showAll="0">
      <items count="7">
        <item x="4"/>
        <item x="3"/>
        <item x="2"/>
        <item x="0"/>
        <item x="1"/>
        <item x="5"/>
        <item t="default"/>
      </items>
    </pivotField>
    <pivotField showAll="0"/>
    <pivotField dataField="1" showAll="0"/>
    <pivotField showAll="0"/>
    <pivotField showAll="0"/>
    <pivotField showAll="0"/>
    <pivotField showAll="0"/>
    <pivotField showAll="0">
      <items count="15">
        <item h="1" x="0"/>
        <item h="1" sd="0" x="1"/>
        <item h="1" x="2"/>
        <item h="1" x="3"/>
        <item h="1" x="4"/>
        <item h="1" x="5"/>
        <item h="1" x="6"/>
        <item h="1" x="7"/>
        <item x="8"/>
        <item h="1" x="9"/>
        <item h="1" x="10"/>
        <item h="1" x="11"/>
        <item h="1" x="12"/>
        <item h="1" x="13"/>
        <item t="default"/>
      </items>
    </pivotField>
    <pivotField dataField="1" dragToRow="0" dragToCol="0" dragToPage="0" showAll="0" defaultSubtotal="0"/>
    <pivotField dragToRow="0" dragToCol="0" dragToPage="0" showAll="0" defaultSubtotal="0"/>
    <pivotField dataField="1" dragToRow="0" dragToCol="0" dragToPage="0" showAll="0" defaultSubtotal="0"/>
  </pivotFields>
  <rowFields count="1">
    <field x="2"/>
  </rowFields>
  <rowItems count="7">
    <i>
      <x/>
    </i>
    <i>
      <x v="1"/>
    </i>
    <i>
      <x v="2"/>
    </i>
    <i>
      <x v="3"/>
    </i>
    <i>
      <x v="4"/>
    </i>
    <i>
      <x v="5"/>
    </i>
    <i t="grand">
      <x/>
    </i>
  </rowItems>
  <colFields count="1">
    <field x="-2"/>
  </colFields>
  <colItems count="3">
    <i>
      <x/>
    </i>
    <i i="1">
      <x v="1"/>
    </i>
    <i i="2">
      <x v="2"/>
    </i>
  </colItems>
  <dataFields count="3">
    <dataField name="Sum of Units Sold" fld="4" baseField="0" baseItem="0"/>
    <dataField name="Sum of Average Unit Price" fld="12" baseField="2" baseItem="0" numFmtId="2"/>
    <dataField name="Total revenue " fld="10" baseField="2" baseItem="0"/>
  </dataFields>
  <formats count="2">
    <format dxfId="18">
      <pivotArea outline="0" collapsedLevelsAreSubtotals="1" fieldPosition="0"/>
    </format>
    <format dxfId="17">
      <pivotArea outline="0" fieldPosition="0">
        <references count="1">
          <reference field="4294967294" count="1">
            <x v="1"/>
          </reference>
        </references>
      </pivotArea>
    </format>
  </formats>
  <chartFormats count="1">
    <chartFormat chart="3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BDE079-ECA3-4F53-BCD2-A9B3F7148B0B}" name="Category wise reven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49:I58" firstHeaderRow="1" firstDataRow="3"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axis="axisRow" showAll="0">
      <items count="7">
        <item x="4"/>
        <item x="3"/>
        <item x="2"/>
        <item x="0"/>
        <item x="1"/>
        <item x="5"/>
        <item t="default"/>
      </items>
    </pivotField>
    <pivotField showAll="0"/>
    <pivotField dataField="1" showAll="0"/>
    <pivotField showAll="0"/>
    <pivotField dataField="1" showAll="0"/>
    <pivotField axis="axisCol" showAll="0">
      <items count="4">
        <item x="2"/>
        <item x="1"/>
        <item x="0"/>
        <item t="default"/>
      </items>
    </pivotField>
    <pivotField showAll="0"/>
    <pivotField showAll="0">
      <items count="15">
        <item h="1" x="0"/>
        <item h="1" sd="0" x="1"/>
        <item h="1" x="2"/>
        <item x="3"/>
        <item h="1" x="4"/>
        <item h="1" x="5"/>
        <item h="1" x="6"/>
        <item h="1" x="7"/>
        <item h="1" x="8"/>
        <item h="1" x="9"/>
        <item h="1" x="10"/>
        <item h="1" x="11"/>
        <item h="1" x="12"/>
        <item h="1" x="13"/>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2"/>
  </rowFields>
  <rowItems count="7">
    <i>
      <x/>
    </i>
    <i>
      <x v="1"/>
    </i>
    <i>
      <x v="2"/>
    </i>
    <i>
      <x v="3"/>
    </i>
    <i>
      <x v="4"/>
    </i>
    <i>
      <x v="5"/>
    </i>
    <i t="grand">
      <x/>
    </i>
  </rowItems>
  <colFields count="2">
    <field x="7"/>
    <field x="-2"/>
  </colFields>
  <colItems count="8">
    <i>
      <x/>
      <x/>
    </i>
    <i r="1" i="1">
      <x v="1"/>
    </i>
    <i>
      <x v="1"/>
      <x/>
    </i>
    <i r="1" i="1">
      <x v="1"/>
    </i>
    <i>
      <x v="2"/>
      <x/>
    </i>
    <i r="1" i="1">
      <x v="1"/>
    </i>
    <i t="grand">
      <x/>
    </i>
    <i t="grand" i="1">
      <x/>
    </i>
  </colItems>
  <dataFields count="2">
    <dataField name="Sum of Units Sold" fld="4" baseField="0" baseItem="0"/>
    <dataField name="Sum of Total Revenue" fld="6" baseField="0" baseItem="0"/>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72C475-E570-4464-8E43-4A7630EC8DD9}" name="total reven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7">
  <location ref="A16:C25" firstHeaderRow="0"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pivotField showAll="0"/>
    <pivotField dataField="1" showAll="0"/>
    <pivotField showAll="0"/>
    <pivotField showAll="0"/>
    <pivotField showAll="0"/>
    <pivotField showAll="0"/>
    <pivotField axis="axisRow" showAll="0">
      <items count="15">
        <item x="0"/>
        <item sd="0" x="1"/>
        <item x="2"/>
        <item x="3"/>
        <item x="4"/>
        <item x="5"/>
        <item x="6"/>
        <item x="7"/>
        <item x="8"/>
        <item x="9"/>
        <item x="10"/>
        <item x="11"/>
        <item x="12"/>
        <item x="13"/>
        <item t="default"/>
      </items>
    </pivotField>
    <pivotField dataField="1" dragToRow="0" dragToCol="0" dragToPage="0" showAll="0" defaultSubtotal="0"/>
    <pivotField dragToRow="0" dragToCol="0" dragToPage="0" showAll="0" defaultSubtotal="0"/>
    <pivotField dragToRow="0" dragToCol="0" dragToPage="0" showAll="0" defaultSubtotal="0"/>
  </pivotFields>
  <rowFields count="1">
    <field x="9"/>
  </rowFields>
  <rowItems count="9">
    <i>
      <x v="1"/>
    </i>
    <i>
      <x v="2"/>
    </i>
    <i>
      <x v="3"/>
    </i>
    <i>
      <x v="4"/>
    </i>
    <i>
      <x v="5"/>
    </i>
    <i>
      <x v="6"/>
    </i>
    <i>
      <x v="7"/>
    </i>
    <i>
      <x v="8"/>
    </i>
    <i t="grand">
      <x/>
    </i>
  </rowItems>
  <colFields count="1">
    <field x="-2"/>
  </colFields>
  <colItems count="2">
    <i>
      <x/>
    </i>
    <i i="1">
      <x v="1"/>
    </i>
  </colItems>
  <dataFields count="2">
    <dataField name="Sum of Units Sold" fld="4" baseField="0" baseItem="0"/>
    <dataField name="Sum of Total revenue constant" fld="10" baseField="0" baseItem="0"/>
  </dataFields>
  <formats count="3">
    <format dxfId="22">
      <pivotArea outline="0" collapsedLevelsAreSubtotals="1" fieldPosition="0"/>
    </format>
    <format dxfId="21">
      <pivotArea collapsedLevelsAreSubtotals="1" fieldPosition="0">
        <references count="1">
          <reference field="9" count="8">
            <x v="1"/>
            <x v="2"/>
            <x v="3"/>
            <x v="4"/>
            <x v="5"/>
            <x v="6"/>
            <x v="7"/>
            <x v="8"/>
          </reference>
        </references>
      </pivotArea>
    </format>
    <format dxfId="20">
      <pivotArea collapsedLevelsAreSubtotals="1" fieldPosition="0">
        <references count="2">
          <reference field="4294967294" count="1" selected="0">
            <x v="1"/>
          </reference>
          <reference field="9" count="8">
            <x v="1"/>
            <x v="2"/>
            <x v="3"/>
            <x v="4"/>
            <x v="5"/>
            <x v="6"/>
            <x v="7"/>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93091F-B794-4B84-BE78-39350BD1018B}"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1" rowHeaderCaption="Product Categories" colHeaderCaption="Months">
  <location ref="A4:C13" firstHeaderRow="1" firstDataRow="2"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axis="axisCol" showAll="0">
      <items count="7">
        <item h="1" x="4"/>
        <item h="1" x="3"/>
        <item h="1" x="2"/>
        <item x="0"/>
        <item h="1" x="1"/>
        <item h="1" x="5"/>
        <item t="default"/>
      </items>
    </pivotField>
    <pivotField showAll="0"/>
    <pivotField dataField="1"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9"/>
  </rowFields>
  <rowItems count="8">
    <i>
      <x v="1"/>
    </i>
    <i>
      <x v="2"/>
    </i>
    <i>
      <x v="3"/>
    </i>
    <i>
      <x v="4"/>
    </i>
    <i>
      <x v="5"/>
    </i>
    <i>
      <x v="6"/>
    </i>
    <i>
      <x v="7"/>
    </i>
    <i>
      <x v="8"/>
    </i>
  </rowItems>
  <colFields count="1">
    <field x="2"/>
  </colFields>
  <colItems count="2">
    <i>
      <x v="3"/>
    </i>
    <i t="grand">
      <x/>
    </i>
  </colItems>
  <dataFields count="1">
    <dataField name="Sum of Units Sol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B628B36B-894A-4248-A899-8DDE2E998376}" sourceName="Months (Date)">
  <pivotTables>
    <pivotTable tabId="2" name="Category wise revenue"/>
  </pivotTables>
  <data>
    <tabular pivotCacheId="766495120">
      <items count="14">
        <i x="1"/>
        <i x="2"/>
        <i x="3" s="1"/>
        <i x="4"/>
        <i x="5"/>
        <i x="6"/>
        <i x="7"/>
        <i x="8"/>
        <i x="9" nd="1"/>
        <i x="10" nd="1"/>
        <i x="11" nd="1"/>
        <i x="12" nd="1"/>
        <i x="0" nd="1"/>
        <i x="1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BC24DD19-1572-483B-85AD-9928084BF7A2}" sourceName="Product Category">
  <pivotTables>
    <pivotTable tabId="2" name="PivotTable1"/>
  </pivotTables>
  <data>
    <tabular pivotCacheId="766495120">
      <items count="6">
        <i x="4"/>
        <i x="3"/>
        <i x="2"/>
        <i x="0" s="1"/>
        <i x="1"/>
        <i x="5"/>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1" xr10:uid="{62C90E47-FA6C-476D-A55C-9B4615E2DB1B}" cache="Slicer_Months__Date" style="SlicerStyleDark1 3" rowHeight="257175"/>
  <slicer name="Product Category 1" xr10:uid="{822DCC7B-BB27-45EA-B1E1-E9DBD6A7B46F}" cache="Slicer_Product_Category" style="SlicerStyleDark1 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4518DB-4A66-4711-B52D-47708DACF634}" name="Sales_Table" displayName="Sales_Table" ref="A1:I241" totalsRowShown="0">
  <autoFilter ref="A1:I241" xr:uid="{544518DB-4A66-4711-B52D-47708DACF634}"/>
  <tableColumns count="9">
    <tableColumn id="1" xr3:uid="{8742AB1A-1A78-40BA-974C-1695C29F57A9}" name="Transaction ID"/>
    <tableColumn id="2" xr3:uid="{79909E6B-3C50-4D5A-929B-9C9574C4D22A}" name="Date" dataDxfId="23"/>
    <tableColumn id="3" xr3:uid="{BDB3DAF5-3BAC-418D-B6E2-6A5D72C6F20A}" name="Product Category"/>
    <tableColumn id="4" xr3:uid="{241DB44F-556E-44BD-A50C-06E3F547CC8C}" name="Product Name"/>
    <tableColumn id="5" xr3:uid="{3521AECA-E124-48C0-BC31-DA789537B9EB}" name="Units Sold"/>
    <tableColumn id="6" xr3:uid="{7017DA64-CEE8-4102-B59B-EB51A1361D56}" name="Unit Price"/>
    <tableColumn id="7" xr3:uid="{F028B076-F94F-42ED-9C45-63DD1633203F}" name="Total Revenue"/>
    <tableColumn id="8" xr3:uid="{175EFB0F-079F-4D95-82ED-7F6668AC0905}" name="Region"/>
    <tableColumn id="9" xr3:uid="{A4E668D6-7351-4E88-B6BF-A651DD3FBDB8}" name="Payment Metho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07C51B-8704-4245-90F8-F5BC7BDD74B0}" name="Table1" displayName="Table1" ref="A28:C36" totalsRowShown="0">
  <autoFilter ref="A28:C36" xr:uid="{3907C51B-8704-4245-90F8-F5BC7BDD74B0}"/>
  <tableColumns count="3">
    <tableColumn id="1" xr3:uid="{CC904E69-9F99-4384-9D42-E599D6245703}" name="Row labels" dataDxfId="16">
      <calculatedColumnFormula>A17</calculatedColumnFormula>
    </tableColumn>
    <tableColumn id="2" xr3:uid="{88D266DD-9695-42AD-AEE5-407F105772A9}" name="Total Sales by Category"/>
    <tableColumn id="3" xr3:uid="{CA335944-A245-4806-960C-AD02608CE34F}" name="Total Sales"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4C20B4C-8022-4C4F-AAA7-27B6461F176A}" name="Table2" displayName="Table2" ref="E39:M45" totalsRowShown="0">
  <autoFilter ref="E39:M45" xr:uid="{A4C20B4C-8022-4C4F-AAA7-27B6461F176A}"/>
  <tableColumns count="9">
    <tableColumn id="1" xr3:uid="{319236B7-E4B3-4BAE-ABB8-46872D27933A}" name="Category" dataDxfId="14">
      <calculatedColumnFormula>A52</calculatedColumnFormula>
    </tableColumn>
    <tableColumn id="2" xr3:uid="{CCDA1C14-EA13-4438-839D-71EFC991BD21}" name="Region" dataDxfId="6">
      <calculatedColumnFormula array="1">_xlfn._xlws.FILTER($B$50:$G$50,(B52:G52&gt;0)*($B$50:$G$50&lt;&gt;""))</calculatedColumnFormula>
    </tableColumn>
    <tableColumn id="3" xr3:uid="{6B7DC00C-F88C-48B3-BB7F-020B1CFA36F7}" name="Total Sales" dataDxfId="2">
      <calculatedColumnFormula>GETPIVOTDATA("Units Sold",$A$49,"Product Category",Table2[[#This Row],[Category]])</calculatedColumnFormula>
    </tableColumn>
    <tableColumn id="4" xr3:uid="{A7C2FF60-AA20-461A-8969-09C0BE96126C}" name="Actual Sales" dataDxfId="13">
      <calculatedColumnFormula>GETPIVOTDATA("Sum of Units Sold",$A$61,"Product Category",Table2[[#This Row],[Category]])</calculatedColumnFormula>
    </tableColumn>
    <tableColumn id="5" xr3:uid="{0CFAC94C-1637-46C5-B723-770F64915541}" name="Actual Revenue" dataDxfId="12">
      <calculatedColumnFormula>GETPIVOTDATA("Total revenue ",$A$61,"Product Category",Table2[[#This Row],[Category]])</calculatedColumnFormula>
    </tableColumn>
    <tableColumn id="6" xr3:uid="{07B89C9A-D3E6-4093-9A41-3D57165B25A7}" name="Total Revenue" dataDxfId="11">
      <calculatedColumnFormula>GETPIVOTDATA("Sum of Total Revenue",$A$49,"Product Category",Table2[[#This Row],[Category]])</calculatedColumnFormula>
    </tableColumn>
    <tableColumn id="7" xr3:uid="{9A2AADF2-5A07-4A40-A83B-19E793DA6DC8}" name="Average Unit Price" dataDxfId="10">
      <calculatedColumnFormula>GETPIVOTDATA("Sum of Average Unit Price",$A$61,"Product Category",Table2[[#This Row],[Category]])</calculatedColumnFormula>
    </tableColumn>
    <tableColumn id="8" xr3:uid="{9D9DC489-CDB3-49C4-BB40-035F2E201E8B}" name="Avgprice Highlight" dataDxfId="1">
      <calculatedColumnFormula>IF(AND($L$20&lt;&gt;"All",$L$21=Table2[[#This Row],[Category]]),Table2[[#This Row],[Average Unit Price]],NA())</calculatedColumnFormula>
    </tableColumn>
    <tableColumn id="11" xr3:uid="{D8834280-AAFE-4398-A893-E2294D4781C5}" name="Sale Highlight" dataDxfId="0">
      <calculatedColumnFormula>IF(AND($L$20&lt;&gt;"All",$L$21=Table2[[#This Row],[Category]]),Table2[[#This Row],[Actual Sales]],NA())</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table" Target="../tables/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D22EC-7D4D-44D6-A95D-41DC031B5538}">
  <dimension ref="A1:I241"/>
  <sheetViews>
    <sheetView zoomScale="85" zoomScaleNormal="85" workbookViewId="0">
      <selection activeCell="K28" sqref="K28"/>
    </sheetView>
  </sheetViews>
  <sheetFormatPr defaultRowHeight="15" x14ac:dyDescent="0.25"/>
  <cols>
    <col min="1" max="1" width="16" customWidth="1"/>
    <col min="2" max="2" width="10.42578125" bestFit="1" customWidth="1"/>
    <col min="3" max="3" width="18.7109375" customWidth="1"/>
    <col min="4" max="4" width="36.85546875" customWidth="1"/>
    <col min="5" max="5" width="12.28515625" customWidth="1"/>
    <col min="6" max="6" width="11.85546875" customWidth="1"/>
    <col min="7" max="7" width="16" customWidth="1"/>
    <col min="8" max="8" width="13.85546875" bestFit="1" customWidth="1"/>
    <col min="9" max="9" width="18.28515625" customWidth="1"/>
  </cols>
  <sheetData>
    <row r="1" spans="1:9" x14ac:dyDescent="0.25">
      <c r="A1" t="s">
        <v>0</v>
      </c>
      <c r="B1" t="s">
        <v>1</v>
      </c>
      <c r="C1" t="s">
        <v>2</v>
      </c>
      <c r="D1" t="s">
        <v>3</v>
      </c>
      <c r="E1" t="s">
        <v>4</v>
      </c>
      <c r="F1" t="s">
        <v>5</v>
      </c>
      <c r="G1" t="s">
        <v>6</v>
      </c>
      <c r="H1" t="s">
        <v>7</v>
      </c>
      <c r="I1" t="s">
        <v>8</v>
      </c>
    </row>
    <row r="2" spans="1:9" x14ac:dyDescent="0.25">
      <c r="A2">
        <v>10001</v>
      </c>
      <c r="B2" s="1">
        <v>45292</v>
      </c>
      <c r="C2" t="s">
        <v>9</v>
      </c>
      <c r="D2" t="s">
        <v>10</v>
      </c>
      <c r="E2">
        <v>2</v>
      </c>
      <c r="F2">
        <v>999.99</v>
      </c>
      <c r="G2">
        <v>1999.98</v>
      </c>
      <c r="H2" t="s">
        <v>11</v>
      </c>
      <c r="I2" t="s">
        <v>12</v>
      </c>
    </row>
    <row r="3" spans="1:9" x14ac:dyDescent="0.25">
      <c r="A3">
        <v>10002</v>
      </c>
      <c r="B3" s="1">
        <v>45293</v>
      </c>
      <c r="C3" t="s">
        <v>13</v>
      </c>
      <c r="D3" t="s">
        <v>14</v>
      </c>
      <c r="E3">
        <v>1</v>
      </c>
      <c r="F3">
        <v>499.99</v>
      </c>
      <c r="G3">
        <v>499.99</v>
      </c>
      <c r="H3" t="s">
        <v>15</v>
      </c>
      <c r="I3" t="s">
        <v>16</v>
      </c>
    </row>
    <row r="4" spans="1:9" x14ac:dyDescent="0.25">
      <c r="A4">
        <v>10003</v>
      </c>
      <c r="B4" s="1">
        <v>45294</v>
      </c>
      <c r="C4" t="s">
        <v>17</v>
      </c>
      <c r="D4" t="s">
        <v>18</v>
      </c>
      <c r="E4">
        <v>3</v>
      </c>
      <c r="F4">
        <v>69.989999999999995</v>
      </c>
      <c r="G4">
        <v>209.97</v>
      </c>
      <c r="H4" t="s">
        <v>19</v>
      </c>
      <c r="I4" t="s">
        <v>20</v>
      </c>
    </row>
    <row r="5" spans="1:9" x14ac:dyDescent="0.25">
      <c r="A5">
        <v>10004</v>
      </c>
      <c r="B5" s="1">
        <v>45295</v>
      </c>
      <c r="C5" t="s">
        <v>21</v>
      </c>
      <c r="D5" t="s">
        <v>22</v>
      </c>
      <c r="E5">
        <v>4</v>
      </c>
      <c r="F5">
        <v>15.99</v>
      </c>
      <c r="G5">
        <v>63.96</v>
      </c>
      <c r="H5" t="s">
        <v>11</v>
      </c>
      <c r="I5" t="s">
        <v>12</v>
      </c>
    </row>
    <row r="6" spans="1:9" x14ac:dyDescent="0.25">
      <c r="A6">
        <v>10005</v>
      </c>
      <c r="B6" s="1">
        <v>45296</v>
      </c>
      <c r="C6" t="s">
        <v>23</v>
      </c>
      <c r="D6" t="s">
        <v>24</v>
      </c>
      <c r="E6">
        <v>1</v>
      </c>
      <c r="F6">
        <v>89.99</v>
      </c>
      <c r="G6">
        <v>89.99</v>
      </c>
      <c r="H6" t="s">
        <v>15</v>
      </c>
      <c r="I6" t="s">
        <v>16</v>
      </c>
    </row>
    <row r="7" spans="1:9" x14ac:dyDescent="0.25">
      <c r="A7">
        <v>10006</v>
      </c>
      <c r="B7" s="1">
        <v>45297</v>
      </c>
      <c r="C7" t="s">
        <v>25</v>
      </c>
      <c r="D7" t="s">
        <v>26</v>
      </c>
      <c r="E7">
        <v>5</v>
      </c>
      <c r="F7">
        <v>29.99</v>
      </c>
      <c r="G7">
        <v>149.94999999999999</v>
      </c>
      <c r="H7" t="s">
        <v>19</v>
      </c>
      <c r="I7" t="s">
        <v>12</v>
      </c>
    </row>
    <row r="8" spans="1:9" x14ac:dyDescent="0.25">
      <c r="A8">
        <v>10007</v>
      </c>
      <c r="B8" s="1">
        <v>45298</v>
      </c>
      <c r="C8" t="s">
        <v>9</v>
      </c>
      <c r="D8" t="s">
        <v>27</v>
      </c>
      <c r="E8">
        <v>1</v>
      </c>
      <c r="F8">
        <v>2499.9899999999998</v>
      </c>
      <c r="G8">
        <v>2499.9899999999998</v>
      </c>
      <c r="H8" t="s">
        <v>11</v>
      </c>
      <c r="I8" t="s">
        <v>12</v>
      </c>
    </row>
    <row r="9" spans="1:9" x14ac:dyDescent="0.25">
      <c r="A9">
        <v>10008</v>
      </c>
      <c r="B9" s="1">
        <v>45299</v>
      </c>
      <c r="C9" t="s">
        <v>13</v>
      </c>
      <c r="D9" t="s">
        <v>28</v>
      </c>
      <c r="E9">
        <v>2</v>
      </c>
      <c r="F9">
        <v>599.99</v>
      </c>
      <c r="G9">
        <v>1199.98</v>
      </c>
      <c r="H9" t="s">
        <v>15</v>
      </c>
      <c r="I9" t="s">
        <v>16</v>
      </c>
    </row>
    <row r="10" spans="1:9" x14ac:dyDescent="0.25">
      <c r="A10">
        <v>10009</v>
      </c>
      <c r="B10" s="1">
        <v>45300</v>
      </c>
      <c r="C10" t="s">
        <v>17</v>
      </c>
      <c r="D10" t="s">
        <v>29</v>
      </c>
      <c r="E10">
        <v>6</v>
      </c>
      <c r="F10">
        <v>89.99</v>
      </c>
      <c r="G10">
        <v>539.94000000000005</v>
      </c>
      <c r="H10" t="s">
        <v>19</v>
      </c>
      <c r="I10" t="s">
        <v>20</v>
      </c>
    </row>
    <row r="11" spans="1:9" x14ac:dyDescent="0.25">
      <c r="A11">
        <v>10010</v>
      </c>
      <c r="B11" s="1">
        <v>45301</v>
      </c>
      <c r="C11" t="s">
        <v>21</v>
      </c>
      <c r="D11" t="s">
        <v>30</v>
      </c>
      <c r="E11">
        <v>2</v>
      </c>
      <c r="F11">
        <v>25.99</v>
      </c>
      <c r="G11">
        <v>51.98</v>
      </c>
      <c r="H11" t="s">
        <v>11</v>
      </c>
      <c r="I11" t="s">
        <v>12</v>
      </c>
    </row>
    <row r="12" spans="1:9" x14ac:dyDescent="0.25">
      <c r="A12">
        <v>10011</v>
      </c>
      <c r="B12" s="1">
        <v>45302</v>
      </c>
      <c r="C12" t="s">
        <v>23</v>
      </c>
      <c r="D12" t="s">
        <v>31</v>
      </c>
      <c r="E12">
        <v>1</v>
      </c>
      <c r="F12">
        <v>129.99</v>
      </c>
      <c r="G12">
        <v>129.99</v>
      </c>
      <c r="H12" t="s">
        <v>15</v>
      </c>
      <c r="I12" t="s">
        <v>16</v>
      </c>
    </row>
    <row r="13" spans="1:9" x14ac:dyDescent="0.25">
      <c r="A13">
        <v>10012</v>
      </c>
      <c r="B13" s="1">
        <v>45303</v>
      </c>
      <c r="C13" t="s">
        <v>25</v>
      </c>
      <c r="D13" t="s">
        <v>32</v>
      </c>
      <c r="E13">
        <v>3</v>
      </c>
      <c r="F13">
        <v>199.99</v>
      </c>
      <c r="G13">
        <v>599.97</v>
      </c>
      <c r="H13" t="s">
        <v>19</v>
      </c>
      <c r="I13" t="s">
        <v>12</v>
      </c>
    </row>
    <row r="14" spans="1:9" x14ac:dyDescent="0.25">
      <c r="A14">
        <v>10013</v>
      </c>
      <c r="B14" s="1">
        <v>45304</v>
      </c>
      <c r="C14" t="s">
        <v>9</v>
      </c>
      <c r="D14" t="s">
        <v>33</v>
      </c>
      <c r="E14">
        <v>2</v>
      </c>
      <c r="F14">
        <v>749.99</v>
      </c>
      <c r="G14">
        <v>1499.98</v>
      </c>
      <c r="H14" t="s">
        <v>11</v>
      </c>
      <c r="I14" t="s">
        <v>12</v>
      </c>
    </row>
    <row r="15" spans="1:9" x14ac:dyDescent="0.25">
      <c r="A15">
        <v>10014</v>
      </c>
      <c r="B15" s="1">
        <v>45305</v>
      </c>
      <c r="C15" t="s">
        <v>13</v>
      </c>
      <c r="D15" t="s">
        <v>34</v>
      </c>
      <c r="E15">
        <v>1</v>
      </c>
      <c r="F15">
        <v>189.99</v>
      </c>
      <c r="G15">
        <v>189.99</v>
      </c>
      <c r="H15" t="s">
        <v>15</v>
      </c>
      <c r="I15" t="s">
        <v>16</v>
      </c>
    </row>
    <row r="16" spans="1:9" x14ac:dyDescent="0.25">
      <c r="A16">
        <v>10015</v>
      </c>
      <c r="B16" s="1">
        <v>45306</v>
      </c>
      <c r="C16" t="s">
        <v>17</v>
      </c>
      <c r="D16" t="s">
        <v>35</v>
      </c>
      <c r="E16">
        <v>2</v>
      </c>
      <c r="F16">
        <v>249.99</v>
      </c>
      <c r="G16">
        <v>499.98</v>
      </c>
      <c r="H16" t="s">
        <v>19</v>
      </c>
      <c r="I16" t="s">
        <v>20</v>
      </c>
    </row>
    <row r="17" spans="1:9" x14ac:dyDescent="0.25">
      <c r="A17">
        <v>10016</v>
      </c>
      <c r="B17" s="1">
        <v>45307</v>
      </c>
      <c r="C17" t="s">
        <v>21</v>
      </c>
      <c r="D17" t="s">
        <v>36</v>
      </c>
      <c r="E17">
        <v>3</v>
      </c>
      <c r="F17">
        <v>35.99</v>
      </c>
      <c r="G17">
        <v>107.97</v>
      </c>
      <c r="H17" t="s">
        <v>11</v>
      </c>
      <c r="I17" t="s">
        <v>12</v>
      </c>
    </row>
    <row r="18" spans="1:9" x14ac:dyDescent="0.25">
      <c r="A18">
        <v>10017</v>
      </c>
      <c r="B18" s="1">
        <v>45308</v>
      </c>
      <c r="C18" t="s">
        <v>23</v>
      </c>
      <c r="D18" t="s">
        <v>37</v>
      </c>
      <c r="E18">
        <v>1</v>
      </c>
      <c r="F18">
        <v>399.99</v>
      </c>
      <c r="G18">
        <v>399.99</v>
      </c>
      <c r="H18" t="s">
        <v>15</v>
      </c>
      <c r="I18" t="s">
        <v>16</v>
      </c>
    </row>
    <row r="19" spans="1:9" x14ac:dyDescent="0.25">
      <c r="A19">
        <v>10018</v>
      </c>
      <c r="B19" s="1">
        <v>45309</v>
      </c>
      <c r="C19" t="s">
        <v>25</v>
      </c>
      <c r="D19" t="s">
        <v>38</v>
      </c>
      <c r="E19">
        <v>4</v>
      </c>
      <c r="F19">
        <v>119.99</v>
      </c>
      <c r="G19">
        <v>479.96</v>
      </c>
      <c r="H19" t="s">
        <v>19</v>
      </c>
      <c r="I19" t="s">
        <v>12</v>
      </c>
    </row>
    <row r="20" spans="1:9" x14ac:dyDescent="0.25">
      <c r="A20">
        <v>10019</v>
      </c>
      <c r="B20" s="1">
        <v>45310</v>
      </c>
      <c r="C20" t="s">
        <v>9</v>
      </c>
      <c r="D20" t="s">
        <v>39</v>
      </c>
      <c r="E20">
        <v>2</v>
      </c>
      <c r="F20">
        <v>499.99</v>
      </c>
      <c r="G20">
        <v>999.98</v>
      </c>
      <c r="H20" t="s">
        <v>11</v>
      </c>
      <c r="I20" t="s">
        <v>12</v>
      </c>
    </row>
    <row r="21" spans="1:9" x14ac:dyDescent="0.25">
      <c r="A21">
        <v>10020</v>
      </c>
      <c r="B21" s="1">
        <v>45311</v>
      </c>
      <c r="C21" t="s">
        <v>13</v>
      </c>
      <c r="D21" t="s">
        <v>40</v>
      </c>
      <c r="E21">
        <v>1</v>
      </c>
      <c r="F21">
        <v>99.99</v>
      </c>
      <c r="G21">
        <v>99.99</v>
      </c>
      <c r="H21" t="s">
        <v>15</v>
      </c>
      <c r="I21" t="s">
        <v>16</v>
      </c>
    </row>
    <row r="22" spans="1:9" x14ac:dyDescent="0.25">
      <c r="A22">
        <v>10021</v>
      </c>
      <c r="B22" s="1">
        <v>45312</v>
      </c>
      <c r="C22" t="s">
        <v>17</v>
      </c>
      <c r="D22" t="s">
        <v>41</v>
      </c>
      <c r="E22">
        <v>3</v>
      </c>
      <c r="F22">
        <v>59.99</v>
      </c>
      <c r="G22">
        <v>179.97</v>
      </c>
      <c r="H22" t="s">
        <v>19</v>
      </c>
      <c r="I22" t="s">
        <v>20</v>
      </c>
    </row>
    <row r="23" spans="1:9" x14ac:dyDescent="0.25">
      <c r="A23">
        <v>10022</v>
      </c>
      <c r="B23" s="1">
        <v>45313</v>
      </c>
      <c r="C23" t="s">
        <v>21</v>
      </c>
      <c r="D23" t="s">
        <v>42</v>
      </c>
      <c r="E23">
        <v>2</v>
      </c>
      <c r="F23">
        <v>22.99</v>
      </c>
      <c r="G23">
        <v>45.98</v>
      </c>
      <c r="H23" t="s">
        <v>11</v>
      </c>
      <c r="I23" t="s">
        <v>12</v>
      </c>
    </row>
    <row r="24" spans="1:9" x14ac:dyDescent="0.25">
      <c r="A24">
        <v>10023</v>
      </c>
      <c r="B24" s="1">
        <v>45314</v>
      </c>
      <c r="C24" t="s">
        <v>23</v>
      </c>
      <c r="D24" t="s">
        <v>43</v>
      </c>
      <c r="E24">
        <v>1</v>
      </c>
      <c r="F24">
        <v>49.99</v>
      </c>
      <c r="G24">
        <v>49.99</v>
      </c>
      <c r="H24" t="s">
        <v>15</v>
      </c>
      <c r="I24" t="s">
        <v>16</v>
      </c>
    </row>
    <row r="25" spans="1:9" x14ac:dyDescent="0.25">
      <c r="A25">
        <v>10024</v>
      </c>
      <c r="B25" s="1">
        <v>45315</v>
      </c>
      <c r="C25" t="s">
        <v>25</v>
      </c>
      <c r="D25" t="s">
        <v>44</v>
      </c>
      <c r="E25">
        <v>3</v>
      </c>
      <c r="F25">
        <v>29.99</v>
      </c>
      <c r="G25">
        <v>89.97</v>
      </c>
      <c r="H25" t="s">
        <v>19</v>
      </c>
      <c r="I25" t="s">
        <v>12</v>
      </c>
    </row>
    <row r="26" spans="1:9" x14ac:dyDescent="0.25">
      <c r="A26">
        <v>10025</v>
      </c>
      <c r="B26" s="1">
        <v>45316</v>
      </c>
      <c r="C26" t="s">
        <v>9</v>
      </c>
      <c r="D26" t="s">
        <v>45</v>
      </c>
      <c r="E26">
        <v>1</v>
      </c>
      <c r="F26">
        <v>299.99</v>
      </c>
      <c r="G26">
        <v>299.99</v>
      </c>
      <c r="H26" t="s">
        <v>11</v>
      </c>
      <c r="I26" t="s">
        <v>12</v>
      </c>
    </row>
    <row r="27" spans="1:9" x14ac:dyDescent="0.25">
      <c r="A27">
        <v>10026</v>
      </c>
      <c r="B27" s="1">
        <v>45317</v>
      </c>
      <c r="C27" t="s">
        <v>13</v>
      </c>
      <c r="D27" t="s">
        <v>46</v>
      </c>
      <c r="E27">
        <v>1</v>
      </c>
      <c r="F27">
        <v>179.99</v>
      </c>
      <c r="G27">
        <v>179.99</v>
      </c>
      <c r="H27" t="s">
        <v>15</v>
      </c>
      <c r="I27" t="s">
        <v>16</v>
      </c>
    </row>
    <row r="28" spans="1:9" x14ac:dyDescent="0.25">
      <c r="A28">
        <v>10027</v>
      </c>
      <c r="B28" s="1">
        <v>45318</v>
      </c>
      <c r="C28" t="s">
        <v>17</v>
      </c>
      <c r="D28" t="s">
        <v>47</v>
      </c>
      <c r="E28">
        <v>2</v>
      </c>
      <c r="F28">
        <v>179.99</v>
      </c>
      <c r="G28">
        <v>359.98</v>
      </c>
      <c r="H28" t="s">
        <v>19</v>
      </c>
      <c r="I28" t="s">
        <v>20</v>
      </c>
    </row>
    <row r="29" spans="1:9" x14ac:dyDescent="0.25">
      <c r="A29">
        <v>10028</v>
      </c>
      <c r="B29" s="1">
        <v>45319</v>
      </c>
      <c r="C29" t="s">
        <v>21</v>
      </c>
      <c r="D29" t="s">
        <v>48</v>
      </c>
      <c r="E29">
        <v>3</v>
      </c>
      <c r="F29">
        <v>12.99</v>
      </c>
      <c r="G29">
        <v>38.97</v>
      </c>
      <c r="H29" t="s">
        <v>11</v>
      </c>
      <c r="I29" t="s">
        <v>12</v>
      </c>
    </row>
    <row r="30" spans="1:9" x14ac:dyDescent="0.25">
      <c r="A30">
        <v>10029</v>
      </c>
      <c r="B30" s="1">
        <v>45320</v>
      </c>
      <c r="C30" t="s">
        <v>23</v>
      </c>
      <c r="D30" t="s">
        <v>49</v>
      </c>
      <c r="E30">
        <v>1</v>
      </c>
      <c r="F30">
        <v>29.99</v>
      </c>
      <c r="G30">
        <v>29.99</v>
      </c>
      <c r="H30" t="s">
        <v>15</v>
      </c>
      <c r="I30" t="s">
        <v>16</v>
      </c>
    </row>
    <row r="31" spans="1:9" x14ac:dyDescent="0.25">
      <c r="A31">
        <v>10030</v>
      </c>
      <c r="B31" s="1">
        <v>45321</v>
      </c>
      <c r="C31" t="s">
        <v>25</v>
      </c>
      <c r="D31" t="s">
        <v>50</v>
      </c>
      <c r="E31">
        <v>2</v>
      </c>
      <c r="F31">
        <v>129.99</v>
      </c>
      <c r="G31">
        <v>259.98</v>
      </c>
      <c r="H31" t="s">
        <v>19</v>
      </c>
      <c r="I31" t="s">
        <v>12</v>
      </c>
    </row>
    <row r="32" spans="1:9" x14ac:dyDescent="0.25">
      <c r="A32">
        <v>10031</v>
      </c>
      <c r="B32" s="1">
        <v>45322</v>
      </c>
      <c r="C32" t="s">
        <v>9</v>
      </c>
      <c r="D32" t="s">
        <v>51</v>
      </c>
      <c r="E32">
        <v>2</v>
      </c>
      <c r="F32">
        <v>349.99</v>
      </c>
      <c r="G32">
        <v>699.98</v>
      </c>
      <c r="H32" t="s">
        <v>11</v>
      </c>
      <c r="I32" t="s">
        <v>12</v>
      </c>
    </row>
    <row r="33" spans="1:9" x14ac:dyDescent="0.25">
      <c r="A33">
        <v>10032</v>
      </c>
      <c r="B33" s="1">
        <v>45323</v>
      </c>
      <c r="C33" t="s">
        <v>13</v>
      </c>
      <c r="D33" t="s">
        <v>52</v>
      </c>
      <c r="E33">
        <v>3</v>
      </c>
      <c r="F33">
        <v>89.99</v>
      </c>
      <c r="G33">
        <v>269.97000000000003</v>
      </c>
      <c r="H33" t="s">
        <v>15</v>
      </c>
      <c r="I33" t="s">
        <v>16</v>
      </c>
    </row>
    <row r="34" spans="1:9" x14ac:dyDescent="0.25">
      <c r="A34">
        <v>10033</v>
      </c>
      <c r="B34" s="1">
        <v>45324</v>
      </c>
      <c r="C34" t="s">
        <v>17</v>
      </c>
      <c r="D34" t="s">
        <v>53</v>
      </c>
      <c r="E34">
        <v>5</v>
      </c>
      <c r="F34">
        <v>29.99</v>
      </c>
      <c r="G34">
        <v>149.94999999999999</v>
      </c>
      <c r="H34" t="s">
        <v>19</v>
      </c>
      <c r="I34" t="s">
        <v>20</v>
      </c>
    </row>
    <row r="35" spans="1:9" x14ac:dyDescent="0.25">
      <c r="A35">
        <v>10034</v>
      </c>
      <c r="B35" s="1">
        <v>45325</v>
      </c>
      <c r="C35" t="s">
        <v>21</v>
      </c>
      <c r="D35" t="s">
        <v>54</v>
      </c>
      <c r="E35">
        <v>4</v>
      </c>
      <c r="F35">
        <v>19.989999999999998</v>
      </c>
      <c r="G35">
        <v>79.959999999999994</v>
      </c>
      <c r="H35" t="s">
        <v>11</v>
      </c>
      <c r="I35" t="s">
        <v>12</v>
      </c>
    </row>
    <row r="36" spans="1:9" x14ac:dyDescent="0.25">
      <c r="A36">
        <v>10035</v>
      </c>
      <c r="B36" s="1">
        <v>45326</v>
      </c>
      <c r="C36" t="s">
        <v>23</v>
      </c>
      <c r="D36" t="s">
        <v>55</v>
      </c>
      <c r="E36">
        <v>2</v>
      </c>
      <c r="F36">
        <v>39.99</v>
      </c>
      <c r="G36">
        <v>79.98</v>
      </c>
      <c r="H36" t="s">
        <v>15</v>
      </c>
      <c r="I36" t="s">
        <v>16</v>
      </c>
    </row>
    <row r="37" spans="1:9" x14ac:dyDescent="0.25">
      <c r="A37">
        <v>10036</v>
      </c>
      <c r="B37" s="1">
        <v>45327</v>
      </c>
      <c r="C37" t="s">
        <v>25</v>
      </c>
      <c r="D37" t="s">
        <v>56</v>
      </c>
      <c r="E37">
        <v>1</v>
      </c>
      <c r="F37">
        <v>1895</v>
      </c>
      <c r="G37">
        <v>1895</v>
      </c>
      <c r="H37" t="s">
        <v>19</v>
      </c>
      <c r="I37" t="s">
        <v>12</v>
      </c>
    </row>
    <row r="38" spans="1:9" x14ac:dyDescent="0.25">
      <c r="A38">
        <v>10037</v>
      </c>
      <c r="B38" s="1">
        <v>45328</v>
      </c>
      <c r="C38" t="s">
        <v>9</v>
      </c>
      <c r="D38" t="s">
        <v>57</v>
      </c>
      <c r="E38">
        <v>3</v>
      </c>
      <c r="F38">
        <v>399.99</v>
      </c>
      <c r="G38">
        <v>1199.97</v>
      </c>
      <c r="H38" t="s">
        <v>11</v>
      </c>
      <c r="I38" t="s">
        <v>12</v>
      </c>
    </row>
    <row r="39" spans="1:9" x14ac:dyDescent="0.25">
      <c r="A39">
        <v>10038</v>
      </c>
      <c r="B39" s="1">
        <v>45329</v>
      </c>
      <c r="C39" t="s">
        <v>13</v>
      </c>
      <c r="D39" t="s">
        <v>58</v>
      </c>
      <c r="E39">
        <v>2</v>
      </c>
      <c r="F39">
        <v>799.99</v>
      </c>
      <c r="G39">
        <v>1599.98</v>
      </c>
      <c r="H39" t="s">
        <v>15</v>
      </c>
      <c r="I39" t="s">
        <v>16</v>
      </c>
    </row>
    <row r="40" spans="1:9" x14ac:dyDescent="0.25">
      <c r="A40">
        <v>10039</v>
      </c>
      <c r="B40" s="1">
        <v>45330</v>
      </c>
      <c r="C40" t="s">
        <v>17</v>
      </c>
      <c r="D40" t="s">
        <v>59</v>
      </c>
      <c r="E40">
        <v>4</v>
      </c>
      <c r="F40">
        <v>59.99</v>
      </c>
      <c r="G40">
        <v>239.96</v>
      </c>
      <c r="H40" t="s">
        <v>19</v>
      </c>
      <c r="I40" t="s">
        <v>20</v>
      </c>
    </row>
    <row r="41" spans="1:9" x14ac:dyDescent="0.25">
      <c r="A41">
        <v>10040</v>
      </c>
      <c r="B41" s="1">
        <v>45331</v>
      </c>
      <c r="C41" t="s">
        <v>21</v>
      </c>
      <c r="D41" t="s">
        <v>60</v>
      </c>
      <c r="E41">
        <v>3</v>
      </c>
      <c r="F41">
        <v>24.99</v>
      </c>
      <c r="G41">
        <v>74.97</v>
      </c>
      <c r="H41" t="s">
        <v>11</v>
      </c>
      <c r="I41" t="s">
        <v>12</v>
      </c>
    </row>
    <row r="42" spans="1:9" x14ac:dyDescent="0.25">
      <c r="A42">
        <v>10041</v>
      </c>
      <c r="B42" s="1">
        <v>45332</v>
      </c>
      <c r="C42" t="s">
        <v>23</v>
      </c>
      <c r="D42" t="s">
        <v>61</v>
      </c>
      <c r="E42">
        <v>1</v>
      </c>
      <c r="F42">
        <v>105</v>
      </c>
      <c r="G42">
        <v>105</v>
      </c>
      <c r="H42" t="s">
        <v>15</v>
      </c>
      <c r="I42" t="s">
        <v>16</v>
      </c>
    </row>
    <row r="43" spans="1:9" x14ac:dyDescent="0.25">
      <c r="A43">
        <v>10042</v>
      </c>
      <c r="B43" s="1">
        <v>45333</v>
      </c>
      <c r="C43" t="s">
        <v>25</v>
      </c>
      <c r="D43" t="s">
        <v>62</v>
      </c>
      <c r="E43">
        <v>2</v>
      </c>
      <c r="F43">
        <v>129.99</v>
      </c>
      <c r="G43">
        <v>259.98</v>
      </c>
      <c r="H43" t="s">
        <v>19</v>
      </c>
      <c r="I43" t="s">
        <v>12</v>
      </c>
    </row>
    <row r="44" spans="1:9" x14ac:dyDescent="0.25">
      <c r="A44">
        <v>10043</v>
      </c>
      <c r="B44" s="1">
        <v>45334</v>
      </c>
      <c r="C44" t="s">
        <v>9</v>
      </c>
      <c r="D44" t="s">
        <v>63</v>
      </c>
      <c r="E44">
        <v>3</v>
      </c>
      <c r="F44">
        <v>399.99</v>
      </c>
      <c r="G44">
        <v>1199.97</v>
      </c>
      <c r="H44" t="s">
        <v>11</v>
      </c>
      <c r="I44" t="s">
        <v>12</v>
      </c>
    </row>
    <row r="45" spans="1:9" x14ac:dyDescent="0.25">
      <c r="A45">
        <v>10044</v>
      </c>
      <c r="B45" s="1">
        <v>45335</v>
      </c>
      <c r="C45" t="s">
        <v>13</v>
      </c>
      <c r="D45" t="s">
        <v>64</v>
      </c>
      <c r="E45">
        <v>1</v>
      </c>
      <c r="F45">
        <v>199.99</v>
      </c>
      <c r="G45">
        <v>199.99</v>
      </c>
      <c r="H45" t="s">
        <v>15</v>
      </c>
      <c r="I45" t="s">
        <v>16</v>
      </c>
    </row>
    <row r="46" spans="1:9" x14ac:dyDescent="0.25">
      <c r="A46">
        <v>10045</v>
      </c>
      <c r="B46" s="1">
        <v>45336</v>
      </c>
      <c r="C46" t="s">
        <v>17</v>
      </c>
      <c r="D46" t="s">
        <v>65</v>
      </c>
      <c r="E46">
        <v>2</v>
      </c>
      <c r="F46">
        <v>139.99</v>
      </c>
      <c r="G46">
        <v>279.98</v>
      </c>
      <c r="H46" t="s">
        <v>19</v>
      </c>
      <c r="I46" t="s">
        <v>20</v>
      </c>
    </row>
    <row r="47" spans="1:9" x14ac:dyDescent="0.25">
      <c r="A47">
        <v>10046</v>
      </c>
      <c r="B47" s="1">
        <v>45337</v>
      </c>
      <c r="C47" t="s">
        <v>21</v>
      </c>
      <c r="D47" t="s">
        <v>66</v>
      </c>
      <c r="E47">
        <v>4</v>
      </c>
      <c r="F47">
        <v>32.5</v>
      </c>
      <c r="G47">
        <v>130</v>
      </c>
      <c r="H47" t="s">
        <v>11</v>
      </c>
      <c r="I47" t="s">
        <v>12</v>
      </c>
    </row>
    <row r="48" spans="1:9" x14ac:dyDescent="0.25">
      <c r="A48">
        <v>10047</v>
      </c>
      <c r="B48" s="1">
        <v>45338</v>
      </c>
      <c r="C48" t="s">
        <v>23</v>
      </c>
      <c r="D48" t="s">
        <v>67</v>
      </c>
      <c r="E48">
        <v>1</v>
      </c>
      <c r="F48">
        <v>52</v>
      </c>
      <c r="G48">
        <v>52</v>
      </c>
      <c r="H48" t="s">
        <v>15</v>
      </c>
      <c r="I48" t="s">
        <v>16</v>
      </c>
    </row>
    <row r="49" spans="1:9" x14ac:dyDescent="0.25">
      <c r="A49">
        <v>10048</v>
      </c>
      <c r="B49" s="1">
        <v>45339</v>
      </c>
      <c r="C49" t="s">
        <v>25</v>
      </c>
      <c r="D49" t="s">
        <v>68</v>
      </c>
      <c r="E49">
        <v>6</v>
      </c>
      <c r="F49">
        <v>39.99</v>
      </c>
      <c r="G49">
        <v>239.94</v>
      </c>
      <c r="H49" t="s">
        <v>19</v>
      </c>
      <c r="I49" t="s">
        <v>12</v>
      </c>
    </row>
    <row r="50" spans="1:9" x14ac:dyDescent="0.25">
      <c r="A50">
        <v>10049</v>
      </c>
      <c r="B50" s="1">
        <v>45340</v>
      </c>
      <c r="C50" t="s">
        <v>9</v>
      </c>
      <c r="D50" t="s">
        <v>69</v>
      </c>
      <c r="E50">
        <v>2</v>
      </c>
      <c r="F50">
        <v>129.99</v>
      </c>
      <c r="G50">
        <v>259.98</v>
      </c>
      <c r="H50" t="s">
        <v>11</v>
      </c>
      <c r="I50" t="s">
        <v>12</v>
      </c>
    </row>
    <row r="51" spans="1:9" x14ac:dyDescent="0.25">
      <c r="A51">
        <v>10050</v>
      </c>
      <c r="B51" s="1">
        <v>45341</v>
      </c>
      <c r="C51" t="s">
        <v>13</v>
      </c>
      <c r="D51" t="s">
        <v>70</v>
      </c>
      <c r="E51">
        <v>1</v>
      </c>
      <c r="F51">
        <v>299.99</v>
      </c>
      <c r="G51">
        <v>299.99</v>
      </c>
      <c r="H51" t="s">
        <v>15</v>
      </c>
      <c r="I51" t="s">
        <v>16</v>
      </c>
    </row>
    <row r="52" spans="1:9" x14ac:dyDescent="0.25">
      <c r="A52">
        <v>10051</v>
      </c>
      <c r="B52" s="1">
        <v>45342</v>
      </c>
      <c r="C52" t="s">
        <v>17</v>
      </c>
      <c r="D52" t="s">
        <v>71</v>
      </c>
      <c r="E52">
        <v>3</v>
      </c>
      <c r="F52">
        <v>154.99</v>
      </c>
      <c r="G52">
        <v>464.97</v>
      </c>
      <c r="H52" t="s">
        <v>19</v>
      </c>
      <c r="I52" t="s">
        <v>20</v>
      </c>
    </row>
    <row r="53" spans="1:9" x14ac:dyDescent="0.25">
      <c r="A53">
        <v>10052</v>
      </c>
      <c r="B53" s="1">
        <v>45343</v>
      </c>
      <c r="C53" t="s">
        <v>21</v>
      </c>
      <c r="D53" t="s">
        <v>72</v>
      </c>
      <c r="E53">
        <v>2</v>
      </c>
      <c r="F53">
        <v>26.99</v>
      </c>
      <c r="G53">
        <v>53.98</v>
      </c>
      <c r="H53" t="s">
        <v>11</v>
      </c>
      <c r="I53" t="s">
        <v>12</v>
      </c>
    </row>
    <row r="54" spans="1:9" x14ac:dyDescent="0.25">
      <c r="A54">
        <v>10053</v>
      </c>
      <c r="B54" s="1">
        <v>45344</v>
      </c>
      <c r="C54" t="s">
        <v>23</v>
      </c>
      <c r="D54" t="s">
        <v>73</v>
      </c>
      <c r="E54">
        <v>1</v>
      </c>
      <c r="F54">
        <v>49</v>
      </c>
      <c r="G54">
        <v>49</v>
      </c>
      <c r="H54" t="s">
        <v>15</v>
      </c>
      <c r="I54" t="s">
        <v>16</v>
      </c>
    </row>
    <row r="55" spans="1:9" x14ac:dyDescent="0.25">
      <c r="A55">
        <v>10054</v>
      </c>
      <c r="B55" s="1">
        <v>45345</v>
      </c>
      <c r="C55" t="s">
        <v>25</v>
      </c>
      <c r="D55" t="s">
        <v>74</v>
      </c>
      <c r="E55">
        <v>5</v>
      </c>
      <c r="F55">
        <v>49.99</v>
      </c>
      <c r="G55">
        <v>249.95</v>
      </c>
      <c r="H55" t="s">
        <v>19</v>
      </c>
      <c r="I55" t="s">
        <v>12</v>
      </c>
    </row>
    <row r="56" spans="1:9" x14ac:dyDescent="0.25">
      <c r="A56">
        <v>10055</v>
      </c>
      <c r="B56" s="1">
        <v>45346</v>
      </c>
      <c r="C56" t="s">
        <v>9</v>
      </c>
      <c r="D56" t="s">
        <v>75</v>
      </c>
      <c r="E56">
        <v>4</v>
      </c>
      <c r="F56">
        <v>59.99</v>
      </c>
      <c r="G56">
        <v>239.96</v>
      </c>
      <c r="H56" t="s">
        <v>11</v>
      </c>
      <c r="I56" t="s">
        <v>12</v>
      </c>
    </row>
    <row r="57" spans="1:9" x14ac:dyDescent="0.25">
      <c r="A57">
        <v>10056</v>
      </c>
      <c r="B57" s="1">
        <v>45347</v>
      </c>
      <c r="C57" t="s">
        <v>13</v>
      </c>
      <c r="D57" t="s">
        <v>76</v>
      </c>
      <c r="E57">
        <v>1</v>
      </c>
      <c r="F57">
        <v>499.99</v>
      </c>
      <c r="G57">
        <v>499.99</v>
      </c>
      <c r="H57" t="s">
        <v>15</v>
      </c>
      <c r="I57" t="s">
        <v>16</v>
      </c>
    </row>
    <row r="58" spans="1:9" x14ac:dyDescent="0.25">
      <c r="A58">
        <v>10057</v>
      </c>
      <c r="B58" s="1">
        <v>45348</v>
      </c>
      <c r="C58" t="s">
        <v>17</v>
      </c>
      <c r="D58" t="s">
        <v>77</v>
      </c>
      <c r="E58">
        <v>5</v>
      </c>
      <c r="F58">
        <v>29.99</v>
      </c>
      <c r="G58">
        <v>149.94999999999999</v>
      </c>
      <c r="H58" t="s">
        <v>19</v>
      </c>
      <c r="I58" t="s">
        <v>20</v>
      </c>
    </row>
    <row r="59" spans="1:9" x14ac:dyDescent="0.25">
      <c r="A59">
        <v>10058</v>
      </c>
      <c r="B59" s="1">
        <v>45349</v>
      </c>
      <c r="C59" t="s">
        <v>21</v>
      </c>
      <c r="D59" t="s">
        <v>78</v>
      </c>
      <c r="E59">
        <v>3</v>
      </c>
      <c r="F59">
        <v>28</v>
      </c>
      <c r="G59">
        <v>84</v>
      </c>
      <c r="H59" t="s">
        <v>11</v>
      </c>
      <c r="I59" t="s">
        <v>12</v>
      </c>
    </row>
    <row r="60" spans="1:9" x14ac:dyDescent="0.25">
      <c r="A60">
        <v>10059</v>
      </c>
      <c r="B60" s="1">
        <v>45350</v>
      </c>
      <c r="C60" t="s">
        <v>23</v>
      </c>
      <c r="D60" t="s">
        <v>79</v>
      </c>
      <c r="E60">
        <v>2</v>
      </c>
      <c r="F60">
        <v>23</v>
      </c>
      <c r="G60">
        <v>46</v>
      </c>
      <c r="H60" t="s">
        <v>15</v>
      </c>
      <c r="I60" t="s">
        <v>16</v>
      </c>
    </row>
    <row r="61" spans="1:9" x14ac:dyDescent="0.25">
      <c r="A61">
        <v>10060</v>
      </c>
      <c r="B61" s="1">
        <v>45351</v>
      </c>
      <c r="C61" t="s">
        <v>25</v>
      </c>
      <c r="D61" t="s">
        <v>80</v>
      </c>
      <c r="E61">
        <v>1</v>
      </c>
      <c r="F61">
        <v>349</v>
      </c>
      <c r="G61">
        <v>349</v>
      </c>
      <c r="H61" t="s">
        <v>19</v>
      </c>
      <c r="I61" t="s">
        <v>12</v>
      </c>
    </row>
    <row r="62" spans="1:9" x14ac:dyDescent="0.25">
      <c r="A62">
        <v>10061</v>
      </c>
      <c r="B62" s="1">
        <v>45352</v>
      </c>
      <c r="C62" t="s">
        <v>9</v>
      </c>
      <c r="D62" t="s">
        <v>81</v>
      </c>
      <c r="E62">
        <v>3</v>
      </c>
      <c r="F62">
        <v>299.99</v>
      </c>
      <c r="G62">
        <v>899.97</v>
      </c>
      <c r="H62" t="s">
        <v>11</v>
      </c>
      <c r="I62" t="s">
        <v>12</v>
      </c>
    </row>
    <row r="63" spans="1:9" x14ac:dyDescent="0.25">
      <c r="A63">
        <v>10062</v>
      </c>
      <c r="B63" s="1">
        <v>45353</v>
      </c>
      <c r="C63" t="s">
        <v>13</v>
      </c>
      <c r="D63" t="s">
        <v>82</v>
      </c>
      <c r="E63">
        <v>2</v>
      </c>
      <c r="F63">
        <v>199.99</v>
      </c>
      <c r="G63">
        <v>399.98</v>
      </c>
      <c r="H63" t="s">
        <v>15</v>
      </c>
      <c r="I63" t="s">
        <v>16</v>
      </c>
    </row>
    <row r="64" spans="1:9" x14ac:dyDescent="0.25">
      <c r="A64">
        <v>10063</v>
      </c>
      <c r="B64" s="1">
        <v>45354</v>
      </c>
      <c r="C64" t="s">
        <v>17</v>
      </c>
      <c r="D64" t="s">
        <v>83</v>
      </c>
      <c r="E64">
        <v>10</v>
      </c>
      <c r="F64">
        <v>9.99</v>
      </c>
      <c r="G64">
        <v>99.9</v>
      </c>
      <c r="H64" t="s">
        <v>19</v>
      </c>
      <c r="I64" t="s">
        <v>20</v>
      </c>
    </row>
    <row r="65" spans="1:9" x14ac:dyDescent="0.25">
      <c r="A65">
        <v>10064</v>
      </c>
      <c r="B65" s="1">
        <v>45355</v>
      </c>
      <c r="C65" t="s">
        <v>21</v>
      </c>
      <c r="D65" t="s">
        <v>84</v>
      </c>
      <c r="E65">
        <v>4</v>
      </c>
      <c r="F65">
        <v>18.989999999999998</v>
      </c>
      <c r="G65">
        <v>75.959999999999994</v>
      </c>
      <c r="H65" t="s">
        <v>11</v>
      </c>
      <c r="I65" t="s">
        <v>12</v>
      </c>
    </row>
    <row r="66" spans="1:9" x14ac:dyDescent="0.25">
      <c r="A66">
        <v>10065</v>
      </c>
      <c r="B66" s="1">
        <v>45356</v>
      </c>
      <c r="C66" t="s">
        <v>23</v>
      </c>
      <c r="D66" t="s">
        <v>85</v>
      </c>
      <c r="E66">
        <v>1</v>
      </c>
      <c r="F66">
        <v>102</v>
      </c>
      <c r="G66">
        <v>102</v>
      </c>
      <c r="H66" t="s">
        <v>15</v>
      </c>
      <c r="I66" t="s">
        <v>16</v>
      </c>
    </row>
    <row r="67" spans="1:9" x14ac:dyDescent="0.25">
      <c r="A67">
        <v>10066</v>
      </c>
      <c r="B67" s="1">
        <v>45357</v>
      </c>
      <c r="C67" t="s">
        <v>25</v>
      </c>
      <c r="D67" t="s">
        <v>86</v>
      </c>
      <c r="E67">
        <v>2</v>
      </c>
      <c r="F67">
        <v>299.99</v>
      </c>
      <c r="G67">
        <v>599.98</v>
      </c>
      <c r="H67" t="s">
        <v>19</v>
      </c>
      <c r="I67" t="s">
        <v>12</v>
      </c>
    </row>
    <row r="68" spans="1:9" x14ac:dyDescent="0.25">
      <c r="A68">
        <v>10067</v>
      </c>
      <c r="B68" s="1">
        <v>45358</v>
      </c>
      <c r="C68" t="s">
        <v>9</v>
      </c>
      <c r="D68" t="s">
        <v>87</v>
      </c>
      <c r="E68">
        <v>1</v>
      </c>
      <c r="F68">
        <v>1199.99</v>
      </c>
      <c r="G68">
        <v>1199.99</v>
      </c>
      <c r="H68" t="s">
        <v>11</v>
      </c>
      <c r="I68" t="s">
        <v>12</v>
      </c>
    </row>
    <row r="69" spans="1:9" x14ac:dyDescent="0.25">
      <c r="A69">
        <v>10068</v>
      </c>
      <c r="B69" s="1">
        <v>45359</v>
      </c>
      <c r="C69" t="s">
        <v>13</v>
      </c>
      <c r="D69" t="s">
        <v>88</v>
      </c>
      <c r="E69">
        <v>3</v>
      </c>
      <c r="F69">
        <v>219.99</v>
      </c>
      <c r="G69">
        <v>659.97</v>
      </c>
      <c r="H69" t="s">
        <v>15</v>
      </c>
      <c r="I69" t="s">
        <v>16</v>
      </c>
    </row>
    <row r="70" spans="1:9" x14ac:dyDescent="0.25">
      <c r="A70">
        <v>10069</v>
      </c>
      <c r="B70" s="1">
        <v>45360</v>
      </c>
      <c r="C70" t="s">
        <v>17</v>
      </c>
      <c r="D70" t="s">
        <v>89</v>
      </c>
      <c r="E70">
        <v>4</v>
      </c>
      <c r="F70">
        <v>59.99</v>
      </c>
      <c r="G70">
        <v>239.96</v>
      </c>
      <c r="H70" t="s">
        <v>19</v>
      </c>
      <c r="I70" t="s">
        <v>20</v>
      </c>
    </row>
    <row r="71" spans="1:9" x14ac:dyDescent="0.25">
      <c r="A71">
        <v>10070</v>
      </c>
      <c r="B71" s="1">
        <v>45361</v>
      </c>
      <c r="C71" t="s">
        <v>21</v>
      </c>
      <c r="D71" t="s">
        <v>90</v>
      </c>
      <c r="E71">
        <v>2</v>
      </c>
      <c r="F71">
        <v>10.99</v>
      </c>
      <c r="G71">
        <v>21.98</v>
      </c>
      <c r="H71" t="s">
        <v>11</v>
      </c>
      <c r="I71" t="s">
        <v>12</v>
      </c>
    </row>
    <row r="72" spans="1:9" x14ac:dyDescent="0.25">
      <c r="A72">
        <v>10071</v>
      </c>
      <c r="B72" s="1">
        <v>45362</v>
      </c>
      <c r="C72" t="s">
        <v>23</v>
      </c>
      <c r="D72" t="s">
        <v>91</v>
      </c>
      <c r="E72">
        <v>1</v>
      </c>
      <c r="F72">
        <v>78</v>
      </c>
      <c r="G72">
        <v>78</v>
      </c>
      <c r="H72" t="s">
        <v>15</v>
      </c>
      <c r="I72" t="s">
        <v>16</v>
      </c>
    </row>
    <row r="73" spans="1:9" x14ac:dyDescent="0.25">
      <c r="A73">
        <v>10072</v>
      </c>
      <c r="B73" s="1">
        <v>45363</v>
      </c>
      <c r="C73" t="s">
        <v>25</v>
      </c>
      <c r="D73" t="s">
        <v>92</v>
      </c>
      <c r="E73">
        <v>3</v>
      </c>
      <c r="F73">
        <v>129.99</v>
      </c>
      <c r="G73">
        <v>389.97</v>
      </c>
      <c r="H73" t="s">
        <v>19</v>
      </c>
      <c r="I73" t="s">
        <v>12</v>
      </c>
    </row>
    <row r="74" spans="1:9" x14ac:dyDescent="0.25">
      <c r="A74">
        <v>10073</v>
      </c>
      <c r="B74" s="1">
        <v>45364</v>
      </c>
      <c r="C74" t="s">
        <v>9</v>
      </c>
      <c r="D74" t="s">
        <v>93</v>
      </c>
      <c r="E74">
        <v>1</v>
      </c>
      <c r="F74">
        <v>1599.99</v>
      </c>
      <c r="G74">
        <v>1599.99</v>
      </c>
      <c r="H74" t="s">
        <v>11</v>
      </c>
      <c r="I74" t="s">
        <v>12</v>
      </c>
    </row>
    <row r="75" spans="1:9" x14ac:dyDescent="0.25">
      <c r="A75">
        <v>10074</v>
      </c>
      <c r="B75" s="1">
        <v>45365</v>
      </c>
      <c r="C75" t="s">
        <v>13</v>
      </c>
      <c r="D75" t="s">
        <v>94</v>
      </c>
      <c r="E75">
        <v>1</v>
      </c>
      <c r="F75">
        <v>899.99</v>
      </c>
      <c r="G75">
        <v>899.99</v>
      </c>
      <c r="H75" t="s">
        <v>15</v>
      </c>
      <c r="I75" t="s">
        <v>16</v>
      </c>
    </row>
    <row r="76" spans="1:9" x14ac:dyDescent="0.25">
      <c r="A76">
        <v>10075</v>
      </c>
      <c r="B76" s="1">
        <v>45366</v>
      </c>
      <c r="C76" t="s">
        <v>17</v>
      </c>
      <c r="D76" t="s">
        <v>95</v>
      </c>
      <c r="E76">
        <v>5</v>
      </c>
      <c r="F76">
        <v>49.99</v>
      </c>
      <c r="G76">
        <v>249.95</v>
      </c>
      <c r="H76" t="s">
        <v>19</v>
      </c>
      <c r="I76" t="s">
        <v>20</v>
      </c>
    </row>
    <row r="77" spans="1:9" x14ac:dyDescent="0.25">
      <c r="A77">
        <v>10076</v>
      </c>
      <c r="B77" s="1">
        <v>45367</v>
      </c>
      <c r="C77" t="s">
        <v>21</v>
      </c>
      <c r="D77" t="s">
        <v>96</v>
      </c>
      <c r="E77">
        <v>4</v>
      </c>
      <c r="F77">
        <v>14.99</v>
      </c>
      <c r="G77">
        <v>59.96</v>
      </c>
      <c r="H77" t="s">
        <v>11</v>
      </c>
      <c r="I77" t="s">
        <v>12</v>
      </c>
    </row>
    <row r="78" spans="1:9" x14ac:dyDescent="0.25">
      <c r="A78">
        <v>10077</v>
      </c>
      <c r="B78" s="1">
        <v>45368</v>
      </c>
      <c r="C78" t="s">
        <v>23</v>
      </c>
      <c r="D78" t="s">
        <v>97</v>
      </c>
      <c r="E78">
        <v>2</v>
      </c>
      <c r="F78">
        <v>16</v>
      </c>
      <c r="G78">
        <v>32</v>
      </c>
      <c r="H78" t="s">
        <v>15</v>
      </c>
      <c r="I78" t="s">
        <v>16</v>
      </c>
    </row>
    <row r="79" spans="1:9" x14ac:dyDescent="0.25">
      <c r="A79">
        <v>10078</v>
      </c>
      <c r="B79" s="1">
        <v>45369</v>
      </c>
      <c r="C79" t="s">
        <v>25</v>
      </c>
      <c r="D79" t="s">
        <v>98</v>
      </c>
      <c r="E79">
        <v>3</v>
      </c>
      <c r="F79">
        <v>69.989999999999995</v>
      </c>
      <c r="G79">
        <v>209.97</v>
      </c>
      <c r="H79" t="s">
        <v>19</v>
      </c>
      <c r="I79" t="s">
        <v>12</v>
      </c>
    </row>
    <row r="80" spans="1:9" x14ac:dyDescent="0.25">
      <c r="A80">
        <v>10079</v>
      </c>
      <c r="B80" s="1">
        <v>45370</v>
      </c>
      <c r="C80" t="s">
        <v>9</v>
      </c>
      <c r="D80" t="s">
        <v>99</v>
      </c>
      <c r="E80">
        <v>2</v>
      </c>
      <c r="F80">
        <v>249.99</v>
      </c>
      <c r="G80">
        <v>499.98</v>
      </c>
      <c r="H80" t="s">
        <v>11</v>
      </c>
      <c r="I80" t="s">
        <v>12</v>
      </c>
    </row>
    <row r="81" spans="1:9" x14ac:dyDescent="0.25">
      <c r="A81">
        <v>10080</v>
      </c>
      <c r="B81" s="1">
        <v>45371</v>
      </c>
      <c r="C81" t="s">
        <v>13</v>
      </c>
      <c r="D81" t="s">
        <v>100</v>
      </c>
      <c r="E81">
        <v>1</v>
      </c>
      <c r="F81">
        <v>499.99</v>
      </c>
      <c r="G81">
        <v>499.99</v>
      </c>
      <c r="H81" t="s">
        <v>15</v>
      </c>
      <c r="I81" t="s">
        <v>16</v>
      </c>
    </row>
    <row r="82" spans="1:9" x14ac:dyDescent="0.25">
      <c r="A82">
        <v>10081</v>
      </c>
      <c r="B82" s="1">
        <v>45372</v>
      </c>
      <c r="C82" t="s">
        <v>17</v>
      </c>
      <c r="D82" t="s">
        <v>101</v>
      </c>
      <c r="E82">
        <v>2</v>
      </c>
      <c r="F82">
        <v>89.99</v>
      </c>
      <c r="G82">
        <v>179.98</v>
      </c>
      <c r="H82" t="s">
        <v>19</v>
      </c>
      <c r="I82" t="s">
        <v>20</v>
      </c>
    </row>
    <row r="83" spans="1:9" x14ac:dyDescent="0.25">
      <c r="A83">
        <v>10082</v>
      </c>
      <c r="B83" s="1">
        <v>45373</v>
      </c>
      <c r="C83" t="s">
        <v>21</v>
      </c>
      <c r="D83" t="s">
        <v>102</v>
      </c>
      <c r="E83">
        <v>3</v>
      </c>
      <c r="F83">
        <v>12.99</v>
      </c>
      <c r="G83">
        <v>38.97</v>
      </c>
      <c r="H83" t="s">
        <v>11</v>
      </c>
      <c r="I83" t="s">
        <v>12</v>
      </c>
    </row>
    <row r="84" spans="1:9" x14ac:dyDescent="0.25">
      <c r="A84">
        <v>10083</v>
      </c>
      <c r="B84" s="1">
        <v>45374</v>
      </c>
      <c r="C84" t="s">
        <v>23</v>
      </c>
      <c r="D84" t="s">
        <v>103</v>
      </c>
      <c r="E84">
        <v>1</v>
      </c>
      <c r="F84">
        <v>100</v>
      </c>
      <c r="G84">
        <v>100</v>
      </c>
      <c r="H84" t="s">
        <v>15</v>
      </c>
      <c r="I84" t="s">
        <v>16</v>
      </c>
    </row>
    <row r="85" spans="1:9" x14ac:dyDescent="0.25">
      <c r="A85">
        <v>10084</v>
      </c>
      <c r="B85" s="1">
        <v>45375</v>
      </c>
      <c r="C85" t="s">
        <v>25</v>
      </c>
      <c r="D85" t="s">
        <v>104</v>
      </c>
      <c r="E85">
        <v>6</v>
      </c>
      <c r="F85">
        <v>24.99</v>
      </c>
      <c r="G85">
        <v>149.94</v>
      </c>
      <c r="H85" t="s">
        <v>19</v>
      </c>
      <c r="I85" t="s">
        <v>12</v>
      </c>
    </row>
    <row r="86" spans="1:9" x14ac:dyDescent="0.25">
      <c r="A86">
        <v>10085</v>
      </c>
      <c r="B86" s="1">
        <v>45376</v>
      </c>
      <c r="C86" t="s">
        <v>9</v>
      </c>
      <c r="D86" t="s">
        <v>105</v>
      </c>
      <c r="E86">
        <v>1</v>
      </c>
      <c r="F86">
        <v>99.99</v>
      </c>
      <c r="G86">
        <v>99.99</v>
      </c>
      <c r="H86" t="s">
        <v>11</v>
      </c>
      <c r="I86" t="s">
        <v>12</v>
      </c>
    </row>
    <row r="87" spans="1:9" x14ac:dyDescent="0.25">
      <c r="A87">
        <v>10086</v>
      </c>
      <c r="B87" s="1">
        <v>45377</v>
      </c>
      <c r="C87" t="s">
        <v>13</v>
      </c>
      <c r="D87" t="s">
        <v>106</v>
      </c>
      <c r="E87">
        <v>2</v>
      </c>
      <c r="F87">
        <v>1299.99</v>
      </c>
      <c r="G87">
        <v>2599.98</v>
      </c>
      <c r="H87" t="s">
        <v>15</v>
      </c>
      <c r="I87" t="s">
        <v>16</v>
      </c>
    </row>
    <row r="88" spans="1:9" x14ac:dyDescent="0.25">
      <c r="A88">
        <v>10087</v>
      </c>
      <c r="B88" s="1">
        <v>45378</v>
      </c>
      <c r="C88" t="s">
        <v>17</v>
      </c>
      <c r="D88" t="s">
        <v>107</v>
      </c>
      <c r="E88">
        <v>3</v>
      </c>
      <c r="F88">
        <v>79.989999999999995</v>
      </c>
      <c r="G88">
        <v>239.97</v>
      </c>
      <c r="H88" t="s">
        <v>19</v>
      </c>
      <c r="I88" t="s">
        <v>20</v>
      </c>
    </row>
    <row r="89" spans="1:9" x14ac:dyDescent="0.25">
      <c r="A89">
        <v>10088</v>
      </c>
      <c r="B89" s="1">
        <v>45379</v>
      </c>
      <c r="C89" t="s">
        <v>21</v>
      </c>
      <c r="D89" t="s">
        <v>108</v>
      </c>
      <c r="E89">
        <v>4</v>
      </c>
      <c r="F89">
        <v>13.99</v>
      </c>
      <c r="G89">
        <v>55.96</v>
      </c>
      <c r="H89" t="s">
        <v>11</v>
      </c>
      <c r="I89" t="s">
        <v>12</v>
      </c>
    </row>
    <row r="90" spans="1:9" x14ac:dyDescent="0.25">
      <c r="A90">
        <v>10089</v>
      </c>
      <c r="B90" s="1">
        <v>45380</v>
      </c>
      <c r="C90" t="s">
        <v>23</v>
      </c>
      <c r="D90" t="s">
        <v>109</v>
      </c>
      <c r="E90">
        <v>1</v>
      </c>
      <c r="F90">
        <v>105</v>
      </c>
      <c r="G90">
        <v>105</v>
      </c>
      <c r="H90" t="s">
        <v>15</v>
      </c>
      <c r="I90" t="s">
        <v>16</v>
      </c>
    </row>
    <row r="91" spans="1:9" x14ac:dyDescent="0.25">
      <c r="A91">
        <v>10090</v>
      </c>
      <c r="B91" s="1">
        <v>45381</v>
      </c>
      <c r="C91" t="s">
        <v>25</v>
      </c>
      <c r="D91" t="s">
        <v>110</v>
      </c>
      <c r="E91">
        <v>2</v>
      </c>
      <c r="F91">
        <v>129.99</v>
      </c>
      <c r="G91">
        <v>259.98</v>
      </c>
      <c r="H91" t="s">
        <v>19</v>
      </c>
      <c r="I91" t="s">
        <v>12</v>
      </c>
    </row>
    <row r="92" spans="1:9" x14ac:dyDescent="0.25">
      <c r="A92">
        <v>10091</v>
      </c>
      <c r="B92" s="1">
        <v>45382</v>
      </c>
      <c r="C92" t="s">
        <v>9</v>
      </c>
      <c r="D92" t="s">
        <v>111</v>
      </c>
      <c r="E92">
        <v>2</v>
      </c>
      <c r="F92">
        <v>99.99</v>
      </c>
      <c r="G92">
        <v>199.98</v>
      </c>
      <c r="H92" t="s">
        <v>11</v>
      </c>
      <c r="I92" t="s">
        <v>12</v>
      </c>
    </row>
    <row r="93" spans="1:9" x14ac:dyDescent="0.25">
      <c r="A93">
        <v>10092</v>
      </c>
      <c r="B93" s="1">
        <v>45383</v>
      </c>
      <c r="C93" t="s">
        <v>13</v>
      </c>
      <c r="D93" t="s">
        <v>112</v>
      </c>
      <c r="E93">
        <v>1</v>
      </c>
      <c r="F93">
        <v>179.99</v>
      </c>
      <c r="G93">
        <v>179.99</v>
      </c>
      <c r="H93" t="s">
        <v>15</v>
      </c>
      <c r="I93" t="s">
        <v>16</v>
      </c>
    </row>
    <row r="94" spans="1:9" x14ac:dyDescent="0.25">
      <c r="A94">
        <v>10093</v>
      </c>
      <c r="B94" s="1">
        <v>45384</v>
      </c>
      <c r="C94" t="s">
        <v>17</v>
      </c>
      <c r="D94" t="s">
        <v>113</v>
      </c>
      <c r="E94">
        <v>4</v>
      </c>
      <c r="F94">
        <v>79.989999999999995</v>
      </c>
      <c r="G94">
        <v>319.95999999999998</v>
      </c>
      <c r="H94" t="s">
        <v>19</v>
      </c>
      <c r="I94" t="s">
        <v>20</v>
      </c>
    </row>
    <row r="95" spans="1:9" x14ac:dyDescent="0.25">
      <c r="A95">
        <v>10094</v>
      </c>
      <c r="B95" s="1">
        <v>45385</v>
      </c>
      <c r="C95" t="s">
        <v>21</v>
      </c>
      <c r="D95" t="s">
        <v>114</v>
      </c>
      <c r="E95">
        <v>3</v>
      </c>
      <c r="F95">
        <v>14.99</v>
      </c>
      <c r="G95">
        <v>44.97</v>
      </c>
      <c r="H95" t="s">
        <v>11</v>
      </c>
      <c r="I95" t="s">
        <v>12</v>
      </c>
    </row>
    <row r="96" spans="1:9" x14ac:dyDescent="0.25">
      <c r="A96">
        <v>10095</v>
      </c>
      <c r="B96" s="1">
        <v>45386</v>
      </c>
      <c r="C96" t="s">
        <v>23</v>
      </c>
      <c r="D96" t="s">
        <v>115</v>
      </c>
      <c r="E96">
        <v>1</v>
      </c>
      <c r="F96">
        <v>68</v>
      </c>
      <c r="G96">
        <v>68</v>
      </c>
      <c r="H96" t="s">
        <v>15</v>
      </c>
      <c r="I96" t="s">
        <v>16</v>
      </c>
    </row>
    <row r="97" spans="1:9" x14ac:dyDescent="0.25">
      <c r="A97">
        <v>10096</v>
      </c>
      <c r="B97" s="1">
        <v>45387</v>
      </c>
      <c r="C97" t="s">
        <v>25</v>
      </c>
      <c r="D97" t="s">
        <v>116</v>
      </c>
      <c r="E97">
        <v>1</v>
      </c>
      <c r="F97">
        <v>999.99</v>
      </c>
      <c r="G97">
        <v>999.99</v>
      </c>
      <c r="H97" t="s">
        <v>19</v>
      </c>
      <c r="I97" t="s">
        <v>12</v>
      </c>
    </row>
    <row r="98" spans="1:9" x14ac:dyDescent="0.25">
      <c r="A98">
        <v>10097</v>
      </c>
      <c r="B98" s="1">
        <v>45388</v>
      </c>
      <c r="C98" t="s">
        <v>9</v>
      </c>
      <c r="D98" t="s">
        <v>117</v>
      </c>
      <c r="E98">
        <v>3</v>
      </c>
      <c r="F98">
        <v>299.99</v>
      </c>
      <c r="G98">
        <v>899.97</v>
      </c>
      <c r="H98" t="s">
        <v>11</v>
      </c>
      <c r="I98" t="s">
        <v>12</v>
      </c>
    </row>
    <row r="99" spans="1:9" x14ac:dyDescent="0.25">
      <c r="A99">
        <v>10098</v>
      </c>
      <c r="B99" s="1">
        <v>45389</v>
      </c>
      <c r="C99" t="s">
        <v>13</v>
      </c>
      <c r="D99" t="s">
        <v>118</v>
      </c>
      <c r="E99">
        <v>1</v>
      </c>
      <c r="F99">
        <v>349.99</v>
      </c>
      <c r="G99">
        <v>349.99</v>
      </c>
      <c r="H99" t="s">
        <v>15</v>
      </c>
      <c r="I99" t="s">
        <v>16</v>
      </c>
    </row>
    <row r="100" spans="1:9" x14ac:dyDescent="0.25">
      <c r="A100">
        <v>10099</v>
      </c>
      <c r="B100" s="1">
        <v>45390</v>
      </c>
      <c r="C100" t="s">
        <v>17</v>
      </c>
      <c r="D100" t="s">
        <v>119</v>
      </c>
      <c r="E100">
        <v>6</v>
      </c>
      <c r="F100">
        <v>19.989999999999998</v>
      </c>
      <c r="G100">
        <v>119.94</v>
      </c>
      <c r="H100" t="s">
        <v>19</v>
      </c>
      <c r="I100" t="s">
        <v>20</v>
      </c>
    </row>
    <row r="101" spans="1:9" x14ac:dyDescent="0.25">
      <c r="A101">
        <v>10100</v>
      </c>
      <c r="B101" s="1">
        <v>45391</v>
      </c>
      <c r="C101" t="s">
        <v>21</v>
      </c>
      <c r="D101" t="s">
        <v>120</v>
      </c>
      <c r="E101">
        <v>2</v>
      </c>
      <c r="F101">
        <v>12.99</v>
      </c>
      <c r="G101">
        <v>25.98</v>
      </c>
      <c r="H101" t="s">
        <v>11</v>
      </c>
      <c r="I101" t="s">
        <v>12</v>
      </c>
    </row>
    <row r="102" spans="1:9" x14ac:dyDescent="0.25">
      <c r="A102">
        <v>10101</v>
      </c>
      <c r="B102" s="1">
        <v>45392</v>
      </c>
      <c r="C102" t="s">
        <v>23</v>
      </c>
      <c r="D102" t="s">
        <v>121</v>
      </c>
      <c r="E102">
        <v>1</v>
      </c>
      <c r="F102">
        <v>82</v>
      </c>
      <c r="G102">
        <v>82</v>
      </c>
      <c r="H102" t="s">
        <v>15</v>
      </c>
      <c r="I102" t="s">
        <v>16</v>
      </c>
    </row>
    <row r="103" spans="1:9" x14ac:dyDescent="0.25">
      <c r="A103">
        <v>10102</v>
      </c>
      <c r="B103" s="1">
        <v>45393</v>
      </c>
      <c r="C103" t="s">
        <v>25</v>
      </c>
      <c r="D103" t="s">
        <v>122</v>
      </c>
      <c r="E103">
        <v>2</v>
      </c>
      <c r="F103">
        <v>109.99</v>
      </c>
      <c r="G103">
        <v>219.98</v>
      </c>
      <c r="H103" t="s">
        <v>19</v>
      </c>
      <c r="I103" t="s">
        <v>12</v>
      </c>
    </row>
    <row r="104" spans="1:9" x14ac:dyDescent="0.25">
      <c r="A104">
        <v>10103</v>
      </c>
      <c r="B104" s="1">
        <v>45394</v>
      </c>
      <c r="C104" t="s">
        <v>9</v>
      </c>
      <c r="D104" t="s">
        <v>123</v>
      </c>
      <c r="E104">
        <v>1</v>
      </c>
      <c r="F104">
        <v>3899.99</v>
      </c>
      <c r="G104">
        <v>3899.99</v>
      </c>
      <c r="H104" t="s">
        <v>11</v>
      </c>
      <c r="I104" t="s">
        <v>12</v>
      </c>
    </row>
    <row r="105" spans="1:9" x14ac:dyDescent="0.25">
      <c r="A105">
        <v>10104</v>
      </c>
      <c r="B105" s="1">
        <v>45395</v>
      </c>
      <c r="C105" t="s">
        <v>13</v>
      </c>
      <c r="D105" t="s">
        <v>124</v>
      </c>
      <c r="E105">
        <v>2</v>
      </c>
      <c r="F105">
        <v>349.99</v>
      </c>
      <c r="G105">
        <v>699.98</v>
      </c>
      <c r="H105" t="s">
        <v>15</v>
      </c>
      <c r="I105" t="s">
        <v>16</v>
      </c>
    </row>
    <row r="106" spans="1:9" x14ac:dyDescent="0.25">
      <c r="A106">
        <v>10105</v>
      </c>
      <c r="B106" s="1">
        <v>45396</v>
      </c>
      <c r="C106" t="s">
        <v>17</v>
      </c>
      <c r="D106" t="s">
        <v>125</v>
      </c>
      <c r="E106">
        <v>3</v>
      </c>
      <c r="F106">
        <v>39.99</v>
      </c>
      <c r="G106">
        <v>119.97</v>
      </c>
      <c r="H106" t="s">
        <v>19</v>
      </c>
      <c r="I106" t="s">
        <v>20</v>
      </c>
    </row>
    <row r="107" spans="1:9" x14ac:dyDescent="0.25">
      <c r="A107">
        <v>10106</v>
      </c>
      <c r="B107" s="1">
        <v>45397</v>
      </c>
      <c r="C107" t="s">
        <v>21</v>
      </c>
      <c r="D107" t="s">
        <v>126</v>
      </c>
      <c r="E107">
        <v>4</v>
      </c>
      <c r="F107">
        <v>10.99</v>
      </c>
      <c r="G107">
        <v>43.96</v>
      </c>
      <c r="H107" t="s">
        <v>11</v>
      </c>
      <c r="I107" t="s">
        <v>12</v>
      </c>
    </row>
    <row r="108" spans="1:9" x14ac:dyDescent="0.25">
      <c r="A108">
        <v>10107</v>
      </c>
      <c r="B108" s="1">
        <v>45398</v>
      </c>
      <c r="C108" t="s">
        <v>23</v>
      </c>
      <c r="D108" t="s">
        <v>127</v>
      </c>
      <c r="E108">
        <v>1</v>
      </c>
      <c r="F108">
        <v>6.5</v>
      </c>
      <c r="G108">
        <v>6.5</v>
      </c>
      <c r="H108" t="s">
        <v>15</v>
      </c>
      <c r="I108" t="s">
        <v>16</v>
      </c>
    </row>
    <row r="109" spans="1:9" x14ac:dyDescent="0.25">
      <c r="A109">
        <v>10108</v>
      </c>
      <c r="B109" s="1">
        <v>45399</v>
      </c>
      <c r="C109" t="s">
        <v>25</v>
      </c>
      <c r="D109" t="s">
        <v>128</v>
      </c>
      <c r="E109">
        <v>1</v>
      </c>
      <c r="F109">
        <v>399.99</v>
      </c>
      <c r="G109">
        <v>399.99</v>
      </c>
      <c r="H109" t="s">
        <v>19</v>
      </c>
      <c r="I109" t="s">
        <v>12</v>
      </c>
    </row>
    <row r="110" spans="1:9" x14ac:dyDescent="0.25">
      <c r="A110">
        <v>10109</v>
      </c>
      <c r="B110" s="1">
        <v>45400</v>
      </c>
      <c r="C110" t="s">
        <v>9</v>
      </c>
      <c r="D110" t="s">
        <v>129</v>
      </c>
      <c r="E110">
        <v>2</v>
      </c>
      <c r="F110">
        <v>229.99</v>
      </c>
      <c r="G110">
        <v>459.98</v>
      </c>
      <c r="H110" t="s">
        <v>11</v>
      </c>
      <c r="I110" t="s">
        <v>12</v>
      </c>
    </row>
    <row r="111" spans="1:9" x14ac:dyDescent="0.25">
      <c r="A111">
        <v>10110</v>
      </c>
      <c r="B111" s="1">
        <v>45401</v>
      </c>
      <c r="C111" t="s">
        <v>13</v>
      </c>
      <c r="D111" t="s">
        <v>130</v>
      </c>
      <c r="E111">
        <v>1</v>
      </c>
      <c r="F111">
        <v>159.99</v>
      </c>
      <c r="G111">
        <v>159.99</v>
      </c>
      <c r="H111" t="s">
        <v>15</v>
      </c>
      <c r="I111" t="s">
        <v>16</v>
      </c>
    </row>
    <row r="112" spans="1:9" x14ac:dyDescent="0.25">
      <c r="A112">
        <v>10111</v>
      </c>
      <c r="B112" s="1">
        <v>45402</v>
      </c>
      <c r="C112" t="s">
        <v>17</v>
      </c>
      <c r="D112" t="s">
        <v>131</v>
      </c>
      <c r="E112">
        <v>4</v>
      </c>
      <c r="F112">
        <v>14.99</v>
      </c>
      <c r="G112">
        <v>59.96</v>
      </c>
      <c r="H112" t="s">
        <v>19</v>
      </c>
      <c r="I112" t="s">
        <v>20</v>
      </c>
    </row>
    <row r="113" spans="1:9" x14ac:dyDescent="0.25">
      <c r="A113">
        <v>10112</v>
      </c>
      <c r="B113" s="1">
        <v>45403</v>
      </c>
      <c r="C113" t="s">
        <v>21</v>
      </c>
      <c r="D113" t="s">
        <v>132</v>
      </c>
      <c r="E113">
        <v>2</v>
      </c>
      <c r="F113">
        <v>18.989999999999998</v>
      </c>
      <c r="G113">
        <v>37.979999999999997</v>
      </c>
      <c r="H113" t="s">
        <v>11</v>
      </c>
      <c r="I113" t="s">
        <v>12</v>
      </c>
    </row>
    <row r="114" spans="1:9" x14ac:dyDescent="0.25">
      <c r="A114">
        <v>10113</v>
      </c>
      <c r="B114" s="1">
        <v>45404</v>
      </c>
      <c r="C114" t="s">
        <v>23</v>
      </c>
      <c r="D114" t="s">
        <v>133</v>
      </c>
      <c r="E114">
        <v>1</v>
      </c>
      <c r="F114">
        <v>15</v>
      </c>
      <c r="G114">
        <v>15</v>
      </c>
      <c r="H114" t="s">
        <v>15</v>
      </c>
      <c r="I114" t="s">
        <v>16</v>
      </c>
    </row>
    <row r="115" spans="1:9" x14ac:dyDescent="0.25">
      <c r="A115">
        <v>10114</v>
      </c>
      <c r="B115" s="1">
        <v>45405</v>
      </c>
      <c r="C115" t="s">
        <v>25</v>
      </c>
      <c r="D115" t="s">
        <v>134</v>
      </c>
      <c r="E115">
        <v>3</v>
      </c>
      <c r="F115">
        <v>229.95</v>
      </c>
      <c r="G115">
        <v>689.85</v>
      </c>
      <c r="H115" t="s">
        <v>19</v>
      </c>
      <c r="I115" t="s">
        <v>12</v>
      </c>
    </row>
    <row r="116" spans="1:9" x14ac:dyDescent="0.25">
      <c r="A116">
        <v>10115</v>
      </c>
      <c r="B116" s="1">
        <v>45406</v>
      </c>
      <c r="C116" t="s">
        <v>9</v>
      </c>
      <c r="D116" t="s">
        <v>135</v>
      </c>
      <c r="E116">
        <v>1</v>
      </c>
      <c r="F116">
        <v>249.99</v>
      </c>
      <c r="G116">
        <v>249.99</v>
      </c>
      <c r="H116" t="s">
        <v>11</v>
      </c>
      <c r="I116" t="s">
        <v>12</v>
      </c>
    </row>
    <row r="117" spans="1:9" x14ac:dyDescent="0.25">
      <c r="A117">
        <v>10116</v>
      </c>
      <c r="B117" s="1">
        <v>45407</v>
      </c>
      <c r="C117" t="s">
        <v>13</v>
      </c>
      <c r="D117" t="s">
        <v>136</v>
      </c>
      <c r="E117">
        <v>2</v>
      </c>
      <c r="F117">
        <v>299.95</v>
      </c>
      <c r="G117">
        <v>599.9</v>
      </c>
      <c r="H117" t="s">
        <v>15</v>
      </c>
      <c r="I117" t="s">
        <v>16</v>
      </c>
    </row>
    <row r="118" spans="1:9" x14ac:dyDescent="0.25">
      <c r="A118">
        <v>10117</v>
      </c>
      <c r="B118" s="1">
        <v>45408</v>
      </c>
      <c r="C118" t="s">
        <v>17</v>
      </c>
      <c r="D118" t="s">
        <v>137</v>
      </c>
      <c r="E118">
        <v>3</v>
      </c>
      <c r="F118">
        <v>49.99</v>
      </c>
      <c r="G118">
        <v>149.97</v>
      </c>
      <c r="H118" t="s">
        <v>19</v>
      </c>
      <c r="I118" t="s">
        <v>20</v>
      </c>
    </row>
    <row r="119" spans="1:9" x14ac:dyDescent="0.25">
      <c r="A119">
        <v>10118</v>
      </c>
      <c r="B119" s="1">
        <v>45409</v>
      </c>
      <c r="C119" t="s">
        <v>21</v>
      </c>
      <c r="D119" t="s">
        <v>138</v>
      </c>
      <c r="E119">
        <v>4</v>
      </c>
      <c r="F119">
        <v>16.989999999999998</v>
      </c>
      <c r="G119">
        <v>67.959999999999994</v>
      </c>
      <c r="H119" t="s">
        <v>11</v>
      </c>
      <c r="I119" t="s">
        <v>12</v>
      </c>
    </row>
    <row r="120" spans="1:9" x14ac:dyDescent="0.25">
      <c r="A120">
        <v>10119</v>
      </c>
      <c r="B120" s="1">
        <v>45410</v>
      </c>
      <c r="C120" t="s">
        <v>23</v>
      </c>
      <c r="D120" t="s">
        <v>139</v>
      </c>
      <c r="E120">
        <v>2</v>
      </c>
      <c r="F120">
        <v>14.99</v>
      </c>
      <c r="G120">
        <v>29.98</v>
      </c>
      <c r="H120" t="s">
        <v>15</v>
      </c>
      <c r="I120" t="s">
        <v>16</v>
      </c>
    </row>
    <row r="121" spans="1:9" x14ac:dyDescent="0.25">
      <c r="A121">
        <v>10120</v>
      </c>
      <c r="B121" s="1">
        <v>45411</v>
      </c>
      <c r="C121" t="s">
        <v>25</v>
      </c>
      <c r="D121" t="s">
        <v>140</v>
      </c>
      <c r="E121">
        <v>1</v>
      </c>
      <c r="F121">
        <v>249.99</v>
      </c>
      <c r="G121">
        <v>249.99</v>
      </c>
      <c r="H121" t="s">
        <v>19</v>
      </c>
      <c r="I121" t="s">
        <v>12</v>
      </c>
    </row>
    <row r="122" spans="1:9" x14ac:dyDescent="0.25">
      <c r="A122">
        <v>10121</v>
      </c>
      <c r="B122" s="1">
        <v>45412</v>
      </c>
      <c r="C122" t="s">
        <v>9</v>
      </c>
      <c r="D122" t="s">
        <v>141</v>
      </c>
      <c r="E122">
        <v>2</v>
      </c>
      <c r="F122">
        <v>599.99</v>
      </c>
      <c r="G122">
        <v>1199.98</v>
      </c>
      <c r="H122" t="s">
        <v>11</v>
      </c>
      <c r="I122" t="s">
        <v>12</v>
      </c>
    </row>
    <row r="123" spans="1:9" x14ac:dyDescent="0.25">
      <c r="A123">
        <v>10122</v>
      </c>
      <c r="B123" s="1">
        <v>45413</v>
      </c>
      <c r="C123" t="s">
        <v>13</v>
      </c>
      <c r="D123" t="s">
        <v>142</v>
      </c>
      <c r="E123">
        <v>1</v>
      </c>
      <c r="F123">
        <v>89.99</v>
      </c>
      <c r="G123">
        <v>89.99</v>
      </c>
      <c r="H123" t="s">
        <v>15</v>
      </c>
      <c r="I123" t="s">
        <v>16</v>
      </c>
    </row>
    <row r="124" spans="1:9" x14ac:dyDescent="0.25">
      <c r="A124">
        <v>10123</v>
      </c>
      <c r="B124" s="1">
        <v>45414</v>
      </c>
      <c r="C124" t="s">
        <v>17</v>
      </c>
      <c r="D124" t="s">
        <v>143</v>
      </c>
      <c r="E124">
        <v>5</v>
      </c>
      <c r="F124">
        <v>12.99</v>
      </c>
      <c r="G124">
        <v>64.95</v>
      </c>
      <c r="H124" t="s">
        <v>19</v>
      </c>
      <c r="I124" t="s">
        <v>20</v>
      </c>
    </row>
    <row r="125" spans="1:9" x14ac:dyDescent="0.25">
      <c r="A125">
        <v>10124</v>
      </c>
      <c r="B125" s="1">
        <v>45415</v>
      </c>
      <c r="C125" t="s">
        <v>21</v>
      </c>
      <c r="D125" t="s">
        <v>144</v>
      </c>
      <c r="E125">
        <v>3</v>
      </c>
      <c r="F125">
        <v>14.99</v>
      </c>
      <c r="G125">
        <v>44.97</v>
      </c>
      <c r="H125" t="s">
        <v>11</v>
      </c>
      <c r="I125" t="s">
        <v>12</v>
      </c>
    </row>
    <row r="126" spans="1:9" x14ac:dyDescent="0.25">
      <c r="A126">
        <v>10125</v>
      </c>
      <c r="B126" s="1">
        <v>45416</v>
      </c>
      <c r="C126" t="s">
        <v>23</v>
      </c>
      <c r="D126" t="s">
        <v>145</v>
      </c>
      <c r="E126">
        <v>1</v>
      </c>
      <c r="F126">
        <v>30</v>
      </c>
      <c r="G126">
        <v>30</v>
      </c>
      <c r="H126" t="s">
        <v>15</v>
      </c>
      <c r="I126" t="s">
        <v>16</v>
      </c>
    </row>
    <row r="127" spans="1:9" x14ac:dyDescent="0.25">
      <c r="A127">
        <v>10126</v>
      </c>
      <c r="B127" s="1">
        <v>45417</v>
      </c>
      <c r="C127" t="s">
        <v>25</v>
      </c>
      <c r="D127" t="s">
        <v>146</v>
      </c>
      <c r="E127">
        <v>1</v>
      </c>
      <c r="F127">
        <v>199.99</v>
      </c>
      <c r="G127">
        <v>199.99</v>
      </c>
      <c r="H127" t="s">
        <v>19</v>
      </c>
      <c r="I127" t="s">
        <v>12</v>
      </c>
    </row>
    <row r="128" spans="1:9" x14ac:dyDescent="0.25">
      <c r="A128">
        <v>10127</v>
      </c>
      <c r="B128" s="1">
        <v>45418</v>
      </c>
      <c r="C128" t="s">
        <v>9</v>
      </c>
      <c r="D128" t="s">
        <v>147</v>
      </c>
      <c r="E128">
        <v>1</v>
      </c>
      <c r="F128">
        <v>499.99</v>
      </c>
      <c r="G128">
        <v>499.99</v>
      </c>
      <c r="H128" t="s">
        <v>11</v>
      </c>
      <c r="I128" t="s">
        <v>12</v>
      </c>
    </row>
    <row r="129" spans="1:9" x14ac:dyDescent="0.25">
      <c r="A129">
        <v>10128</v>
      </c>
      <c r="B129" s="1">
        <v>45419</v>
      </c>
      <c r="C129" t="s">
        <v>13</v>
      </c>
      <c r="D129" t="s">
        <v>37</v>
      </c>
      <c r="E129">
        <v>2</v>
      </c>
      <c r="F129">
        <v>399.99</v>
      </c>
      <c r="G129">
        <v>799.98</v>
      </c>
      <c r="H129" t="s">
        <v>15</v>
      </c>
      <c r="I129" t="s">
        <v>16</v>
      </c>
    </row>
    <row r="130" spans="1:9" x14ac:dyDescent="0.25">
      <c r="A130">
        <v>10129</v>
      </c>
      <c r="B130" s="1">
        <v>45420</v>
      </c>
      <c r="C130" t="s">
        <v>17</v>
      </c>
      <c r="D130" t="s">
        <v>148</v>
      </c>
      <c r="E130">
        <v>3</v>
      </c>
      <c r="F130">
        <v>98</v>
      </c>
      <c r="G130">
        <v>294</v>
      </c>
      <c r="H130" t="s">
        <v>19</v>
      </c>
      <c r="I130" t="s">
        <v>20</v>
      </c>
    </row>
    <row r="131" spans="1:9" x14ac:dyDescent="0.25">
      <c r="A131">
        <v>10130</v>
      </c>
      <c r="B131" s="1">
        <v>45421</v>
      </c>
      <c r="C131" t="s">
        <v>21</v>
      </c>
      <c r="D131" t="s">
        <v>149</v>
      </c>
      <c r="E131">
        <v>2</v>
      </c>
      <c r="F131">
        <v>8.99</v>
      </c>
      <c r="G131">
        <v>17.98</v>
      </c>
      <c r="H131" t="s">
        <v>11</v>
      </c>
      <c r="I131" t="s">
        <v>12</v>
      </c>
    </row>
    <row r="132" spans="1:9" x14ac:dyDescent="0.25">
      <c r="A132">
        <v>10131</v>
      </c>
      <c r="B132" s="1">
        <v>45422</v>
      </c>
      <c r="C132" t="s">
        <v>23</v>
      </c>
      <c r="D132" t="s">
        <v>150</v>
      </c>
      <c r="E132">
        <v>1</v>
      </c>
      <c r="F132">
        <v>36</v>
      </c>
      <c r="G132">
        <v>36</v>
      </c>
      <c r="H132" t="s">
        <v>15</v>
      </c>
      <c r="I132" t="s">
        <v>16</v>
      </c>
    </row>
    <row r="133" spans="1:9" x14ac:dyDescent="0.25">
      <c r="A133">
        <v>10132</v>
      </c>
      <c r="B133" s="1">
        <v>45423</v>
      </c>
      <c r="C133" t="s">
        <v>25</v>
      </c>
      <c r="D133" t="s">
        <v>151</v>
      </c>
      <c r="E133">
        <v>4</v>
      </c>
      <c r="F133">
        <v>39.950000000000003</v>
      </c>
      <c r="G133">
        <v>159.80000000000001</v>
      </c>
      <c r="H133" t="s">
        <v>19</v>
      </c>
      <c r="I133" t="s">
        <v>12</v>
      </c>
    </row>
    <row r="134" spans="1:9" x14ac:dyDescent="0.25">
      <c r="A134">
        <v>10133</v>
      </c>
      <c r="B134" s="1">
        <v>45424</v>
      </c>
      <c r="C134" t="s">
        <v>9</v>
      </c>
      <c r="D134" t="s">
        <v>152</v>
      </c>
      <c r="E134">
        <v>1</v>
      </c>
      <c r="F134">
        <v>1299.99</v>
      </c>
      <c r="G134">
        <v>1299.99</v>
      </c>
      <c r="H134" t="s">
        <v>11</v>
      </c>
      <c r="I134" t="s">
        <v>12</v>
      </c>
    </row>
    <row r="135" spans="1:9" x14ac:dyDescent="0.25">
      <c r="A135">
        <v>10134</v>
      </c>
      <c r="B135" s="1">
        <v>45425</v>
      </c>
      <c r="C135" t="s">
        <v>13</v>
      </c>
      <c r="D135" t="s">
        <v>153</v>
      </c>
      <c r="E135">
        <v>2</v>
      </c>
      <c r="F135">
        <v>79.989999999999995</v>
      </c>
      <c r="G135">
        <v>159.97999999999999</v>
      </c>
      <c r="H135" t="s">
        <v>15</v>
      </c>
      <c r="I135" t="s">
        <v>16</v>
      </c>
    </row>
    <row r="136" spans="1:9" x14ac:dyDescent="0.25">
      <c r="A136">
        <v>10135</v>
      </c>
      <c r="B136" s="1">
        <v>45426</v>
      </c>
      <c r="C136" t="s">
        <v>17</v>
      </c>
      <c r="D136" t="s">
        <v>154</v>
      </c>
      <c r="E136">
        <v>4</v>
      </c>
      <c r="F136">
        <v>34.99</v>
      </c>
      <c r="G136">
        <v>139.96</v>
      </c>
      <c r="H136" t="s">
        <v>19</v>
      </c>
      <c r="I136" t="s">
        <v>20</v>
      </c>
    </row>
    <row r="137" spans="1:9" x14ac:dyDescent="0.25">
      <c r="A137">
        <v>10136</v>
      </c>
      <c r="B137" s="1">
        <v>45427</v>
      </c>
      <c r="C137" t="s">
        <v>21</v>
      </c>
      <c r="D137" t="s">
        <v>155</v>
      </c>
      <c r="E137">
        <v>3</v>
      </c>
      <c r="F137">
        <v>9.99</v>
      </c>
      <c r="G137">
        <v>29.97</v>
      </c>
      <c r="H137" t="s">
        <v>11</v>
      </c>
      <c r="I137" t="s">
        <v>12</v>
      </c>
    </row>
    <row r="138" spans="1:9" x14ac:dyDescent="0.25">
      <c r="A138">
        <v>10137</v>
      </c>
      <c r="B138" s="1">
        <v>45428</v>
      </c>
      <c r="C138" t="s">
        <v>23</v>
      </c>
      <c r="D138" t="s">
        <v>156</v>
      </c>
      <c r="E138">
        <v>1</v>
      </c>
      <c r="F138">
        <v>6.8</v>
      </c>
      <c r="G138">
        <v>6.8</v>
      </c>
      <c r="H138" t="s">
        <v>15</v>
      </c>
      <c r="I138" t="s">
        <v>16</v>
      </c>
    </row>
    <row r="139" spans="1:9" x14ac:dyDescent="0.25">
      <c r="A139">
        <v>10138</v>
      </c>
      <c r="B139" s="1">
        <v>45429</v>
      </c>
      <c r="C139" t="s">
        <v>25</v>
      </c>
      <c r="D139" t="s">
        <v>157</v>
      </c>
      <c r="E139">
        <v>2</v>
      </c>
      <c r="F139">
        <v>99.95</v>
      </c>
      <c r="G139">
        <v>199.9</v>
      </c>
      <c r="H139" t="s">
        <v>19</v>
      </c>
      <c r="I139" t="s">
        <v>12</v>
      </c>
    </row>
    <row r="140" spans="1:9" x14ac:dyDescent="0.25">
      <c r="A140">
        <v>10139</v>
      </c>
      <c r="B140" s="1">
        <v>45430</v>
      </c>
      <c r="C140" t="s">
        <v>9</v>
      </c>
      <c r="D140" t="s">
        <v>158</v>
      </c>
      <c r="E140">
        <v>1</v>
      </c>
      <c r="F140">
        <v>1499.99</v>
      </c>
      <c r="G140">
        <v>1499.99</v>
      </c>
      <c r="H140" t="s">
        <v>11</v>
      </c>
      <c r="I140" t="s">
        <v>12</v>
      </c>
    </row>
    <row r="141" spans="1:9" x14ac:dyDescent="0.25">
      <c r="A141">
        <v>10140</v>
      </c>
      <c r="B141" s="1">
        <v>45431</v>
      </c>
      <c r="C141" t="s">
        <v>13</v>
      </c>
      <c r="D141" t="s">
        <v>159</v>
      </c>
      <c r="E141">
        <v>1</v>
      </c>
      <c r="F141">
        <v>139.99</v>
      </c>
      <c r="G141">
        <v>139.99</v>
      </c>
      <c r="H141" t="s">
        <v>15</v>
      </c>
      <c r="I141" t="s">
        <v>16</v>
      </c>
    </row>
    <row r="142" spans="1:9" x14ac:dyDescent="0.25">
      <c r="A142">
        <v>10141</v>
      </c>
      <c r="B142" s="1">
        <v>45432</v>
      </c>
      <c r="C142" t="s">
        <v>17</v>
      </c>
      <c r="D142" t="s">
        <v>160</v>
      </c>
      <c r="E142">
        <v>3</v>
      </c>
      <c r="F142">
        <v>44.99</v>
      </c>
      <c r="G142">
        <v>134.97</v>
      </c>
      <c r="H142" t="s">
        <v>19</v>
      </c>
      <c r="I142" t="s">
        <v>20</v>
      </c>
    </row>
    <row r="143" spans="1:9" x14ac:dyDescent="0.25">
      <c r="A143">
        <v>10142</v>
      </c>
      <c r="B143" s="1">
        <v>45433</v>
      </c>
      <c r="C143" t="s">
        <v>21</v>
      </c>
      <c r="D143" t="s">
        <v>161</v>
      </c>
      <c r="E143">
        <v>2</v>
      </c>
      <c r="F143">
        <v>11.99</v>
      </c>
      <c r="G143">
        <v>23.98</v>
      </c>
      <c r="H143" t="s">
        <v>11</v>
      </c>
      <c r="I143" t="s">
        <v>12</v>
      </c>
    </row>
    <row r="144" spans="1:9" x14ac:dyDescent="0.25">
      <c r="A144">
        <v>10143</v>
      </c>
      <c r="B144" s="1">
        <v>45434</v>
      </c>
      <c r="C144" t="s">
        <v>23</v>
      </c>
      <c r="D144" t="s">
        <v>162</v>
      </c>
      <c r="E144">
        <v>1</v>
      </c>
      <c r="F144">
        <v>29.5</v>
      </c>
      <c r="G144">
        <v>29.5</v>
      </c>
      <c r="H144" t="s">
        <v>15</v>
      </c>
      <c r="I144" t="s">
        <v>16</v>
      </c>
    </row>
    <row r="145" spans="1:9" x14ac:dyDescent="0.25">
      <c r="A145">
        <v>10144</v>
      </c>
      <c r="B145" s="1">
        <v>45435</v>
      </c>
      <c r="C145" t="s">
        <v>25</v>
      </c>
      <c r="D145" t="s">
        <v>163</v>
      </c>
      <c r="E145">
        <v>1</v>
      </c>
      <c r="F145">
        <v>299.99</v>
      </c>
      <c r="G145">
        <v>299.99</v>
      </c>
      <c r="H145" t="s">
        <v>19</v>
      </c>
      <c r="I145" t="s">
        <v>12</v>
      </c>
    </row>
    <row r="146" spans="1:9" x14ac:dyDescent="0.25">
      <c r="A146">
        <v>10145</v>
      </c>
      <c r="B146" s="1">
        <v>45436</v>
      </c>
      <c r="C146" t="s">
        <v>9</v>
      </c>
      <c r="D146" t="s">
        <v>164</v>
      </c>
      <c r="E146">
        <v>1</v>
      </c>
      <c r="F146">
        <v>549</v>
      </c>
      <c r="G146">
        <v>549</v>
      </c>
      <c r="H146" t="s">
        <v>11</v>
      </c>
      <c r="I146" t="s">
        <v>12</v>
      </c>
    </row>
    <row r="147" spans="1:9" x14ac:dyDescent="0.25">
      <c r="A147">
        <v>10146</v>
      </c>
      <c r="B147" s="1">
        <v>45437</v>
      </c>
      <c r="C147" t="s">
        <v>13</v>
      </c>
      <c r="D147" t="s">
        <v>165</v>
      </c>
      <c r="E147">
        <v>2</v>
      </c>
      <c r="F147">
        <v>199.95</v>
      </c>
      <c r="G147">
        <v>399.9</v>
      </c>
      <c r="H147" t="s">
        <v>15</v>
      </c>
      <c r="I147" t="s">
        <v>16</v>
      </c>
    </row>
    <row r="148" spans="1:9" x14ac:dyDescent="0.25">
      <c r="A148">
        <v>10147</v>
      </c>
      <c r="B148" s="1">
        <v>45438</v>
      </c>
      <c r="C148" t="s">
        <v>17</v>
      </c>
      <c r="D148" t="s">
        <v>166</v>
      </c>
      <c r="E148">
        <v>2</v>
      </c>
      <c r="F148">
        <v>98</v>
      </c>
      <c r="G148">
        <v>196</v>
      </c>
      <c r="H148" t="s">
        <v>19</v>
      </c>
      <c r="I148" t="s">
        <v>20</v>
      </c>
    </row>
    <row r="149" spans="1:9" x14ac:dyDescent="0.25">
      <c r="A149">
        <v>10148</v>
      </c>
      <c r="B149" s="1">
        <v>45439</v>
      </c>
      <c r="C149" t="s">
        <v>21</v>
      </c>
      <c r="D149" t="s">
        <v>167</v>
      </c>
      <c r="E149">
        <v>3</v>
      </c>
      <c r="F149">
        <v>10.99</v>
      </c>
      <c r="G149">
        <v>32.97</v>
      </c>
      <c r="H149" t="s">
        <v>11</v>
      </c>
      <c r="I149" t="s">
        <v>12</v>
      </c>
    </row>
    <row r="150" spans="1:9" x14ac:dyDescent="0.25">
      <c r="A150">
        <v>10149</v>
      </c>
      <c r="B150" s="1">
        <v>45440</v>
      </c>
      <c r="C150" t="s">
        <v>23</v>
      </c>
      <c r="D150" t="s">
        <v>168</v>
      </c>
      <c r="E150">
        <v>1</v>
      </c>
      <c r="F150">
        <v>25</v>
      </c>
      <c r="G150">
        <v>25</v>
      </c>
      <c r="H150" t="s">
        <v>15</v>
      </c>
      <c r="I150" t="s">
        <v>16</v>
      </c>
    </row>
    <row r="151" spans="1:9" x14ac:dyDescent="0.25">
      <c r="A151">
        <v>10150</v>
      </c>
      <c r="B151" s="1">
        <v>45441</v>
      </c>
      <c r="C151" t="s">
        <v>25</v>
      </c>
      <c r="D151" t="s">
        <v>169</v>
      </c>
      <c r="E151">
        <v>2</v>
      </c>
      <c r="F151">
        <v>149.99</v>
      </c>
      <c r="G151">
        <v>299.98</v>
      </c>
      <c r="H151" t="s">
        <v>19</v>
      </c>
      <c r="I151" t="s">
        <v>12</v>
      </c>
    </row>
    <row r="152" spans="1:9" x14ac:dyDescent="0.25">
      <c r="A152">
        <v>10151</v>
      </c>
      <c r="B152" s="1">
        <v>45442</v>
      </c>
      <c r="C152" t="s">
        <v>9</v>
      </c>
      <c r="D152" t="s">
        <v>51</v>
      </c>
      <c r="E152">
        <v>1</v>
      </c>
      <c r="F152">
        <v>349.99</v>
      </c>
      <c r="G152">
        <v>349.99</v>
      </c>
      <c r="H152" t="s">
        <v>11</v>
      </c>
      <c r="I152" t="s">
        <v>12</v>
      </c>
    </row>
    <row r="153" spans="1:9" x14ac:dyDescent="0.25">
      <c r="A153">
        <v>10152</v>
      </c>
      <c r="B153" s="1">
        <v>45443</v>
      </c>
      <c r="C153" t="s">
        <v>13</v>
      </c>
      <c r="D153" t="s">
        <v>170</v>
      </c>
      <c r="E153">
        <v>2</v>
      </c>
      <c r="F153">
        <v>199.99</v>
      </c>
      <c r="G153">
        <v>399.98</v>
      </c>
      <c r="H153" t="s">
        <v>15</v>
      </c>
      <c r="I153" t="s">
        <v>16</v>
      </c>
    </row>
    <row r="154" spans="1:9" x14ac:dyDescent="0.25">
      <c r="A154">
        <v>10153</v>
      </c>
      <c r="B154" s="1">
        <v>45444</v>
      </c>
      <c r="C154" t="s">
        <v>17</v>
      </c>
      <c r="D154" t="s">
        <v>171</v>
      </c>
      <c r="E154">
        <v>3</v>
      </c>
      <c r="F154">
        <v>54.99</v>
      </c>
      <c r="G154">
        <v>164.97</v>
      </c>
      <c r="H154" t="s">
        <v>19</v>
      </c>
      <c r="I154" t="s">
        <v>20</v>
      </c>
    </row>
    <row r="155" spans="1:9" x14ac:dyDescent="0.25">
      <c r="A155">
        <v>10154</v>
      </c>
      <c r="B155" s="1">
        <v>45445</v>
      </c>
      <c r="C155" t="s">
        <v>21</v>
      </c>
      <c r="D155" t="s">
        <v>172</v>
      </c>
      <c r="E155">
        <v>2</v>
      </c>
      <c r="F155">
        <v>16.989999999999998</v>
      </c>
      <c r="G155">
        <v>33.979999999999997</v>
      </c>
      <c r="H155" t="s">
        <v>11</v>
      </c>
      <c r="I155" t="s">
        <v>12</v>
      </c>
    </row>
    <row r="156" spans="1:9" x14ac:dyDescent="0.25">
      <c r="A156">
        <v>10155</v>
      </c>
      <c r="B156" s="1">
        <v>45446</v>
      </c>
      <c r="C156" t="s">
        <v>23</v>
      </c>
      <c r="D156" t="s">
        <v>173</v>
      </c>
      <c r="E156">
        <v>1</v>
      </c>
      <c r="F156">
        <v>59</v>
      </c>
      <c r="G156">
        <v>59</v>
      </c>
      <c r="H156" t="s">
        <v>15</v>
      </c>
      <c r="I156" t="s">
        <v>16</v>
      </c>
    </row>
    <row r="157" spans="1:9" x14ac:dyDescent="0.25">
      <c r="A157">
        <v>10156</v>
      </c>
      <c r="B157" s="1">
        <v>45447</v>
      </c>
      <c r="C157" t="s">
        <v>25</v>
      </c>
      <c r="D157" t="s">
        <v>174</v>
      </c>
      <c r="E157">
        <v>1</v>
      </c>
      <c r="F157">
        <v>299.99</v>
      </c>
      <c r="G157">
        <v>299.99</v>
      </c>
      <c r="H157" t="s">
        <v>19</v>
      </c>
      <c r="I157" t="s">
        <v>12</v>
      </c>
    </row>
    <row r="158" spans="1:9" x14ac:dyDescent="0.25">
      <c r="A158">
        <v>10157</v>
      </c>
      <c r="B158" s="1">
        <v>45448</v>
      </c>
      <c r="C158" t="s">
        <v>9</v>
      </c>
      <c r="D158" t="s">
        <v>175</v>
      </c>
      <c r="E158">
        <v>1</v>
      </c>
      <c r="F158">
        <v>899.99</v>
      </c>
      <c r="G158">
        <v>899.99</v>
      </c>
      <c r="H158" t="s">
        <v>11</v>
      </c>
      <c r="I158" t="s">
        <v>12</v>
      </c>
    </row>
    <row r="159" spans="1:9" x14ac:dyDescent="0.25">
      <c r="A159">
        <v>10158</v>
      </c>
      <c r="B159" s="1">
        <v>45449</v>
      </c>
      <c r="C159" t="s">
        <v>13</v>
      </c>
      <c r="D159" t="s">
        <v>176</v>
      </c>
      <c r="E159">
        <v>1</v>
      </c>
      <c r="F159">
        <v>499.95</v>
      </c>
      <c r="G159">
        <v>499.95</v>
      </c>
      <c r="H159" t="s">
        <v>15</v>
      </c>
      <c r="I159" t="s">
        <v>16</v>
      </c>
    </row>
    <row r="160" spans="1:9" x14ac:dyDescent="0.25">
      <c r="A160">
        <v>10159</v>
      </c>
      <c r="B160" s="1">
        <v>45450</v>
      </c>
      <c r="C160" t="s">
        <v>17</v>
      </c>
      <c r="D160" t="s">
        <v>177</v>
      </c>
      <c r="E160">
        <v>4</v>
      </c>
      <c r="F160">
        <v>24.99</v>
      </c>
      <c r="G160">
        <v>99.96</v>
      </c>
      <c r="H160" t="s">
        <v>19</v>
      </c>
      <c r="I160" t="s">
        <v>20</v>
      </c>
    </row>
    <row r="161" spans="1:9" x14ac:dyDescent="0.25">
      <c r="A161">
        <v>10160</v>
      </c>
      <c r="B161" s="1">
        <v>45451</v>
      </c>
      <c r="C161" t="s">
        <v>21</v>
      </c>
      <c r="D161" t="s">
        <v>178</v>
      </c>
      <c r="E161">
        <v>3</v>
      </c>
      <c r="F161">
        <v>7.99</v>
      </c>
      <c r="G161">
        <v>23.97</v>
      </c>
      <c r="H161" t="s">
        <v>11</v>
      </c>
      <c r="I161" t="s">
        <v>12</v>
      </c>
    </row>
    <row r="162" spans="1:9" x14ac:dyDescent="0.25">
      <c r="A162">
        <v>10161</v>
      </c>
      <c r="B162" s="1">
        <v>45452</v>
      </c>
      <c r="C162" t="s">
        <v>23</v>
      </c>
      <c r="D162" t="s">
        <v>179</v>
      </c>
      <c r="E162">
        <v>1</v>
      </c>
      <c r="F162">
        <v>36</v>
      </c>
      <c r="G162">
        <v>36</v>
      </c>
      <c r="H162" t="s">
        <v>15</v>
      </c>
      <c r="I162" t="s">
        <v>16</v>
      </c>
    </row>
    <row r="163" spans="1:9" x14ac:dyDescent="0.25">
      <c r="A163">
        <v>10162</v>
      </c>
      <c r="B163" s="1">
        <v>45453</v>
      </c>
      <c r="C163" t="s">
        <v>25</v>
      </c>
      <c r="D163" t="s">
        <v>180</v>
      </c>
      <c r="E163">
        <v>2</v>
      </c>
      <c r="F163">
        <v>34.99</v>
      </c>
      <c r="G163">
        <v>69.98</v>
      </c>
      <c r="H163" t="s">
        <v>19</v>
      </c>
      <c r="I163" t="s">
        <v>12</v>
      </c>
    </row>
    <row r="164" spans="1:9" x14ac:dyDescent="0.25">
      <c r="A164">
        <v>10163</v>
      </c>
      <c r="B164" s="1">
        <v>45454</v>
      </c>
      <c r="C164" t="s">
        <v>9</v>
      </c>
      <c r="D164" t="s">
        <v>181</v>
      </c>
      <c r="E164">
        <v>1</v>
      </c>
      <c r="F164">
        <v>1199.99</v>
      </c>
      <c r="G164">
        <v>1199.99</v>
      </c>
      <c r="H164" t="s">
        <v>11</v>
      </c>
      <c r="I164" t="s">
        <v>12</v>
      </c>
    </row>
    <row r="165" spans="1:9" x14ac:dyDescent="0.25">
      <c r="A165">
        <v>10164</v>
      </c>
      <c r="B165" s="1">
        <v>45455</v>
      </c>
      <c r="C165" t="s">
        <v>13</v>
      </c>
      <c r="D165" t="s">
        <v>182</v>
      </c>
      <c r="E165">
        <v>1</v>
      </c>
      <c r="F165">
        <v>199.99</v>
      </c>
      <c r="G165">
        <v>199.99</v>
      </c>
      <c r="H165" t="s">
        <v>15</v>
      </c>
      <c r="I165" t="s">
        <v>16</v>
      </c>
    </row>
    <row r="166" spans="1:9" x14ac:dyDescent="0.25">
      <c r="A166">
        <v>10165</v>
      </c>
      <c r="B166" s="1">
        <v>45456</v>
      </c>
      <c r="C166" t="s">
        <v>17</v>
      </c>
      <c r="D166" t="s">
        <v>183</v>
      </c>
      <c r="E166">
        <v>5</v>
      </c>
      <c r="F166">
        <v>29.99</v>
      </c>
      <c r="G166">
        <v>149.94999999999999</v>
      </c>
      <c r="H166" t="s">
        <v>19</v>
      </c>
      <c r="I166" t="s">
        <v>20</v>
      </c>
    </row>
    <row r="167" spans="1:9" x14ac:dyDescent="0.25">
      <c r="A167">
        <v>10166</v>
      </c>
      <c r="B167" s="1">
        <v>45457</v>
      </c>
      <c r="C167" t="s">
        <v>21</v>
      </c>
      <c r="D167" t="s">
        <v>184</v>
      </c>
      <c r="E167">
        <v>4</v>
      </c>
      <c r="F167">
        <v>8.99</v>
      </c>
      <c r="G167">
        <v>35.96</v>
      </c>
      <c r="H167" t="s">
        <v>11</v>
      </c>
      <c r="I167" t="s">
        <v>12</v>
      </c>
    </row>
    <row r="168" spans="1:9" x14ac:dyDescent="0.25">
      <c r="A168">
        <v>10167</v>
      </c>
      <c r="B168" s="1">
        <v>45458</v>
      </c>
      <c r="C168" t="s">
        <v>23</v>
      </c>
      <c r="D168" t="s">
        <v>185</v>
      </c>
      <c r="E168">
        <v>1</v>
      </c>
      <c r="F168">
        <v>16.989999999999998</v>
      </c>
      <c r="G168">
        <v>16.989999999999998</v>
      </c>
      <c r="H168" t="s">
        <v>15</v>
      </c>
      <c r="I168" t="s">
        <v>16</v>
      </c>
    </row>
    <row r="169" spans="1:9" x14ac:dyDescent="0.25">
      <c r="A169">
        <v>10168</v>
      </c>
      <c r="B169" s="1">
        <v>45459</v>
      </c>
      <c r="C169" t="s">
        <v>25</v>
      </c>
      <c r="D169" t="s">
        <v>186</v>
      </c>
      <c r="E169">
        <v>3</v>
      </c>
      <c r="F169">
        <v>49.99</v>
      </c>
      <c r="G169">
        <v>149.97</v>
      </c>
      <c r="H169" t="s">
        <v>19</v>
      </c>
      <c r="I169" t="s">
        <v>12</v>
      </c>
    </row>
    <row r="170" spans="1:9" x14ac:dyDescent="0.25">
      <c r="A170">
        <v>10169</v>
      </c>
      <c r="B170" s="1">
        <v>45460</v>
      </c>
      <c r="C170" t="s">
        <v>9</v>
      </c>
      <c r="D170" t="s">
        <v>187</v>
      </c>
      <c r="E170">
        <v>1</v>
      </c>
      <c r="F170">
        <v>699.99</v>
      </c>
      <c r="G170">
        <v>699.99</v>
      </c>
      <c r="H170" t="s">
        <v>11</v>
      </c>
      <c r="I170" t="s">
        <v>12</v>
      </c>
    </row>
    <row r="171" spans="1:9" x14ac:dyDescent="0.25">
      <c r="A171">
        <v>10170</v>
      </c>
      <c r="B171" s="1">
        <v>45461</v>
      </c>
      <c r="C171" t="s">
        <v>13</v>
      </c>
      <c r="D171" t="s">
        <v>188</v>
      </c>
      <c r="E171">
        <v>2</v>
      </c>
      <c r="F171">
        <v>139.99</v>
      </c>
      <c r="G171">
        <v>279.98</v>
      </c>
      <c r="H171" t="s">
        <v>15</v>
      </c>
      <c r="I171" t="s">
        <v>16</v>
      </c>
    </row>
    <row r="172" spans="1:9" x14ac:dyDescent="0.25">
      <c r="A172">
        <v>10171</v>
      </c>
      <c r="B172" s="1">
        <v>45462</v>
      </c>
      <c r="C172" t="s">
        <v>17</v>
      </c>
      <c r="D172" t="s">
        <v>189</v>
      </c>
      <c r="E172">
        <v>3</v>
      </c>
      <c r="F172">
        <v>34.99</v>
      </c>
      <c r="G172">
        <v>104.97</v>
      </c>
      <c r="H172" t="s">
        <v>19</v>
      </c>
      <c r="I172" t="s">
        <v>20</v>
      </c>
    </row>
    <row r="173" spans="1:9" x14ac:dyDescent="0.25">
      <c r="A173">
        <v>10172</v>
      </c>
      <c r="B173" s="1">
        <v>45463</v>
      </c>
      <c r="C173" t="s">
        <v>21</v>
      </c>
      <c r="D173" t="s">
        <v>190</v>
      </c>
      <c r="E173">
        <v>2</v>
      </c>
      <c r="F173">
        <v>9.99</v>
      </c>
      <c r="G173">
        <v>19.98</v>
      </c>
      <c r="H173" t="s">
        <v>11</v>
      </c>
      <c r="I173" t="s">
        <v>12</v>
      </c>
    </row>
    <row r="174" spans="1:9" x14ac:dyDescent="0.25">
      <c r="A174">
        <v>10173</v>
      </c>
      <c r="B174" s="1">
        <v>45464</v>
      </c>
      <c r="C174" t="s">
        <v>23</v>
      </c>
      <c r="D174" t="s">
        <v>191</v>
      </c>
      <c r="E174">
        <v>1</v>
      </c>
      <c r="F174">
        <v>29.5</v>
      </c>
      <c r="G174">
        <v>29.5</v>
      </c>
      <c r="H174" t="s">
        <v>15</v>
      </c>
      <c r="I174" t="s">
        <v>16</v>
      </c>
    </row>
    <row r="175" spans="1:9" x14ac:dyDescent="0.25">
      <c r="A175">
        <v>10174</v>
      </c>
      <c r="B175" s="1">
        <v>45465</v>
      </c>
      <c r="C175" t="s">
        <v>25</v>
      </c>
      <c r="D175" t="s">
        <v>192</v>
      </c>
      <c r="E175">
        <v>1</v>
      </c>
      <c r="F175">
        <v>699.99</v>
      </c>
      <c r="G175">
        <v>699.99</v>
      </c>
      <c r="H175" t="s">
        <v>19</v>
      </c>
      <c r="I175" t="s">
        <v>12</v>
      </c>
    </row>
    <row r="176" spans="1:9" x14ac:dyDescent="0.25">
      <c r="A176">
        <v>10175</v>
      </c>
      <c r="B176" s="1">
        <v>45466</v>
      </c>
      <c r="C176" t="s">
        <v>9</v>
      </c>
      <c r="D176" t="s">
        <v>193</v>
      </c>
      <c r="E176">
        <v>3</v>
      </c>
      <c r="F176">
        <v>49.99</v>
      </c>
      <c r="G176">
        <v>149.97</v>
      </c>
      <c r="H176" t="s">
        <v>11</v>
      </c>
      <c r="I176" t="s">
        <v>12</v>
      </c>
    </row>
    <row r="177" spans="1:9" x14ac:dyDescent="0.25">
      <c r="A177">
        <v>10176</v>
      </c>
      <c r="B177" s="1">
        <v>45467</v>
      </c>
      <c r="C177" t="s">
        <v>13</v>
      </c>
      <c r="D177" t="s">
        <v>194</v>
      </c>
      <c r="E177">
        <v>2</v>
      </c>
      <c r="F177">
        <v>49.99</v>
      </c>
      <c r="G177">
        <v>99.98</v>
      </c>
      <c r="H177" t="s">
        <v>15</v>
      </c>
      <c r="I177" t="s">
        <v>16</v>
      </c>
    </row>
    <row r="178" spans="1:9" x14ac:dyDescent="0.25">
      <c r="A178">
        <v>10177</v>
      </c>
      <c r="B178" s="1">
        <v>45468</v>
      </c>
      <c r="C178" t="s">
        <v>17</v>
      </c>
      <c r="D178" t="s">
        <v>195</v>
      </c>
      <c r="E178">
        <v>4</v>
      </c>
      <c r="F178">
        <v>14.9</v>
      </c>
      <c r="G178">
        <v>59.6</v>
      </c>
      <c r="H178" t="s">
        <v>19</v>
      </c>
      <c r="I178" t="s">
        <v>20</v>
      </c>
    </row>
    <row r="179" spans="1:9" x14ac:dyDescent="0.25">
      <c r="A179">
        <v>10178</v>
      </c>
      <c r="B179" s="1">
        <v>45469</v>
      </c>
      <c r="C179" t="s">
        <v>21</v>
      </c>
      <c r="D179" t="s">
        <v>196</v>
      </c>
      <c r="E179">
        <v>3</v>
      </c>
      <c r="F179">
        <v>11.99</v>
      </c>
      <c r="G179">
        <v>35.97</v>
      </c>
      <c r="H179" t="s">
        <v>11</v>
      </c>
      <c r="I179" t="s">
        <v>12</v>
      </c>
    </row>
    <row r="180" spans="1:9" x14ac:dyDescent="0.25">
      <c r="A180">
        <v>10179</v>
      </c>
      <c r="B180" s="1">
        <v>45470</v>
      </c>
      <c r="C180" t="s">
        <v>23</v>
      </c>
      <c r="D180" t="s">
        <v>197</v>
      </c>
      <c r="E180">
        <v>2</v>
      </c>
      <c r="F180">
        <v>34</v>
      </c>
      <c r="G180">
        <v>68</v>
      </c>
      <c r="H180" t="s">
        <v>15</v>
      </c>
      <c r="I180" t="s">
        <v>16</v>
      </c>
    </row>
    <row r="181" spans="1:9" x14ac:dyDescent="0.25">
      <c r="A181">
        <v>10180</v>
      </c>
      <c r="B181" s="1">
        <v>45471</v>
      </c>
      <c r="C181" t="s">
        <v>25</v>
      </c>
      <c r="D181" t="s">
        <v>198</v>
      </c>
      <c r="E181">
        <v>1</v>
      </c>
      <c r="F181">
        <v>146</v>
      </c>
      <c r="G181">
        <v>146</v>
      </c>
      <c r="H181" t="s">
        <v>19</v>
      </c>
      <c r="I181" t="s">
        <v>12</v>
      </c>
    </row>
    <row r="182" spans="1:9" x14ac:dyDescent="0.25">
      <c r="A182">
        <v>10181</v>
      </c>
      <c r="B182" s="1">
        <v>45472</v>
      </c>
      <c r="C182" t="s">
        <v>9</v>
      </c>
      <c r="D182" t="s">
        <v>199</v>
      </c>
      <c r="E182">
        <v>1</v>
      </c>
      <c r="F182">
        <v>649.99</v>
      </c>
      <c r="G182">
        <v>649.99</v>
      </c>
      <c r="H182" t="s">
        <v>11</v>
      </c>
      <c r="I182" t="s">
        <v>12</v>
      </c>
    </row>
    <row r="183" spans="1:9" x14ac:dyDescent="0.25">
      <c r="A183">
        <v>10182</v>
      </c>
      <c r="B183" s="1">
        <v>45473</v>
      </c>
      <c r="C183" t="s">
        <v>13</v>
      </c>
      <c r="D183" t="s">
        <v>200</v>
      </c>
      <c r="E183">
        <v>1</v>
      </c>
      <c r="F183">
        <v>399.99</v>
      </c>
      <c r="G183">
        <v>399.99</v>
      </c>
      <c r="H183" t="s">
        <v>15</v>
      </c>
      <c r="I183" t="s">
        <v>16</v>
      </c>
    </row>
    <row r="184" spans="1:9" x14ac:dyDescent="0.25">
      <c r="A184">
        <v>10183</v>
      </c>
      <c r="B184" s="1">
        <v>45474</v>
      </c>
      <c r="C184" t="s">
        <v>17</v>
      </c>
      <c r="D184" t="s">
        <v>201</v>
      </c>
      <c r="E184">
        <v>3</v>
      </c>
      <c r="F184">
        <v>59.99</v>
      </c>
      <c r="G184">
        <v>179.97</v>
      </c>
      <c r="H184" t="s">
        <v>19</v>
      </c>
      <c r="I184" t="s">
        <v>20</v>
      </c>
    </row>
    <row r="185" spans="1:9" x14ac:dyDescent="0.25">
      <c r="A185">
        <v>10184</v>
      </c>
      <c r="B185" s="1">
        <v>45475</v>
      </c>
      <c r="C185" t="s">
        <v>21</v>
      </c>
      <c r="D185" t="s">
        <v>202</v>
      </c>
      <c r="E185">
        <v>2</v>
      </c>
      <c r="F185">
        <v>12.99</v>
      </c>
      <c r="G185">
        <v>25.98</v>
      </c>
      <c r="H185" t="s">
        <v>11</v>
      </c>
      <c r="I185" t="s">
        <v>12</v>
      </c>
    </row>
    <row r="186" spans="1:9" x14ac:dyDescent="0.25">
      <c r="A186">
        <v>10185</v>
      </c>
      <c r="B186" s="1">
        <v>45476</v>
      </c>
      <c r="C186" t="s">
        <v>23</v>
      </c>
      <c r="D186" t="s">
        <v>203</v>
      </c>
      <c r="E186">
        <v>1</v>
      </c>
      <c r="F186">
        <v>190</v>
      </c>
      <c r="G186">
        <v>190</v>
      </c>
      <c r="H186" t="s">
        <v>15</v>
      </c>
      <c r="I186" t="s">
        <v>16</v>
      </c>
    </row>
    <row r="187" spans="1:9" x14ac:dyDescent="0.25">
      <c r="A187">
        <v>10186</v>
      </c>
      <c r="B187" s="1">
        <v>45477</v>
      </c>
      <c r="C187" t="s">
        <v>25</v>
      </c>
      <c r="D187" t="s">
        <v>204</v>
      </c>
      <c r="E187">
        <v>1</v>
      </c>
      <c r="F187">
        <v>499.95</v>
      </c>
      <c r="G187">
        <v>499.95</v>
      </c>
      <c r="H187" t="s">
        <v>19</v>
      </c>
      <c r="I187" t="s">
        <v>12</v>
      </c>
    </row>
    <row r="188" spans="1:9" x14ac:dyDescent="0.25">
      <c r="A188">
        <v>10187</v>
      </c>
      <c r="B188" s="1">
        <v>45478</v>
      </c>
      <c r="C188" t="s">
        <v>9</v>
      </c>
      <c r="D188" t="s">
        <v>205</v>
      </c>
      <c r="E188">
        <v>1</v>
      </c>
      <c r="F188">
        <v>399</v>
      </c>
      <c r="G188">
        <v>399</v>
      </c>
      <c r="H188" t="s">
        <v>11</v>
      </c>
      <c r="I188" t="s">
        <v>12</v>
      </c>
    </row>
    <row r="189" spans="1:9" x14ac:dyDescent="0.25">
      <c r="A189">
        <v>10188</v>
      </c>
      <c r="B189" s="1">
        <v>45479</v>
      </c>
      <c r="C189" t="s">
        <v>13</v>
      </c>
      <c r="D189" t="s">
        <v>206</v>
      </c>
      <c r="E189">
        <v>2</v>
      </c>
      <c r="F189">
        <v>199</v>
      </c>
      <c r="G189">
        <v>398</v>
      </c>
      <c r="H189" t="s">
        <v>15</v>
      </c>
      <c r="I189" t="s">
        <v>16</v>
      </c>
    </row>
    <row r="190" spans="1:9" x14ac:dyDescent="0.25">
      <c r="A190">
        <v>10189</v>
      </c>
      <c r="B190" s="1">
        <v>45480</v>
      </c>
      <c r="C190" t="s">
        <v>17</v>
      </c>
      <c r="D190" t="s">
        <v>207</v>
      </c>
      <c r="E190">
        <v>4</v>
      </c>
      <c r="F190">
        <v>34.99</v>
      </c>
      <c r="G190">
        <v>139.96</v>
      </c>
      <c r="H190" t="s">
        <v>19</v>
      </c>
      <c r="I190" t="s">
        <v>20</v>
      </c>
    </row>
    <row r="191" spans="1:9" x14ac:dyDescent="0.25">
      <c r="A191">
        <v>10190</v>
      </c>
      <c r="B191" s="1">
        <v>45481</v>
      </c>
      <c r="C191" t="s">
        <v>21</v>
      </c>
      <c r="D191" t="s">
        <v>108</v>
      </c>
      <c r="E191">
        <v>3</v>
      </c>
      <c r="F191">
        <v>10.99</v>
      </c>
      <c r="G191">
        <v>32.97</v>
      </c>
      <c r="H191" t="s">
        <v>11</v>
      </c>
      <c r="I191" t="s">
        <v>12</v>
      </c>
    </row>
    <row r="192" spans="1:9" x14ac:dyDescent="0.25">
      <c r="A192">
        <v>10191</v>
      </c>
      <c r="B192" s="1">
        <v>45482</v>
      </c>
      <c r="C192" t="s">
        <v>23</v>
      </c>
      <c r="D192" t="s">
        <v>208</v>
      </c>
      <c r="E192">
        <v>1</v>
      </c>
      <c r="F192">
        <v>18</v>
      </c>
      <c r="G192">
        <v>18</v>
      </c>
      <c r="H192" t="s">
        <v>15</v>
      </c>
      <c r="I192" t="s">
        <v>16</v>
      </c>
    </row>
    <row r="193" spans="1:9" x14ac:dyDescent="0.25">
      <c r="A193">
        <v>10192</v>
      </c>
      <c r="B193" s="1">
        <v>45483</v>
      </c>
      <c r="C193" t="s">
        <v>25</v>
      </c>
      <c r="D193" t="s">
        <v>209</v>
      </c>
      <c r="E193">
        <v>1</v>
      </c>
      <c r="F193">
        <v>169.95</v>
      </c>
      <c r="G193">
        <v>169.95</v>
      </c>
      <c r="H193" t="s">
        <v>19</v>
      </c>
      <c r="I193" t="s">
        <v>12</v>
      </c>
    </row>
    <row r="194" spans="1:9" x14ac:dyDescent="0.25">
      <c r="A194">
        <v>10193</v>
      </c>
      <c r="B194" s="1">
        <v>45484</v>
      </c>
      <c r="C194" t="s">
        <v>9</v>
      </c>
      <c r="D194" t="s">
        <v>210</v>
      </c>
      <c r="E194">
        <v>1</v>
      </c>
      <c r="F194">
        <v>199.99</v>
      </c>
      <c r="G194">
        <v>199.99</v>
      </c>
      <c r="H194" t="s">
        <v>11</v>
      </c>
      <c r="I194" t="s">
        <v>12</v>
      </c>
    </row>
    <row r="195" spans="1:9" x14ac:dyDescent="0.25">
      <c r="A195">
        <v>10194</v>
      </c>
      <c r="B195" s="1">
        <v>45485</v>
      </c>
      <c r="C195" t="s">
        <v>13</v>
      </c>
      <c r="D195" t="s">
        <v>211</v>
      </c>
      <c r="E195">
        <v>1</v>
      </c>
      <c r="F195">
        <v>199.95</v>
      </c>
      <c r="G195">
        <v>199.95</v>
      </c>
      <c r="H195" t="s">
        <v>15</v>
      </c>
      <c r="I195" t="s">
        <v>16</v>
      </c>
    </row>
    <row r="196" spans="1:9" x14ac:dyDescent="0.25">
      <c r="A196">
        <v>10195</v>
      </c>
      <c r="B196" s="1">
        <v>45486</v>
      </c>
      <c r="C196" t="s">
        <v>17</v>
      </c>
      <c r="D196" t="s">
        <v>212</v>
      </c>
      <c r="E196">
        <v>2</v>
      </c>
      <c r="F196">
        <v>179.99</v>
      </c>
      <c r="G196">
        <v>359.98</v>
      </c>
      <c r="H196" t="s">
        <v>19</v>
      </c>
      <c r="I196" t="s">
        <v>20</v>
      </c>
    </row>
    <row r="197" spans="1:9" x14ac:dyDescent="0.25">
      <c r="A197">
        <v>10196</v>
      </c>
      <c r="B197" s="1">
        <v>45487</v>
      </c>
      <c r="C197" t="s">
        <v>21</v>
      </c>
      <c r="D197" t="s">
        <v>213</v>
      </c>
      <c r="E197">
        <v>2</v>
      </c>
      <c r="F197">
        <v>11.99</v>
      </c>
      <c r="G197">
        <v>23.98</v>
      </c>
      <c r="H197" t="s">
        <v>11</v>
      </c>
      <c r="I197" t="s">
        <v>12</v>
      </c>
    </row>
    <row r="198" spans="1:9" x14ac:dyDescent="0.25">
      <c r="A198">
        <v>10197</v>
      </c>
      <c r="B198" s="1">
        <v>45488</v>
      </c>
      <c r="C198" t="s">
        <v>23</v>
      </c>
      <c r="D198" t="s">
        <v>214</v>
      </c>
      <c r="E198">
        <v>1</v>
      </c>
      <c r="F198">
        <v>125</v>
      </c>
      <c r="G198">
        <v>125</v>
      </c>
      <c r="H198" t="s">
        <v>15</v>
      </c>
      <c r="I198" t="s">
        <v>16</v>
      </c>
    </row>
    <row r="199" spans="1:9" x14ac:dyDescent="0.25">
      <c r="A199">
        <v>10198</v>
      </c>
      <c r="B199" s="1">
        <v>45489</v>
      </c>
      <c r="C199" t="s">
        <v>25</v>
      </c>
      <c r="D199" t="s">
        <v>215</v>
      </c>
      <c r="E199">
        <v>1</v>
      </c>
      <c r="F199">
        <v>449.99</v>
      </c>
      <c r="G199">
        <v>449.99</v>
      </c>
      <c r="H199" t="s">
        <v>19</v>
      </c>
      <c r="I199" t="s">
        <v>12</v>
      </c>
    </row>
    <row r="200" spans="1:9" x14ac:dyDescent="0.25">
      <c r="A200">
        <v>10199</v>
      </c>
      <c r="B200" s="1">
        <v>45490</v>
      </c>
      <c r="C200" t="s">
        <v>9</v>
      </c>
      <c r="D200" t="s">
        <v>216</v>
      </c>
      <c r="E200">
        <v>2</v>
      </c>
      <c r="F200">
        <v>179</v>
      </c>
      <c r="G200">
        <v>358</v>
      </c>
      <c r="H200" t="s">
        <v>11</v>
      </c>
      <c r="I200" t="s">
        <v>12</v>
      </c>
    </row>
    <row r="201" spans="1:9" x14ac:dyDescent="0.25">
      <c r="A201">
        <v>10200</v>
      </c>
      <c r="B201" s="1">
        <v>45491</v>
      </c>
      <c r="C201" t="s">
        <v>13</v>
      </c>
      <c r="D201" t="s">
        <v>217</v>
      </c>
      <c r="E201">
        <v>1</v>
      </c>
      <c r="F201">
        <v>99.95</v>
      </c>
      <c r="G201">
        <v>99.95</v>
      </c>
      <c r="H201" t="s">
        <v>15</v>
      </c>
      <c r="I201" t="s">
        <v>16</v>
      </c>
    </row>
    <row r="202" spans="1:9" x14ac:dyDescent="0.25">
      <c r="A202">
        <v>10201</v>
      </c>
      <c r="B202" s="1">
        <v>45492</v>
      </c>
      <c r="C202" t="s">
        <v>17</v>
      </c>
      <c r="D202" t="s">
        <v>218</v>
      </c>
      <c r="E202">
        <v>3</v>
      </c>
      <c r="F202">
        <v>59.99</v>
      </c>
      <c r="G202">
        <v>179.97</v>
      </c>
      <c r="H202" t="s">
        <v>19</v>
      </c>
      <c r="I202" t="s">
        <v>20</v>
      </c>
    </row>
    <row r="203" spans="1:9" x14ac:dyDescent="0.25">
      <c r="A203">
        <v>10202</v>
      </c>
      <c r="B203" s="1">
        <v>45493</v>
      </c>
      <c r="C203" t="s">
        <v>21</v>
      </c>
      <c r="D203" t="s">
        <v>219</v>
      </c>
      <c r="E203">
        <v>2</v>
      </c>
      <c r="F203">
        <v>14.99</v>
      </c>
      <c r="G203">
        <v>29.98</v>
      </c>
      <c r="H203" t="s">
        <v>11</v>
      </c>
      <c r="I203" t="s">
        <v>12</v>
      </c>
    </row>
    <row r="204" spans="1:9" x14ac:dyDescent="0.25">
      <c r="A204">
        <v>10203</v>
      </c>
      <c r="B204" s="1">
        <v>45494</v>
      </c>
      <c r="C204" t="s">
        <v>23</v>
      </c>
      <c r="D204" t="s">
        <v>220</v>
      </c>
      <c r="E204">
        <v>1</v>
      </c>
      <c r="F204">
        <v>52</v>
      </c>
      <c r="G204">
        <v>52</v>
      </c>
      <c r="H204" t="s">
        <v>15</v>
      </c>
      <c r="I204" t="s">
        <v>16</v>
      </c>
    </row>
    <row r="205" spans="1:9" x14ac:dyDescent="0.25">
      <c r="A205">
        <v>10204</v>
      </c>
      <c r="B205" s="1">
        <v>45495</v>
      </c>
      <c r="C205" t="s">
        <v>25</v>
      </c>
      <c r="D205" t="s">
        <v>221</v>
      </c>
      <c r="E205">
        <v>1</v>
      </c>
      <c r="F205">
        <v>399.99</v>
      </c>
      <c r="G205">
        <v>399.99</v>
      </c>
      <c r="H205" t="s">
        <v>19</v>
      </c>
      <c r="I205" t="s">
        <v>12</v>
      </c>
    </row>
    <row r="206" spans="1:9" x14ac:dyDescent="0.25">
      <c r="A206">
        <v>10205</v>
      </c>
      <c r="B206" s="1">
        <v>45496</v>
      </c>
      <c r="C206" t="s">
        <v>9</v>
      </c>
      <c r="D206" t="s">
        <v>222</v>
      </c>
      <c r="E206">
        <v>1</v>
      </c>
      <c r="F206">
        <v>299.99</v>
      </c>
      <c r="G206">
        <v>299.99</v>
      </c>
      <c r="H206" t="s">
        <v>11</v>
      </c>
      <c r="I206" t="s">
        <v>12</v>
      </c>
    </row>
    <row r="207" spans="1:9" x14ac:dyDescent="0.25">
      <c r="A207">
        <v>10206</v>
      </c>
      <c r="B207" s="1">
        <v>45497</v>
      </c>
      <c r="C207" t="s">
        <v>13</v>
      </c>
      <c r="D207" t="s">
        <v>223</v>
      </c>
      <c r="E207">
        <v>1</v>
      </c>
      <c r="F207">
        <v>379.99</v>
      </c>
      <c r="G207">
        <v>379.99</v>
      </c>
      <c r="H207" t="s">
        <v>15</v>
      </c>
      <c r="I207" t="s">
        <v>16</v>
      </c>
    </row>
    <row r="208" spans="1:9" x14ac:dyDescent="0.25">
      <c r="A208">
        <v>10207</v>
      </c>
      <c r="B208" s="1">
        <v>45498</v>
      </c>
      <c r="C208" t="s">
        <v>17</v>
      </c>
      <c r="D208" t="s">
        <v>224</v>
      </c>
      <c r="E208">
        <v>2</v>
      </c>
      <c r="F208">
        <v>98</v>
      </c>
      <c r="G208">
        <v>196</v>
      </c>
      <c r="H208" t="s">
        <v>19</v>
      </c>
      <c r="I208" t="s">
        <v>20</v>
      </c>
    </row>
    <row r="209" spans="1:9" x14ac:dyDescent="0.25">
      <c r="A209">
        <v>10208</v>
      </c>
      <c r="B209" s="1">
        <v>45499</v>
      </c>
      <c r="C209" t="s">
        <v>21</v>
      </c>
      <c r="D209" t="s">
        <v>225</v>
      </c>
      <c r="E209">
        <v>3</v>
      </c>
      <c r="F209">
        <v>16.989999999999998</v>
      </c>
      <c r="G209">
        <v>50.97</v>
      </c>
      <c r="H209" t="s">
        <v>11</v>
      </c>
      <c r="I209" t="s">
        <v>12</v>
      </c>
    </row>
    <row r="210" spans="1:9" x14ac:dyDescent="0.25">
      <c r="A210">
        <v>10209</v>
      </c>
      <c r="B210" s="1">
        <v>45500</v>
      </c>
      <c r="C210" t="s">
        <v>23</v>
      </c>
      <c r="D210" t="s">
        <v>226</v>
      </c>
      <c r="E210">
        <v>1</v>
      </c>
      <c r="F210">
        <v>79</v>
      </c>
      <c r="G210">
        <v>79</v>
      </c>
      <c r="H210" t="s">
        <v>15</v>
      </c>
      <c r="I210" t="s">
        <v>16</v>
      </c>
    </row>
    <row r="211" spans="1:9" x14ac:dyDescent="0.25">
      <c r="A211">
        <v>10210</v>
      </c>
      <c r="B211" s="1">
        <v>45501</v>
      </c>
      <c r="C211" t="s">
        <v>25</v>
      </c>
      <c r="D211" t="s">
        <v>227</v>
      </c>
      <c r="E211">
        <v>1</v>
      </c>
      <c r="F211">
        <v>129</v>
      </c>
      <c r="G211">
        <v>129</v>
      </c>
      <c r="H211" t="s">
        <v>19</v>
      </c>
      <c r="I211" t="s">
        <v>12</v>
      </c>
    </row>
    <row r="212" spans="1:9" x14ac:dyDescent="0.25">
      <c r="A212">
        <v>10211</v>
      </c>
      <c r="B212" s="1">
        <v>45502</v>
      </c>
      <c r="C212" t="s">
        <v>9</v>
      </c>
      <c r="D212" t="s">
        <v>228</v>
      </c>
      <c r="E212">
        <v>1</v>
      </c>
      <c r="F212">
        <v>749.99</v>
      </c>
      <c r="G212">
        <v>749.99</v>
      </c>
      <c r="H212" t="s">
        <v>11</v>
      </c>
      <c r="I212" t="s">
        <v>12</v>
      </c>
    </row>
    <row r="213" spans="1:9" x14ac:dyDescent="0.25">
      <c r="A213">
        <v>10212</v>
      </c>
      <c r="B213" s="1">
        <v>45503</v>
      </c>
      <c r="C213" t="s">
        <v>13</v>
      </c>
      <c r="D213" t="s">
        <v>34</v>
      </c>
      <c r="E213">
        <v>2</v>
      </c>
      <c r="F213">
        <v>169.99</v>
      </c>
      <c r="G213">
        <v>339.98</v>
      </c>
      <c r="H213" t="s">
        <v>15</v>
      </c>
      <c r="I213" t="s">
        <v>16</v>
      </c>
    </row>
    <row r="214" spans="1:9" x14ac:dyDescent="0.25">
      <c r="A214">
        <v>10213</v>
      </c>
      <c r="B214" s="1">
        <v>45504</v>
      </c>
      <c r="C214" t="s">
        <v>17</v>
      </c>
      <c r="D214" t="s">
        <v>229</v>
      </c>
      <c r="E214">
        <v>4</v>
      </c>
      <c r="F214">
        <v>9.9</v>
      </c>
      <c r="G214">
        <v>39.6</v>
      </c>
      <c r="H214" t="s">
        <v>19</v>
      </c>
      <c r="I214" t="s">
        <v>20</v>
      </c>
    </row>
    <row r="215" spans="1:9" x14ac:dyDescent="0.25">
      <c r="A215">
        <v>10214</v>
      </c>
      <c r="B215" s="1">
        <v>45505</v>
      </c>
      <c r="C215" t="s">
        <v>21</v>
      </c>
      <c r="D215" t="s">
        <v>190</v>
      </c>
      <c r="E215">
        <v>3</v>
      </c>
      <c r="F215">
        <v>10.99</v>
      </c>
      <c r="G215">
        <v>32.97</v>
      </c>
      <c r="H215" t="s">
        <v>11</v>
      </c>
      <c r="I215" t="s">
        <v>12</v>
      </c>
    </row>
    <row r="216" spans="1:9" x14ac:dyDescent="0.25">
      <c r="A216">
        <v>10215</v>
      </c>
      <c r="B216" s="1">
        <v>45506</v>
      </c>
      <c r="C216" t="s">
        <v>23</v>
      </c>
      <c r="D216" t="s">
        <v>230</v>
      </c>
      <c r="E216">
        <v>2</v>
      </c>
      <c r="F216">
        <v>29</v>
      </c>
      <c r="G216">
        <v>58</v>
      </c>
      <c r="H216" t="s">
        <v>15</v>
      </c>
      <c r="I216" t="s">
        <v>16</v>
      </c>
    </row>
    <row r="217" spans="1:9" x14ac:dyDescent="0.25">
      <c r="A217">
        <v>10216</v>
      </c>
      <c r="B217" s="1">
        <v>45507</v>
      </c>
      <c r="C217" t="s">
        <v>25</v>
      </c>
      <c r="D217" t="s">
        <v>231</v>
      </c>
      <c r="E217">
        <v>1</v>
      </c>
      <c r="F217">
        <v>349.99</v>
      </c>
      <c r="G217">
        <v>349.99</v>
      </c>
      <c r="H217" t="s">
        <v>19</v>
      </c>
      <c r="I217" t="s">
        <v>12</v>
      </c>
    </row>
    <row r="218" spans="1:9" x14ac:dyDescent="0.25">
      <c r="A218">
        <v>10217</v>
      </c>
      <c r="B218" s="1">
        <v>45508</v>
      </c>
      <c r="C218" t="s">
        <v>9</v>
      </c>
      <c r="D218" t="s">
        <v>232</v>
      </c>
      <c r="E218">
        <v>1</v>
      </c>
      <c r="F218">
        <v>2399</v>
      </c>
      <c r="G218">
        <v>2399</v>
      </c>
      <c r="H218" t="s">
        <v>11</v>
      </c>
      <c r="I218" t="s">
        <v>12</v>
      </c>
    </row>
    <row r="219" spans="1:9" x14ac:dyDescent="0.25">
      <c r="A219">
        <v>10218</v>
      </c>
      <c r="B219" s="1">
        <v>45509</v>
      </c>
      <c r="C219" t="s">
        <v>13</v>
      </c>
      <c r="D219" t="s">
        <v>233</v>
      </c>
      <c r="E219">
        <v>1</v>
      </c>
      <c r="F219">
        <v>449.99</v>
      </c>
      <c r="G219">
        <v>449.99</v>
      </c>
      <c r="H219" t="s">
        <v>15</v>
      </c>
      <c r="I219" t="s">
        <v>16</v>
      </c>
    </row>
    <row r="220" spans="1:9" x14ac:dyDescent="0.25">
      <c r="A220">
        <v>10219</v>
      </c>
      <c r="B220" s="1">
        <v>45510</v>
      </c>
      <c r="C220" t="s">
        <v>17</v>
      </c>
      <c r="D220" t="s">
        <v>234</v>
      </c>
      <c r="E220">
        <v>3</v>
      </c>
      <c r="F220">
        <v>49.99</v>
      </c>
      <c r="G220">
        <v>149.97</v>
      </c>
      <c r="H220" t="s">
        <v>19</v>
      </c>
      <c r="I220" t="s">
        <v>20</v>
      </c>
    </row>
    <row r="221" spans="1:9" x14ac:dyDescent="0.25">
      <c r="A221">
        <v>10220</v>
      </c>
      <c r="B221" s="1">
        <v>45511</v>
      </c>
      <c r="C221" t="s">
        <v>21</v>
      </c>
      <c r="D221" t="s">
        <v>235</v>
      </c>
      <c r="E221">
        <v>2</v>
      </c>
      <c r="F221">
        <v>12.99</v>
      </c>
      <c r="G221">
        <v>25.98</v>
      </c>
      <c r="H221" t="s">
        <v>11</v>
      </c>
      <c r="I221" t="s">
        <v>12</v>
      </c>
    </row>
    <row r="222" spans="1:9" x14ac:dyDescent="0.25">
      <c r="A222">
        <v>10221</v>
      </c>
      <c r="B222" s="1">
        <v>45512</v>
      </c>
      <c r="C222" t="s">
        <v>23</v>
      </c>
      <c r="D222" t="s">
        <v>236</v>
      </c>
      <c r="E222">
        <v>1</v>
      </c>
      <c r="F222">
        <v>27</v>
      </c>
      <c r="G222">
        <v>27</v>
      </c>
      <c r="H222" t="s">
        <v>15</v>
      </c>
      <c r="I222" t="s">
        <v>16</v>
      </c>
    </row>
    <row r="223" spans="1:9" x14ac:dyDescent="0.25">
      <c r="A223">
        <v>10222</v>
      </c>
      <c r="B223" s="1">
        <v>45513</v>
      </c>
      <c r="C223" t="s">
        <v>25</v>
      </c>
      <c r="D223" t="s">
        <v>39</v>
      </c>
      <c r="E223">
        <v>1</v>
      </c>
      <c r="F223">
        <v>599.99</v>
      </c>
      <c r="G223">
        <v>599.99</v>
      </c>
      <c r="H223" t="s">
        <v>19</v>
      </c>
      <c r="I223" t="s">
        <v>12</v>
      </c>
    </row>
    <row r="224" spans="1:9" x14ac:dyDescent="0.25">
      <c r="A224">
        <v>10223</v>
      </c>
      <c r="B224" s="1">
        <v>45514</v>
      </c>
      <c r="C224" t="s">
        <v>9</v>
      </c>
      <c r="D224" t="s">
        <v>237</v>
      </c>
      <c r="E224">
        <v>4</v>
      </c>
      <c r="F224">
        <v>49.99</v>
      </c>
      <c r="G224">
        <v>199.96</v>
      </c>
      <c r="H224" t="s">
        <v>11</v>
      </c>
      <c r="I224" t="s">
        <v>12</v>
      </c>
    </row>
    <row r="225" spans="1:9" x14ac:dyDescent="0.25">
      <c r="A225">
        <v>10224</v>
      </c>
      <c r="B225" s="1">
        <v>45515</v>
      </c>
      <c r="C225" t="s">
        <v>13</v>
      </c>
      <c r="D225" t="s">
        <v>238</v>
      </c>
      <c r="E225">
        <v>2</v>
      </c>
      <c r="F225">
        <v>229.99</v>
      </c>
      <c r="G225">
        <v>459.98</v>
      </c>
      <c r="H225" t="s">
        <v>15</v>
      </c>
      <c r="I225" t="s">
        <v>16</v>
      </c>
    </row>
    <row r="226" spans="1:9" x14ac:dyDescent="0.25">
      <c r="A226">
        <v>10225</v>
      </c>
      <c r="B226" s="1">
        <v>45516</v>
      </c>
      <c r="C226" t="s">
        <v>17</v>
      </c>
      <c r="D226" t="s">
        <v>239</v>
      </c>
      <c r="E226">
        <v>2</v>
      </c>
      <c r="F226">
        <v>44.99</v>
      </c>
      <c r="G226">
        <v>89.98</v>
      </c>
      <c r="H226" t="s">
        <v>19</v>
      </c>
      <c r="I226" t="s">
        <v>20</v>
      </c>
    </row>
    <row r="227" spans="1:9" x14ac:dyDescent="0.25">
      <c r="A227">
        <v>10226</v>
      </c>
      <c r="B227" s="1">
        <v>45517</v>
      </c>
      <c r="C227" t="s">
        <v>21</v>
      </c>
      <c r="D227" t="s">
        <v>72</v>
      </c>
      <c r="E227">
        <v>3</v>
      </c>
      <c r="F227">
        <v>26.99</v>
      </c>
      <c r="G227">
        <v>80.97</v>
      </c>
      <c r="H227" t="s">
        <v>11</v>
      </c>
      <c r="I227" t="s">
        <v>12</v>
      </c>
    </row>
    <row r="228" spans="1:9" x14ac:dyDescent="0.25">
      <c r="A228">
        <v>10227</v>
      </c>
      <c r="B228" s="1">
        <v>45518</v>
      </c>
      <c r="C228" t="s">
        <v>23</v>
      </c>
      <c r="D228" t="s">
        <v>240</v>
      </c>
      <c r="E228">
        <v>1</v>
      </c>
      <c r="F228">
        <v>6.7</v>
      </c>
      <c r="G228">
        <v>6.7</v>
      </c>
      <c r="H228" t="s">
        <v>15</v>
      </c>
      <c r="I228" t="s">
        <v>16</v>
      </c>
    </row>
    <row r="229" spans="1:9" x14ac:dyDescent="0.25">
      <c r="A229">
        <v>10228</v>
      </c>
      <c r="B229" s="1">
        <v>45519</v>
      </c>
      <c r="C229" t="s">
        <v>25</v>
      </c>
      <c r="D229" t="s">
        <v>241</v>
      </c>
      <c r="E229">
        <v>2</v>
      </c>
      <c r="F229">
        <v>149.94999999999999</v>
      </c>
      <c r="G229">
        <v>299.89999999999998</v>
      </c>
      <c r="H229" t="s">
        <v>19</v>
      </c>
      <c r="I229" t="s">
        <v>12</v>
      </c>
    </row>
    <row r="230" spans="1:9" x14ac:dyDescent="0.25">
      <c r="A230">
        <v>10229</v>
      </c>
      <c r="B230" s="1">
        <v>45520</v>
      </c>
      <c r="C230" t="s">
        <v>9</v>
      </c>
      <c r="D230" t="s">
        <v>242</v>
      </c>
      <c r="E230">
        <v>1</v>
      </c>
      <c r="F230">
        <v>169</v>
      </c>
      <c r="G230">
        <v>169</v>
      </c>
      <c r="H230" t="s">
        <v>11</v>
      </c>
      <c r="I230" t="s">
        <v>12</v>
      </c>
    </row>
    <row r="231" spans="1:9" x14ac:dyDescent="0.25">
      <c r="A231">
        <v>10230</v>
      </c>
      <c r="B231" s="1">
        <v>45521</v>
      </c>
      <c r="C231" t="s">
        <v>13</v>
      </c>
      <c r="D231" t="s">
        <v>243</v>
      </c>
      <c r="E231">
        <v>1</v>
      </c>
      <c r="F231">
        <v>599</v>
      </c>
      <c r="G231">
        <v>599</v>
      </c>
      <c r="H231" t="s">
        <v>15</v>
      </c>
      <c r="I231" t="s">
        <v>16</v>
      </c>
    </row>
    <row r="232" spans="1:9" x14ac:dyDescent="0.25">
      <c r="A232">
        <v>10231</v>
      </c>
      <c r="B232" s="1">
        <v>45522</v>
      </c>
      <c r="C232" t="s">
        <v>17</v>
      </c>
      <c r="D232" t="s">
        <v>244</v>
      </c>
      <c r="E232">
        <v>4</v>
      </c>
      <c r="F232">
        <v>64.989999999999995</v>
      </c>
      <c r="G232">
        <v>259.95999999999998</v>
      </c>
      <c r="H232" t="s">
        <v>19</v>
      </c>
      <c r="I232" t="s">
        <v>20</v>
      </c>
    </row>
    <row r="233" spans="1:9" x14ac:dyDescent="0.25">
      <c r="A233">
        <v>10232</v>
      </c>
      <c r="B233" s="1">
        <v>45523</v>
      </c>
      <c r="C233" t="s">
        <v>21</v>
      </c>
      <c r="D233" t="s">
        <v>30</v>
      </c>
      <c r="E233">
        <v>2</v>
      </c>
      <c r="F233">
        <v>9.99</v>
      </c>
      <c r="G233">
        <v>19.98</v>
      </c>
      <c r="H233" t="s">
        <v>11</v>
      </c>
      <c r="I233" t="s">
        <v>12</v>
      </c>
    </row>
    <row r="234" spans="1:9" x14ac:dyDescent="0.25">
      <c r="A234">
        <v>10233</v>
      </c>
      <c r="B234" s="1">
        <v>45524</v>
      </c>
      <c r="C234" t="s">
        <v>23</v>
      </c>
      <c r="D234" t="s">
        <v>245</v>
      </c>
      <c r="E234">
        <v>1</v>
      </c>
      <c r="F234">
        <v>24</v>
      </c>
      <c r="G234">
        <v>24</v>
      </c>
      <c r="H234" t="s">
        <v>15</v>
      </c>
      <c r="I234" t="s">
        <v>16</v>
      </c>
    </row>
    <row r="235" spans="1:9" x14ac:dyDescent="0.25">
      <c r="A235">
        <v>10234</v>
      </c>
      <c r="B235" s="1">
        <v>45525</v>
      </c>
      <c r="C235" t="s">
        <v>25</v>
      </c>
      <c r="D235" t="s">
        <v>246</v>
      </c>
      <c r="E235">
        <v>3</v>
      </c>
      <c r="F235">
        <v>32.950000000000003</v>
      </c>
      <c r="G235">
        <v>98.85</v>
      </c>
      <c r="H235" t="s">
        <v>19</v>
      </c>
      <c r="I235" t="s">
        <v>12</v>
      </c>
    </row>
    <row r="236" spans="1:9" x14ac:dyDescent="0.25">
      <c r="A236">
        <v>10235</v>
      </c>
      <c r="B236" s="1">
        <v>45526</v>
      </c>
      <c r="C236" t="s">
        <v>9</v>
      </c>
      <c r="D236" t="s">
        <v>247</v>
      </c>
      <c r="E236">
        <v>1</v>
      </c>
      <c r="F236">
        <v>299</v>
      </c>
      <c r="G236">
        <v>299</v>
      </c>
      <c r="H236" t="s">
        <v>11</v>
      </c>
      <c r="I236" t="s">
        <v>12</v>
      </c>
    </row>
    <row r="237" spans="1:9" x14ac:dyDescent="0.25">
      <c r="A237">
        <v>10236</v>
      </c>
      <c r="B237" s="1">
        <v>45527</v>
      </c>
      <c r="C237" t="s">
        <v>13</v>
      </c>
      <c r="D237" t="s">
        <v>248</v>
      </c>
      <c r="E237">
        <v>1</v>
      </c>
      <c r="F237">
        <v>159.99</v>
      </c>
      <c r="G237">
        <v>159.99</v>
      </c>
      <c r="H237" t="s">
        <v>15</v>
      </c>
      <c r="I237" t="s">
        <v>16</v>
      </c>
    </row>
    <row r="238" spans="1:9" x14ac:dyDescent="0.25">
      <c r="A238">
        <v>10237</v>
      </c>
      <c r="B238" s="1">
        <v>45528</v>
      </c>
      <c r="C238" t="s">
        <v>17</v>
      </c>
      <c r="D238" t="s">
        <v>249</v>
      </c>
      <c r="E238">
        <v>3</v>
      </c>
      <c r="F238">
        <v>90</v>
      </c>
      <c r="G238">
        <v>270</v>
      </c>
      <c r="H238" t="s">
        <v>19</v>
      </c>
      <c r="I238" t="s">
        <v>20</v>
      </c>
    </row>
    <row r="239" spans="1:9" x14ac:dyDescent="0.25">
      <c r="A239">
        <v>10238</v>
      </c>
      <c r="B239" s="1">
        <v>45529</v>
      </c>
      <c r="C239" t="s">
        <v>21</v>
      </c>
      <c r="D239" t="s">
        <v>250</v>
      </c>
      <c r="E239">
        <v>3</v>
      </c>
      <c r="F239">
        <v>10.99</v>
      </c>
      <c r="G239">
        <v>32.97</v>
      </c>
      <c r="H239" t="s">
        <v>11</v>
      </c>
      <c r="I239" t="s">
        <v>12</v>
      </c>
    </row>
    <row r="240" spans="1:9" x14ac:dyDescent="0.25">
      <c r="A240">
        <v>10239</v>
      </c>
      <c r="B240" s="1">
        <v>45530</v>
      </c>
      <c r="C240" t="s">
        <v>23</v>
      </c>
      <c r="D240" t="s">
        <v>251</v>
      </c>
      <c r="E240">
        <v>1</v>
      </c>
      <c r="F240">
        <v>55</v>
      </c>
      <c r="G240">
        <v>55</v>
      </c>
      <c r="H240" t="s">
        <v>15</v>
      </c>
      <c r="I240" t="s">
        <v>16</v>
      </c>
    </row>
    <row r="241" spans="1:9" x14ac:dyDescent="0.25">
      <c r="A241">
        <v>10240</v>
      </c>
      <c r="B241" s="1">
        <v>45531</v>
      </c>
      <c r="C241" t="s">
        <v>25</v>
      </c>
      <c r="D241" t="s">
        <v>252</v>
      </c>
      <c r="E241">
        <v>2</v>
      </c>
      <c r="F241">
        <v>29.99</v>
      </c>
      <c r="G241">
        <v>59.98</v>
      </c>
      <c r="H241" t="s">
        <v>19</v>
      </c>
      <c r="I241" t="s">
        <v>12</v>
      </c>
    </row>
  </sheetData>
  <pageMargins left="0.75" right="0.75" top="1" bottom="1" header="0.5" footer="0.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A7912-25CC-4495-8915-A81D5AF2DDCF}">
  <dimension ref="A3:M68"/>
  <sheetViews>
    <sheetView tabSelected="1" topLeftCell="C29" zoomScale="85" zoomScaleNormal="85" workbookViewId="0">
      <selection activeCell="L41" sqref="L41"/>
    </sheetView>
  </sheetViews>
  <sheetFormatPr defaultRowHeight="15" x14ac:dyDescent="0.25"/>
  <cols>
    <col min="1" max="1" width="16.5703125" bestFit="1" customWidth="1"/>
    <col min="2" max="2" width="17" bestFit="1" customWidth="1"/>
    <col min="3" max="3" width="20.85546875" bestFit="1" customWidth="1"/>
    <col min="4" max="4" width="17" bestFit="1" customWidth="1"/>
    <col min="5" max="5" width="20.85546875" bestFit="1" customWidth="1"/>
    <col min="6" max="6" width="17" bestFit="1" customWidth="1"/>
    <col min="7" max="7" width="20.85546875" bestFit="1" customWidth="1"/>
    <col min="8" max="8" width="22.140625" bestFit="1" customWidth="1"/>
    <col min="9" max="9" width="26" bestFit="1" customWidth="1"/>
    <col min="10" max="10" width="16.28515625" bestFit="1" customWidth="1"/>
    <col min="11" max="11" width="37.28515625" bestFit="1" customWidth="1"/>
    <col min="12" max="12" width="19.85546875" bestFit="1" customWidth="1"/>
    <col min="13" max="13" width="15.85546875" bestFit="1" customWidth="1"/>
    <col min="14" max="14" width="18.42578125" customWidth="1"/>
    <col min="15" max="15" width="5" bestFit="1" customWidth="1"/>
    <col min="16" max="17" width="3" bestFit="1" customWidth="1"/>
    <col min="18" max="18" width="6" bestFit="1" customWidth="1"/>
    <col min="19" max="20" width="7" bestFit="1" customWidth="1"/>
    <col min="21" max="21" width="6" bestFit="1" customWidth="1"/>
    <col min="22" max="23" width="7" bestFit="1" customWidth="1"/>
    <col min="24" max="24" width="12.28515625" bestFit="1" customWidth="1"/>
    <col min="25" max="25" width="15.85546875" bestFit="1" customWidth="1"/>
    <col min="26" max="29" width="6" bestFit="1" customWidth="1"/>
    <col min="30" max="31" width="7" bestFit="1" customWidth="1"/>
    <col min="32" max="32" width="4" bestFit="1" customWidth="1"/>
    <col min="33" max="34" width="8" bestFit="1" customWidth="1"/>
    <col min="35" max="35" width="19" bestFit="1" customWidth="1"/>
    <col min="36" max="36" width="11.28515625" bestFit="1" customWidth="1"/>
    <col min="37" max="37" width="20.7109375" bestFit="1" customWidth="1"/>
    <col min="38" max="38" width="8.28515625" bestFit="1" customWidth="1"/>
    <col min="39" max="45" width="6" bestFit="1" customWidth="1"/>
    <col min="46" max="46" width="7" bestFit="1" customWidth="1"/>
    <col min="47" max="65" width="6" bestFit="1" customWidth="1"/>
    <col min="66" max="66" width="3" bestFit="1" customWidth="1"/>
    <col min="67" max="67" width="7" bestFit="1" customWidth="1"/>
    <col min="68" max="68" width="4" bestFit="1" customWidth="1"/>
    <col min="69" max="69" width="11.28515625" bestFit="1" customWidth="1"/>
    <col min="70" max="70" width="10.5703125" bestFit="1" customWidth="1"/>
    <col min="71" max="71" width="5" bestFit="1" customWidth="1"/>
    <col min="72" max="74" width="6" bestFit="1" customWidth="1"/>
    <col min="75" max="75" width="5" bestFit="1" customWidth="1"/>
    <col min="76" max="76" width="6" bestFit="1" customWidth="1"/>
    <col min="77" max="86" width="7" bestFit="1" customWidth="1"/>
    <col min="87" max="87" width="4" bestFit="1" customWidth="1"/>
    <col min="88" max="92" width="7" bestFit="1" customWidth="1"/>
    <col min="93" max="93" width="4" bestFit="1" customWidth="1"/>
    <col min="94" max="94" width="7" bestFit="1" customWidth="1"/>
    <col min="95" max="95" width="4" bestFit="1" customWidth="1"/>
    <col min="96" max="100" width="7" bestFit="1" customWidth="1"/>
    <col min="101" max="101" width="13.7109375" bestFit="1" customWidth="1"/>
    <col min="102" max="102" width="13" bestFit="1" customWidth="1"/>
    <col min="103" max="103" width="7" bestFit="1" customWidth="1"/>
    <col min="104" max="104" width="4" bestFit="1" customWidth="1"/>
    <col min="105" max="110" width="7" bestFit="1" customWidth="1"/>
    <col min="111" max="111" width="4" bestFit="1" customWidth="1"/>
    <col min="112" max="113" width="7" bestFit="1" customWidth="1"/>
    <col min="114" max="115" width="4" bestFit="1" customWidth="1"/>
    <col min="116" max="118" width="7" bestFit="1" customWidth="1"/>
    <col min="119" max="119" width="4" bestFit="1" customWidth="1"/>
    <col min="120" max="123" width="7" bestFit="1" customWidth="1"/>
    <col min="124" max="124" width="8" bestFit="1" customWidth="1"/>
    <col min="125" max="126" width="7" bestFit="1" customWidth="1"/>
    <col min="127" max="134" width="8" bestFit="1" customWidth="1"/>
    <col min="135" max="135" width="5" bestFit="1" customWidth="1"/>
    <col min="136" max="137" width="8" bestFit="1" customWidth="1"/>
    <col min="138" max="138" width="16.140625" bestFit="1" customWidth="1"/>
    <col min="139" max="139" width="18.7109375" bestFit="1" customWidth="1"/>
    <col min="140" max="142" width="6" bestFit="1" customWidth="1"/>
    <col min="143" max="155" width="7" bestFit="1" customWidth="1"/>
    <col min="156" max="156" width="4" bestFit="1" customWidth="1"/>
    <col min="157" max="157" width="6" bestFit="1" customWidth="1"/>
    <col min="158" max="162" width="7" bestFit="1" customWidth="1"/>
    <col min="163" max="163" width="8" bestFit="1" customWidth="1"/>
    <col min="164" max="164" width="4" bestFit="1" customWidth="1"/>
    <col min="165" max="165" width="6" bestFit="1" customWidth="1"/>
    <col min="166" max="169" width="7" bestFit="1" customWidth="1"/>
    <col min="170" max="172" width="8" bestFit="1" customWidth="1"/>
    <col min="173" max="173" width="22" bestFit="1" customWidth="1"/>
    <col min="174" max="174" width="8.7109375" bestFit="1" customWidth="1"/>
    <col min="175" max="177" width="6" bestFit="1" customWidth="1"/>
    <col min="178" max="179" width="4" bestFit="1" customWidth="1"/>
    <col min="180" max="182" width="7" bestFit="1" customWidth="1"/>
    <col min="183" max="183" width="6" bestFit="1" customWidth="1"/>
    <col min="184" max="184" width="7" bestFit="1" customWidth="1"/>
    <col min="185" max="185" width="6" bestFit="1" customWidth="1"/>
    <col min="186" max="192" width="7" bestFit="1" customWidth="1"/>
    <col min="193" max="193" width="6" bestFit="1" customWidth="1"/>
    <col min="194" max="195" width="7" bestFit="1" customWidth="1"/>
    <col min="196" max="196" width="4" bestFit="1" customWidth="1"/>
    <col min="197" max="208" width="7" bestFit="1" customWidth="1"/>
    <col min="209" max="209" width="5" bestFit="1" customWidth="1"/>
    <col min="210" max="210" width="11.7109375" bestFit="1" customWidth="1"/>
    <col min="211" max="211" width="11.28515625" bestFit="1" customWidth="1"/>
    <col min="212" max="220" width="10.42578125" bestFit="1" customWidth="1"/>
    <col min="221" max="221" width="8.28515625" bestFit="1" customWidth="1"/>
    <col min="222" max="248" width="10.42578125" bestFit="1" customWidth="1"/>
    <col min="249" max="249" width="9.140625" bestFit="1" customWidth="1"/>
    <col min="250" max="250" width="11.28515625" bestFit="1" customWidth="1"/>
    <col min="251" max="251" width="20.85546875" bestFit="1" customWidth="1"/>
    <col min="252" max="252" width="23.7109375" bestFit="1" customWidth="1"/>
    <col min="253" max="253" width="27.5703125" bestFit="1" customWidth="1"/>
    <col min="254" max="254" width="17" bestFit="1" customWidth="1"/>
    <col min="255" max="255" width="20.85546875" bestFit="1" customWidth="1"/>
    <col min="256" max="256" width="23.7109375" bestFit="1" customWidth="1"/>
    <col min="257" max="257" width="27.5703125" bestFit="1" customWidth="1"/>
    <col min="258" max="258" width="17" bestFit="1" customWidth="1"/>
    <col min="259" max="259" width="20.85546875" bestFit="1" customWidth="1"/>
    <col min="260" max="260" width="23.7109375" bestFit="1" customWidth="1"/>
    <col min="261" max="261" width="27.5703125" bestFit="1" customWidth="1"/>
    <col min="262" max="262" width="17" bestFit="1" customWidth="1"/>
    <col min="263" max="263" width="20.85546875" bestFit="1" customWidth="1"/>
    <col min="264" max="264" width="23.7109375" bestFit="1" customWidth="1"/>
    <col min="265" max="265" width="27.5703125" bestFit="1" customWidth="1"/>
    <col min="266" max="266" width="17" bestFit="1" customWidth="1"/>
    <col min="267" max="267" width="20.85546875" bestFit="1" customWidth="1"/>
    <col min="268" max="268" width="23.7109375" bestFit="1" customWidth="1"/>
    <col min="269" max="269" width="27.5703125" bestFit="1" customWidth="1"/>
    <col min="270" max="270" width="17" bestFit="1" customWidth="1"/>
    <col min="271" max="271" width="20.85546875" bestFit="1" customWidth="1"/>
    <col min="272" max="272" width="23.7109375" bestFit="1" customWidth="1"/>
    <col min="273" max="273" width="27.5703125" bestFit="1" customWidth="1"/>
    <col min="274" max="274" width="17" bestFit="1" customWidth="1"/>
    <col min="275" max="275" width="20.85546875" bestFit="1" customWidth="1"/>
    <col min="276" max="276" width="23.7109375" bestFit="1" customWidth="1"/>
    <col min="277" max="277" width="27.5703125" bestFit="1" customWidth="1"/>
    <col min="278" max="278" width="17" bestFit="1" customWidth="1"/>
    <col min="279" max="279" width="20.85546875" bestFit="1" customWidth="1"/>
    <col min="280" max="280" width="23.7109375" bestFit="1" customWidth="1"/>
    <col min="281" max="281" width="27.5703125" bestFit="1" customWidth="1"/>
    <col min="282" max="282" width="17" bestFit="1" customWidth="1"/>
    <col min="283" max="283" width="20.85546875" bestFit="1" customWidth="1"/>
    <col min="284" max="284" width="23.7109375" bestFit="1" customWidth="1"/>
    <col min="285" max="285" width="27.5703125" bestFit="1" customWidth="1"/>
    <col min="286" max="286" width="17" bestFit="1" customWidth="1"/>
    <col min="287" max="287" width="20.85546875" bestFit="1" customWidth="1"/>
    <col min="288" max="288" width="23.7109375" bestFit="1" customWidth="1"/>
    <col min="289" max="289" width="27.5703125" bestFit="1" customWidth="1"/>
    <col min="290" max="290" width="17" bestFit="1" customWidth="1"/>
    <col min="291" max="291" width="20.85546875" bestFit="1" customWidth="1"/>
    <col min="292" max="292" width="23.7109375" bestFit="1" customWidth="1"/>
    <col min="293" max="293" width="27.5703125" bestFit="1" customWidth="1"/>
    <col min="294" max="294" width="17" bestFit="1" customWidth="1"/>
    <col min="295" max="295" width="20.85546875" bestFit="1" customWidth="1"/>
    <col min="296" max="296" width="23.7109375" bestFit="1" customWidth="1"/>
    <col min="297" max="297" width="27.5703125" bestFit="1" customWidth="1"/>
    <col min="298" max="298" width="17" bestFit="1" customWidth="1"/>
    <col min="299" max="299" width="20.85546875" bestFit="1" customWidth="1"/>
    <col min="300" max="300" width="23.7109375" bestFit="1" customWidth="1"/>
    <col min="301" max="301" width="27.5703125" bestFit="1" customWidth="1"/>
    <col min="302" max="302" width="17" bestFit="1" customWidth="1"/>
    <col min="303" max="303" width="20.85546875" bestFit="1" customWidth="1"/>
    <col min="304" max="304" width="23.7109375" bestFit="1" customWidth="1"/>
    <col min="305" max="305" width="27.5703125" bestFit="1" customWidth="1"/>
    <col min="306" max="306" width="17" bestFit="1" customWidth="1"/>
    <col min="307" max="307" width="20.85546875" bestFit="1" customWidth="1"/>
    <col min="308" max="308" width="23.7109375" bestFit="1" customWidth="1"/>
    <col min="309" max="309" width="27.5703125" bestFit="1" customWidth="1"/>
    <col min="310" max="310" width="17" bestFit="1" customWidth="1"/>
    <col min="311" max="311" width="20.85546875" bestFit="1" customWidth="1"/>
    <col min="312" max="312" width="23.7109375" bestFit="1" customWidth="1"/>
    <col min="313" max="313" width="27.5703125" bestFit="1" customWidth="1"/>
    <col min="314" max="314" width="17" bestFit="1" customWidth="1"/>
    <col min="315" max="315" width="20.85546875" bestFit="1" customWidth="1"/>
    <col min="316" max="316" width="23.7109375" bestFit="1" customWidth="1"/>
    <col min="317" max="317" width="27.5703125" bestFit="1" customWidth="1"/>
    <col min="318" max="318" width="17" bestFit="1" customWidth="1"/>
    <col min="319" max="319" width="20.85546875" bestFit="1" customWidth="1"/>
    <col min="320" max="320" width="23.7109375" bestFit="1" customWidth="1"/>
    <col min="321" max="321" width="27.5703125" bestFit="1" customWidth="1"/>
    <col min="322" max="322" width="17" bestFit="1" customWidth="1"/>
    <col min="323" max="323" width="20.85546875" bestFit="1" customWidth="1"/>
    <col min="324" max="324" width="23.7109375" bestFit="1" customWidth="1"/>
    <col min="325" max="325" width="27.5703125" bestFit="1" customWidth="1"/>
    <col min="326" max="326" width="17" bestFit="1" customWidth="1"/>
    <col min="327" max="327" width="20.85546875" bestFit="1" customWidth="1"/>
    <col min="328" max="328" width="23.7109375" bestFit="1" customWidth="1"/>
    <col min="329" max="329" width="27.5703125" bestFit="1" customWidth="1"/>
    <col min="330" max="330" width="17" bestFit="1" customWidth="1"/>
    <col min="331" max="331" width="20.85546875" bestFit="1" customWidth="1"/>
    <col min="332" max="332" width="23.7109375" bestFit="1" customWidth="1"/>
    <col min="333" max="333" width="27.5703125" bestFit="1" customWidth="1"/>
    <col min="334" max="334" width="17" bestFit="1" customWidth="1"/>
    <col min="335" max="335" width="20.85546875" bestFit="1" customWidth="1"/>
    <col min="336" max="336" width="23.7109375" bestFit="1" customWidth="1"/>
    <col min="337" max="337" width="27.5703125" bestFit="1" customWidth="1"/>
    <col min="338" max="338" width="17" bestFit="1" customWidth="1"/>
    <col min="339" max="339" width="20.85546875" bestFit="1" customWidth="1"/>
    <col min="340" max="340" width="23.7109375" bestFit="1" customWidth="1"/>
    <col min="341" max="341" width="27.5703125" bestFit="1" customWidth="1"/>
    <col min="342" max="342" width="17" bestFit="1" customWidth="1"/>
    <col min="343" max="343" width="20.85546875" bestFit="1" customWidth="1"/>
    <col min="344" max="344" width="23.7109375" bestFit="1" customWidth="1"/>
    <col min="345" max="345" width="27.5703125" bestFit="1" customWidth="1"/>
    <col min="346" max="346" width="17" bestFit="1" customWidth="1"/>
    <col min="347" max="347" width="20.85546875" bestFit="1" customWidth="1"/>
    <col min="348" max="348" width="23.7109375" bestFit="1" customWidth="1"/>
    <col min="349" max="349" width="27.5703125" bestFit="1" customWidth="1"/>
    <col min="350" max="350" width="17" bestFit="1" customWidth="1"/>
    <col min="351" max="351" width="20.85546875" bestFit="1" customWidth="1"/>
    <col min="352" max="352" width="23.7109375" bestFit="1" customWidth="1"/>
    <col min="353" max="353" width="27.5703125" bestFit="1" customWidth="1"/>
    <col min="354" max="354" width="17" bestFit="1" customWidth="1"/>
    <col min="355" max="355" width="20.85546875" bestFit="1" customWidth="1"/>
    <col min="356" max="356" width="23.7109375" bestFit="1" customWidth="1"/>
    <col min="357" max="357" width="27.5703125" bestFit="1" customWidth="1"/>
    <col min="358" max="358" width="17" bestFit="1" customWidth="1"/>
    <col min="359" max="359" width="20.85546875" bestFit="1" customWidth="1"/>
    <col min="360" max="360" width="23.7109375" bestFit="1" customWidth="1"/>
    <col min="361" max="361" width="27.5703125" bestFit="1" customWidth="1"/>
    <col min="362" max="362" width="17" bestFit="1" customWidth="1"/>
    <col min="363" max="363" width="20.85546875" bestFit="1" customWidth="1"/>
    <col min="364" max="364" width="23.7109375" bestFit="1" customWidth="1"/>
    <col min="365" max="365" width="27.5703125" bestFit="1" customWidth="1"/>
    <col min="366" max="366" width="17" bestFit="1" customWidth="1"/>
    <col min="367" max="367" width="20.85546875" bestFit="1" customWidth="1"/>
    <col min="368" max="368" width="23.7109375" bestFit="1" customWidth="1"/>
    <col min="369" max="369" width="27.5703125" bestFit="1" customWidth="1"/>
    <col min="370" max="370" width="20.85546875" bestFit="1" customWidth="1"/>
    <col min="371" max="371" width="24.7109375" bestFit="1" customWidth="1"/>
    <col min="372" max="372" width="17" bestFit="1" customWidth="1"/>
    <col min="373" max="373" width="20.85546875" bestFit="1" customWidth="1"/>
    <col min="374" max="374" width="23.42578125" bestFit="1" customWidth="1"/>
    <col min="375" max="375" width="27.28515625" bestFit="1" customWidth="1"/>
    <col min="376" max="376" width="17" bestFit="1" customWidth="1"/>
    <col min="377" max="377" width="20.85546875" bestFit="1" customWidth="1"/>
    <col min="378" max="378" width="23.42578125" bestFit="1" customWidth="1"/>
    <col min="379" max="379" width="27.28515625" bestFit="1" customWidth="1"/>
    <col min="380" max="380" width="17" bestFit="1" customWidth="1"/>
    <col min="381" max="381" width="20.85546875" bestFit="1" customWidth="1"/>
    <col min="382" max="382" width="23.42578125" bestFit="1" customWidth="1"/>
    <col min="383" max="383" width="27.28515625" bestFit="1" customWidth="1"/>
    <col min="384" max="384" width="17" bestFit="1" customWidth="1"/>
    <col min="385" max="385" width="20.85546875" bestFit="1" customWidth="1"/>
    <col min="386" max="386" width="23.42578125" bestFit="1" customWidth="1"/>
    <col min="387" max="387" width="27.28515625" bestFit="1" customWidth="1"/>
    <col min="388" max="388" width="17" bestFit="1" customWidth="1"/>
    <col min="389" max="389" width="20.85546875" bestFit="1" customWidth="1"/>
    <col min="390" max="390" width="23.42578125" bestFit="1" customWidth="1"/>
    <col min="391" max="391" width="27.28515625" bestFit="1" customWidth="1"/>
    <col min="392" max="392" width="17" bestFit="1" customWidth="1"/>
    <col min="393" max="393" width="20.85546875" bestFit="1" customWidth="1"/>
    <col min="394" max="394" width="23.42578125" bestFit="1" customWidth="1"/>
    <col min="395" max="395" width="27.28515625" bestFit="1" customWidth="1"/>
    <col min="396" max="396" width="17" bestFit="1" customWidth="1"/>
    <col min="397" max="397" width="20.85546875" bestFit="1" customWidth="1"/>
    <col min="398" max="398" width="23.42578125" bestFit="1" customWidth="1"/>
    <col min="399" max="399" width="27.28515625" bestFit="1" customWidth="1"/>
    <col min="400" max="400" width="17" bestFit="1" customWidth="1"/>
    <col min="401" max="401" width="20.85546875" bestFit="1" customWidth="1"/>
    <col min="402" max="402" width="23.42578125" bestFit="1" customWidth="1"/>
    <col min="403" max="403" width="27.28515625" bestFit="1" customWidth="1"/>
    <col min="404" max="404" width="17" bestFit="1" customWidth="1"/>
    <col min="405" max="405" width="20.85546875" bestFit="1" customWidth="1"/>
    <col min="406" max="406" width="23.42578125" bestFit="1" customWidth="1"/>
    <col min="407" max="407" width="27.28515625" bestFit="1" customWidth="1"/>
    <col min="408" max="408" width="17" bestFit="1" customWidth="1"/>
    <col min="409" max="409" width="20.85546875" bestFit="1" customWidth="1"/>
    <col min="410" max="410" width="23.42578125" bestFit="1" customWidth="1"/>
    <col min="411" max="411" width="27.28515625" bestFit="1" customWidth="1"/>
    <col min="412" max="412" width="17" bestFit="1" customWidth="1"/>
    <col min="413" max="413" width="20.85546875" bestFit="1" customWidth="1"/>
    <col min="414" max="414" width="23.42578125" bestFit="1" customWidth="1"/>
    <col min="415" max="415" width="27.28515625" bestFit="1" customWidth="1"/>
    <col min="416" max="416" width="17" bestFit="1" customWidth="1"/>
    <col min="417" max="417" width="20.85546875" bestFit="1" customWidth="1"/>
    <col min="418" max="418" width="23.42578125" bestFit="1" customWidth="1"/>
    <col min="419" max="419" width="27.28515625" bestFit="1" customWidth="1"/>
    <col min="420" max="420" width="17" bestFit="1" customWidth="1"/>
    <col min="421" max="421" width="20.85546875" bestFit="1" customWidth="1"/>
    <col min="422" max="422" width="23.42578125" bestFit="1" customWidth="1"/>
    <col min="423" max="423" width="27.28515625" bestFit="1" customWidth="1"/>
    <col min="424" max="424" width="17" bestFit="1" customWidth="1"/>
    <col min="425" max="425" width="20.85546875" bestFit="1" customWidth="1"/>
    <col min="426" max="426" width="23.42578125" bestFit="1" customWidth="1"/>
    <col min="427" max="427" width="27.28515625" bestFit="1" customWidth="1"/>
    <col min="428" max="428" width="17" bestFit="1" customWidth="1"/>
    <col min="429" max="429" width="20.85546875" bestFit="1" customWidth="1"/>
    <col min="430" max="430" width="23.42578125" bestFit="1" customWidth="1"/>
    <col min="431" max="431" width="27.28515625" bestFit="1" customWidth="1"/>
    <col min="432" max="432" width="17" bestFit="1" customWidth="1"/>
    <col min="433" max="433" width="20.85546875" bestFit="1" customWidth="1"/>
    <col min="434" max="434" width="23.42578125" bestFit="1" customWidth="1"/>
    <col min="435" max="435" width="27.28515625" bestFit="1" customWidth="1"/>
    <col min="436" max="436" width="17" bestFit="1" customWidth="1"/>
    <col min="437" max="437" width="20.85546875" bestFit="1" customWidth="1"/>
    <col min="438" max="438" width="23.42578125" bestFit="1" customWidth="1"/>
    <col min="439" max="439" width="27.28515625" bestFit="1" customWidth="1"/>
    <col min="440" max="440" width="17" bestFit="1" customWidth="1"/>
    <col min="441" max="441" width="20.85546875" bestFit="1" customWidth="1"/>
    <col min="442" max="442" width="23.42578125" bestFit="1" customWidth="1"/>
    <col min="443" max="443" width="27.28515625" bestFit="1" customWidth="1"/>
    <col min="444" max="444" width="17" bestFit="1" customWidth="1"/>
    <col min="445" max="445" width="20.85546875" bestFit="1" customWidth="1"/>
    <col min="446" max="446" width="23.42578125" bestFit="1" customWidth="1"/>
    <col min="447" max="447" width="27.28515625" bestFit="1" customWidth="1"/>
    <col min="448" max="448" width="17" bestFit="1" customWidth="1"/>
    <col min="449" max="449" width="20.85546875" bestFit="1" customWidth="1"/>
    <col min="450" max="450" width="23.42578125" bestFit="1" customWidth="1"/>
    <col min="451" max="451" width="27.28515625" bestFit="1" customWidth="1"/>
    <col min="452" max="452" width="17" bestFit="1" customWidth="1"/>
    <col min="453" max="453" width="20.85546875" bestFit="1" customWidth="1"/>
    <col min="454" max="454" width="23.42578125" bestFit="1" customWidth="1"/>
    <col min="455" max="455" width="27.28515625" bestFit="1" customWidth="1"/>
    <col min="456" max="456" width="17" bestFit="1" customWidth="1"/>
    <col min="457" max="457" width="20.85546875" bestFit="1" customWidth="1"/>
    <col min="458" max="458" width="23.42578125" bestFit="1" customWidth="1"/>
    <col min="459" max="459" width="27.28515625" bestFit="1" customWidth="1"/>
    <col min="460" max="460" width="17" bestFit="1" customWidth="1"/>
    <col min="461" max="461" width="20.85546875" bestFit="1" customWidth="1"/>
    <col min="462" max="462" width="23.42578125" bestFit="1" customWidth="1"/>
    <col min="463" max="463" width="27.28515625" bestFit="1" customWidth="1"/>
    <col min="464" max="464" width="17" bestFit="1" customWidth="1"/>
    <col min="465" max="465" width="20.85546875" bestFit="1" customWidth="1"/>
    <col min="466" max="466" width="23.42578125" bestFit="1" customWidth="1"/>
    <col min="467" max="467" width="27.28515625" bestFit="1" customWidth="1"/>
    <col min="468" max="468" width="17" bestFit="1" customWidth="1"/>
    <col min="469" max="469" width="20.85546875" bestFit="1" customWidth="1"/>
    <col min="470" max="470" width="23.42578125" bestFit="1" customWidth="1"/>
    <col min="471" max="471" width="27.28515625" bestFit="1" customWidth="1"/>
    <col min="472" max="472" width="17" bestFit="1" customWidth="1"/>
    <col min="473" max="473" width="20.85546875" bestFit="1" customWidth="1"/>
    <col min="474" max="474" width="23.42578125" bestFit="1" customWidth="1"/>
    <col min="475" max="475" width="27.28515625" bestFit="1" customWidth="1"/>
    <col min="476" max="476" width="17" bestFit="1" customWidth="1"/>
    <col min="477" max="477" width="20.85546875" bestFit="1" customWidth="1"/>
    <col min="478" max="478" width="23.42578125" bestFit="1" customWidth="1"/>
    <col min="479" max="479" width="27.28515625" bestFit="1" customWidth="1"/>
    <col min="480" max="480" width="17" bestFit="1" customWidth="1"/>
    <col min="481" max="481" width="20.85546875" bestFit="1" customWidth="1"/>
    <col min="482" max="482" width="23.42578125" bestFit="1" customWidth="1"/>
    <col min="483" max="483" width="27.28515625" bestFit="1" customWidth="1"/>
    <col min="484" max="484" width="17" bestFit="1" customWidth="1"/>
    <col min="485" max="485" width="20.85546875" bestFit="1" customWidth="1"/>
    <col min="486" max="486" width="23.42578125" bestFit="1" customWidth="1"/>
    <col min="487" max="487" width="27.28515625" bestFit="1" customWidth="1"/>
    <col min="488" max="488" width="17" bestFit="1" customWidth="1"/>
    <col min="489" max="489" width="20.85546875" bestFit="1" customWidth="1"/>
    <col min="490" max="490" width="23.42578125" bestFit="1" customWidth="1"/>
    <col min="491" max="491" width="27.28515625" bestFit="1" customWidth="1"/>
    <col min="492" max="492" width="20.5703125" bestFit="1" customWidth="1"/>
    <col min="493" max="493" width="24.42578125" bestFit="1" customWidth="1"/>
    <col min="494" max="494" width="17" bestFit="1" customWidth="1"/>
    <col min="495" max="495" width="20.85546875" bestFit="1" customWidth="1"/>
    <col min="496" max="496" width="24" bestFit="1" customWidth="1"/>
    <col min="497" max="497" width="27.85546875" bestFit="1" customWidth="1"/>
    <col min="498" max="498" width="17" bestFit="1" customWidth="1"/>
    <col min="499" max="499" width="20.85546875" bestFit="1" customWidth="1"/>
    <col min="500" max="500" width="24" bestFit="1" customWidth="1"/>
    <col min="501" max="501" width="27.85546875" bestFit="1" customWidth="1"/>
    <col min="502" max="502" width="17" bestFit="1" customWidth="1"/>
    <col min="503" max="503" width="20.85546875" bestFit="1" customWidth="1"/>
    <col min="504" max="504" width="24" bestFit="1" customWidth="1"/>
    <col min="505" max="505" width="27.85546875" bestFit="1" customWidth="1"/>
    <col min="506" max="506" width="17" bestFit="1" customWidth="1"/>
    <col min="507" max="507" width="20.85546875" bestFit="1" customWidth="1"/>
    <col min="508" max="508" width="24" bestFit="1" customWidth="1"/>
    <col min="509" max="509" width="27.85546875" bestFit="1" customWidth="1"/>
    <col min="510" max="510" width="17" bestFit="1" customWidth="1"/>
    <col min="511" max="511" width="20.85546875" bestFit="1" customWidth="1"/>
    <col min="512" max="512" width="24" bestFit="1" customWidth="1"/>
    <col min="513" max="513" width="27.85546875" bestFit="1" customWidth="1"/>
    <col min="514" max="514" width="17" bestFit="1" customWidth="1"/>
    <col min="515" max="515" width="20.85546875" bestFit="1" customWidth="1"/>
    <col min="516" max="516" width="24" bestFit="1" customWidth="1"/>
    <col min="517" max="517" width="27.85546875" bestFit="1" customWidth="1"/>
    <col min="518" max="518" width="17" bestFit="1" customWidth="1"/>
    <col min="519" max="519" width="20.85546875" bestFit="1" customWidth="1"/>
    <col min="520" max="520" width="24" bestFit="1" customWidth="1"/>
    <col min="521" max="521" width="27.85546875" bestFit="1" customWidth="1"/>
    <col min="522" max="522" width="17" bestFit="1" customWidth="1"/>
    <col min="523" max="523" width="20.85546875" bestFit="1" customWidth="1"/>
    <col min="524" max="524" width="24" bestFit="1" customWidth="1"/>
    <col min="525" max="525" width="27.85546875" bestFit="1" customWidth="1"/>
    <col min="526" max="526" width="17" bestFit="1" customWidth="1"/>
    <col min="527" max="527" width="20.85546875" bestFit="1" customWidth="1"/>
    <col min="528" max="528" width="24" bestFit="1" customWidth="1"/>
    <col min="529" max="529" width="27.85546875" bestFit="1" customWidth="1"/>
    <col min="530" max="530" width="17" bestFit="1" customWidth="1"/>
    <col min="531" max="531" width="20.85546875" bestFit="1" customWidth="1"/>
    <col min="532" max="532" width="24" bestFit="1" customWidth="1"/>
    <col min="533" max="533" width="27.85546875" bestFit="1" customWidth="1"/>
    <col min="534" max="534" width="17" bestFit="1" customWidth="1"/>
    <col min="535" max="535" width="20.85546875" bestFit="1" customWidth="1"/>
    <col min="536" max="536" width="24" bestFit="1" customWidth="1"/>
    <col min="537" max="537" width="27.85546875" bestFit="1" customWidth="1"/>
    <col min="538" max="538" width="17" bestFit="1" customWidth="1"/>
    <col min="539" max="539" width="20.85546875" bestFit="1" customWidth="1"/>
    <col min="540" max="540" width="24" bestFit="1" customWidth="1"/>
    <col min="541" max="541" width="27.85546875" bestFit="1" customWidth="1"/>
    <col min="542" max="542" width="17" bestFit="1" customWidth="1"/>
    <col min="543" max="543" width="20.85546875" bestFit="1" customWidth="1"/>
    <col min="544" max="544" width="24" bestFit="1" customWidth="1"/>
    <col min="545" max="545" width="27.85546875" bestFit="1" customWidth="1"/>
    <col min="546" max="546" width="17" bestFit="1" customWidth="1"/>
    <col min="547" max="547" width="20.85546875" bestFit="1" customWidth="1"/>
    <col min="548" max="548" width="24" bestFit="1" customWidth="1"/>
    <col min="549" max="549" width="27.85546875" bestFit="1" customWidth="1"/>
    <col min="550" max="550" width="17" bestFit="1" customWidth="1"/>
    <col min="551" max="551" width="20.85546875" bestFit="1" customWidth="1"/>
    <col min="552" max="552" width="24" bestFit="1" customWidth="1"/>
    <col min="553" max="553" width="27.85546875" bestFit="1" customWidth="1"/>
    <col min="554" max="554" width="17" bestFit="1" customWidth="1"/>
    <col min="555" max="555" width="20.85546875" bestFit="1" customWidth="1"/>
    <col min="556" max="556" width="24" bestFit="1" customWidth="1"/>
    <col min="557" max="557" width="27.85546875" bestFit="1" customWidth="1"/>
    <col min="558" max="558" width="17" bestFit="1" customWidth="1"/>
    <col min="559" max="559" width="20.85546875" bestFit="1" customWidth="1"/>
    <col min="560" max="560" width="24" bestFit="1" customWidth="1"/>
    <col min="561" max="561" width="27.85546875" bestFit="1" customWidth="1"/>
    <col min="562" max="562" width="17" bestFit="1" customWidth="1"/>
    <col min="563" max="563" width="20.85546875" bestFit="1" customWidth="1"/>
    <col min="564" max="564" width="24" bestFit="1" customWidth="1"/>
    <col min="565" max="565" width="27.85546875" bestFit="1" customWidth="1"/>
    <col min="566" max="566" width="17" bestFit="1" customWidth="1"/>
    <col min="567" max="567" width="20.85546875" bestFit="1" customWidth="1"/>
    <col min="568" max="568" width="24" bestFit="1" customWidth="1"/>
    <col min="569" max="569" width="27.85546875" bestFit="1" customWidth="1"/>
    <col min="570" max="570" width="17" bestFit="1" customWidth="1"/>
    <col min="571" max="571" width="20.85546875" bestFit="1" customWidth="1"/>
    <col min="572" max="572" width="24" bestFit="1" customWidth="1"/>
    <col min="573" max="573" width="27.85546875" bestFit="1" customWidth="1"/>
    <col min="574" max="574" width="17" bestFit="1" customWidth="1"/>
    <col min="575" max="575" width="20.85546875" bestFit="1" customWidth="1"/>
    <col min="576" max="576" width="24" bestFit="1" customWidth="1"/>
    <col min="577" max="577" width="27.85546875" bestFit="1" customWidth="1"/>
    <col min="578" max="578" width="17" bestFit="1" customWidth="1"/>
    <col min="579" max="579" width="20.85546875" bestFit="1" customWidth="1"/>
    <col min="580" max="580" width="24" bestFit="1" customWidth="1"/>
    <col min="581" max="581" width="27.85546875" bestFit="1" customWidth="1"/>
    <col min="582" max="582" width="17" bestFit="1" customWidth="1"/>
    <col min="583" max="583" width="20.85546875" bestFit="1" customWidth="1"/>
    <col min="584" max="584" width="24" bestFit="1" customWidth="1"/>
    <col min="585" max="585" width="27.85546875" bestFit="1" customWidth="1"/>
    <col min="586" max="586" width="17" bestFit="1" customWidth="1"/>
    <col min="587" max="587" width="20.85546875" bestFit="1" customWidth="1"/>
    <col min="588" max="588" width="24" bestFit="1" customWidth="1"/>
    <col min="589" max="589" width="27.85546875" bestFit="1" customWidth="1"/>
    <col min="590" max="590" width="17" bestFit="1" customWidth="1"/>
    <col min="591" max="591" width="20.85546875" bestFit="1" customWidth="1"/>
    <col min="592" max="592" width="24" bestFit="1" customWidth="1"/>
    <col min="593" max="593" width="27.85546875" bestFit="1" customWidth="1"/>
    <col min="594" max="594" width="17" bestFit="1" customWidth="1"/>
    <col min="595" max="595" width="20.85546875" bestFit="1" customWidth="1"/>
    <col min="596" max="596" width="24" bestFit="1" customWidth="1"/>
    <col min="597" max="597" width="27.85546875" bestFit="1" customWidth="1"/>
    <col min="598" max="598" width="17" bestFit="1" customWidth="1"/>
    <col min="599" max="599" width="20.85546875" bestFit="1" customWidth="1"/>
    <col min="600" max="600" width="24" bestFit="1" customWidth="1"/>
    <col min="601" max="601" width="27.85546875" bestFit="1" customWidth="1"/>
    <col min="602" max="602" width="17" bestFit="1" customWidth="1"/>
    <col min="603" max="603" width="20.85546875" bestFit="1" customWidth="1"/>
    <col min="604" max="604" width="24" bestFit="1" customWidth="1"/>
    <col min="605" max="605" width="27.85546875" bestFit="1" customWidth="1"/>
    <col min="606" max="606" width="17" bestFit="1" customWidth="1"/>
    <col min="607" max="607" width="20.85546875" bestFit="1" customWidth="1"/>
    <col min="608" max="608" width="24" bestFit="1" customWidth="1"/>
    <col min="609" max="609" width="27.85546875" bestFit="1" customWidth="1"/>
    <col min="610" max="610" width="17" bestFit="1" customWidth="1"/>
    <col min="611" max="611" width="20.85546875" bestFit="1" customWidth="1"/>
    <col min="612" max="612" width="24" bestFit="1" customWidth="1"/>
    <col min="613" max="613" width="27.85546875" bestFit="1" customWidth="1"/>
    <col min="614" max="614" width="17" bestFit="1" customWidth="1"/>
    <col min="615" max="615" width="20.85546875" bestFit="1" customWidth="1"/>
    <col min="616" max="616" width="24" bestFit="1" customWidth="1"/>
    <col min="617" max="617" width="27.85546875" bestFit="1" customWidth="1"/>
    <col min="618" max="618" width="21.140625" bestFit="1" customWidth="1"/>
    <col min="619" max="619" width="25" bestFit="1" customWidth="1"/>
    <col min="620" max="620" width="17" bestFit="1" customWidth="1"/>
    <col min="621" max="621" width="20.85546875" bestFit="1" customWidth="1"/>
    <col min="622" max="622" width="23.42578125" bestFit="1" customWidth="1"/>
    <col min="623" max="623" width="27.28515625" bestFit="1" customWidth="1"/>
    <col min="624" max="624" width="17" bestFit="1" customWidth="1"/>
    <col min="625" max="625" width="20.85546875" bestFit="1" customWidth="1"/>
    <col min="626" max="626" width="23.42578125" bestFit="1" customWidth="1"/>
    <col min="627" max="627" width="27.28515625" bestFit="1" customWidth="1"/>
    <col min="628" max="628" width="17" bestFit="1" customWidth="1"/>
    <col min="629" max="629" width="20.85546875" bestFit="1" customWidth="1"/>
    <col min="630" max="630" width="23.42578125" bestFit="1" customWidth="1"/>
    <col min="631" max="631" width="27.28515625" bestFit="1" customWidth="1"/>
    <col min="632" max="632" width="17" bestFit="1" customWidth="1"/>
    <col min="633" max="633" width="20.85546875" bestFit="1" customWidth="1"/>
    <col min="634" max="634" width="23.42578125" bestFit="1" customWidth="1"/>
    <col min="635" max="635" width="27.28515625" bestFit="1" customWidth="1"/>
    <col min="636" max="636" width="17" bestFit="1" customWidth="1"/>
    <col min="637" max="637" width="20.85546875" bestFit="1" customWidth="1"/>
    <col min="638" max="638" width="23.42578125" bestFit="1" customWidth="1"/>
    <col min="639" max="639" width="27.28515625" bestFit="1" customWidth="1"/>
    <col min="640" max="640" width="17" bestFit="1" customWidth="1"/>
    <col min="641" max="641" width="20.85546875" bestFit="1" customWidth="1"/>
    <col min="642" max="642" width="23.42578125" bestFit="1" customWidth="1"/>
    <col min="643" max="643" width="27.28515625" bestFit="1" customWidth="1"/>
    <col min="644" max="644" width="17" bestFit="1" customWidth="1"/>
    <col min="645" max="645" width="20.85546875" bestFit="1" customWidth="1"/>
    <col min="646" max="646" width="23.42578125" bestFit="1" customWidth="1"/>
    <col min="647" max="647" width="27.28515625" bestFit="1" customWidth="1"/>
    <col min="648" max="648" width="17" bestFit="1" customWidth="1"/>
    <col min="649" max="649" width="20.85546875" bestFit="1" customWidth="1"/>
    <col min="650" max="650" width="23.42578125" bestFit="1" customWidth="1"/>
    <col min="651" max="651" width="27.28515625" bestFit="1" customWidth="1"/>
    <col min="652" max="652" width="17" bestFit="1" customWidth="1"/>
    <col min="653" max="653" width="20.85546875" bestFit="1" customWidth="1"/>
    <col min="654" max="654" width="23.42578125" bestFit="1" customWidth="1"/>
    <col min="655" max="655" width="27.28515625" bestFit="1" customWidth="1"/>
    <col min="656" max="656" width="17" bestFit="1" customWidth="1"/>
    <col min="657" max="657" width="20.85546875" bestFit="1" customWidth="1"/>
    <col min="658" max="658" width="23.42578125" bestFit="1" customWidth="1"/>
    <col min="659" max="659" width="27.28515625" bestFit="1" customWidth="1"/>
    <col min="660" max="660" width="17" bestFit="1" customWidth="1"/>
    <col min="661" max="661" width="20.85546875" bestFit="1" customWidth="1"/>
    <col min="662" max="662" width="23.42578125" bestFit="1" customWidth="1"/>
    <col min="663" max="663" width="27.28515625" bestFit="1" customWidth="1"/>
    <col min="664" max="664" width="17" bestFit="1" customWidth="1"/>
    <col min="665" max="665" width="20.85546875" bestFit="1" customWidth="1"/>
    <col min="666" max="666" width="23.42578125" bestFit="1" customWidth="1"/>
    <col min="667" max="667" width="27.28515625" bestFit="1" customWidth="1"/>
    <col min="668" max="668" width="17" bestFit="1" customWidth="1"/>
    <col min="669" max="669" width="20.85546875" bestFit="1" customWidth="1"/>
    <col min="670" max="670" width="23.42578125" bestFit="1" customWidth="1"/>
    <col min="671" max="671" width="27.28515625" bestFit="1" customWidth="1"/>
    <col min="672" max="672" width="17" bestFit="1" customWidth="1"/>
    <col min="673" max="673" width="20.85546875" bestFit="1" customWidth="1"/>
    <col min="674" max="674" width="23.42578125" bestFit="1" customWidth="1"/>
    <col min="675" max="675" width="27.28515625" bestFit="1" customWidth="1"/>
    <col min="676" max="676" width="17" bestFit="1" customWidth="1"/>
    <col min="677" max="677" width="20.85546875" bestFit="1" customWidth="1"/>
    <col min="678" max="678" width="23.42578125" bestFit="1" customWidth="1"/>
    <col min="679" max="679" width="27.28515625" bestFit="1" customWidth="1"/>
    <col min="680" max="680" width="17" bestFit="1" customWidth="1"/>
    <col min="681" max="681" width="20.85546875" bestFit="1" customWidth="1"/>
    <col min="682" max="682" width="23.42578125" bestFit="1" customWidth="1"/>
    <col min="683" max="683" width="27.28515625" bestFit="1" customWidth="1"/>
    <col min="684" max="684" width="17" bestFit="1" customWidth="1"/>
    <col min="685" max="685" width="20.85546875" bestFit="1" customWidth="1"/>
    <col min="686" max="686" width="23.42578125" bestFit="1" customWidth="1"/>
    <col min="687" max="687" width="27.28515625" bestFit="1" customWidth="1"/>
    <col min="688" max="688" width="17" bestFit="1" customWidth="1"/>
    <col min="689" max="689" width="20.85546875" bestFit="1" customWidth="1"/>
    <col min="690" max="690" width="23.42578125" bestFit="1" customWidth="1"/>
    <col min="691" max="691" width="27.28515625" bestFit="1" customWidth="1"/>
    <col min="692" max="692" width="17" bestFit="1" customWidth="1"/>
    <col min="693" max="693" width="20.85546875" bestFit="1" customWidth="1"/>
    <col min="694" max="694" width="23.42578125" bestFit="1" customWidth="1"/>
    <col min="695" max="695" width="27.28515625" bestFit="1" customWidth="1"/>
    <col min="696" max="696" width="17" bestFit="1" customWidth="1"/>
    <col min="697" max="697" width="20.85546875" bestFit="1" customWidth="1"/>
    <col min="698" max="698" width="23.42578125" bestFit="1" customWidth="1"/>
    <col min="699" max="699" width="27.28515625" bestFit="1" customWidth="1"/>
    <col min="700" max="700" width="17" bestFit="1" customWidth="1"/>
    <col min="701" max="701" width="20.85546875" bestFit="1" customWidth="1"/>
    <col min="702" max="702" width="23.42578125" bestFit="1" customWidth="1"/>
    <col min="703" max="703" width="27.28515625" bestFit="1" customWidth="1"/>
    <col min="704" max="704" width="17" bestFit="1" customWidth="1"/>
    <col min="705" max="705" width="20.85546875" bestFit="1" customWidth="1"/>
    <col min="706" max="706" width="23.42578125" bestFit="1" customWidth="1"/>
    <col min="707" max="707" width="27.28515625" bestFit="1" customWidth="1"/>
    <col min="708" max="708" width="17" bestFit="1" customWidth="1"/>
    <col min="709" max="709" width="20.85546875" bestFit="1" customWidth="1"/>
    <col min="710" max="710" width="23.42578125" bestFit="1" customWidth="1"/>
    <col min="711" max="711" width="27.28515625" bestFit="1" customWidth="1"/>
    <col min="712" max="712" width="17" bestFit="1" customWidth="1"/>
    <col min="713" max="713" width="20.85546875" bestFit="1" customWidth="1"/>
    <col min="714" max="714" width="23.42578125" bestFit="1" customWidth="1"/>
    <col min="715" max="715" width="27.28515625" bestFit="1" customWidth="1"/>
    <col min="716" max="716" width="17" bestFit="1" customWidth="1"/>
    <col min="717" max="717" width="20.85546875" bestFit="1" customWidth="1"/>
    <col min="718" max="718" width="23.42578125" bestFit="1" customWidth="1"/>
    <col min="719" max="719" width="27.28515625" bestFit="1" customWidth="1"/>
    <col min="720" max="720" width="17" bestFit="1" customWidth="1"/>
    <col min="721" max="721" width="20.85546875" bestFit="1" customWidth="1"/>
    <col min="722" max="722" width="23.42578125" bestFit="1" customWidth="1"/>
    <col min="723" max="723" width="27.28515625" bestFit="1" customWidth="1"/>
    <col min="724" max="724" width="17" bestFit="1" customWidth="1"/>
    <col min="725" max="725" width="20.85546875" bestFit="1" customWidth="1"/>
    <col min="726" max="726" width="23.42578125" bestFit="1" customWidth="1"/>
    <col min="727" max="727" width="27.28515625" bestFit="1" customWidth="1"/>
    <col min="728" max="728" width="17" bestFit="1" customWidth="1"/>
    <col min="729" max="729" width="20.85546875" bestFit="1" customWidth="1"/>
    <col min="730" max="730" width="23.42578125" bestFit="1" customWidth="1"/>
    <col min="731" max="731" width="27.28515625" bestFit="1" customWidth="1"/>
    <col min="732" max="732" width="17" bestFit="1" customWidth="1"/>
    <col min="733" max="733" width="20.85546875" bestFit="1" customWidth="1"/>
    <col min="734" max="734" width="23.42578125" bestFit="1" customWidth="1"/>
    <col min="735" max="735" width="27.28515625" bestFit="1" customWidth="1"/>
    <col min="736" max="736" width="17" bestFit="1" customWidth="1"/>
    <col min="737" max="737" width="20.85546875" bestFit="1" customWidth="1"/>
    <col min="738" max="738" width="23.42578125" bestFit="1" customWidth="1"/>
    <col min="739" max="739" width="27.28515625" bestFit="1" customWidth="1"/>
    <col min="740" max="740" width="20.5703125" bestFit="1" customWidth="1"/>
    <col min="741" max="741" width="24.42578125" bestFit="1" customWidth="1"/>
    <col min="742" max="742" width="17" bestFit="1" customWidth="1"/>
    <col min="743" max="743" width="20.85546875" bestFit="1" customWidth="1"/>
    <col min="744" max="744" width="22.85546875" bestFit="1" customWidth="1"/>
    <col min="745" max="745" width="26.7109375" bestFit="1" customWidth="1"/>
    <col min="746" max="746" width="17" bestFit="1" customWidth="1"/>
    <col min="747" max="747" width="20.85546875" bestFit="1" customWidth="1"/>
    <col min="748" max="748" width="22.85546875" bestFit="1" customWidth="1"/>
    <col min="749" max="749" width="26.7109375" bestFit="1" customWidth="1"/>
    <col min="750" max="750" width="17" bestFit="1" customWidth="1"/>
    <col min="751" max="751" width="20.85546875" bestFit="1" customWidth="1"/>
    <col min="752" max="752" width="22.85546875" bestFit="1" customWidth="1"/>
    <col min="753" max="753" width="26.7109375" bestFit="1" customWidth="1"/>
    <col min="754" max="754" width="17" bestFit="1" customWidth="1"/>
    <col min="755" max="755" width="20.85546875" bestFit="1" customWidth="1"/>
    <col min="756" max="756" width="22.85546875" bestFit="1" customWidth="1"/>
    <col min="757" max="757" width="26.7109375" bestFit="1" customWidth="1"/>
    <col min="758" max="758" width="17" bestFit="1" customWidth="1"/>
    <col min="759" max="759" width="20.85546875" bestFit="1" customWidth="1"/>
    <col min="760" max="760" width="22.85546875" bestFit="1" customWidth="1"/>
    <col min="761" max="761" width="26.7109375" bestFit="1" customWidth="1"/>
    <col min="762" max="762" width="17" bestFit="1" customWidth="1"/>
    <col min="763" max="763" width="20.85546875" bestFit="1" customWidth="1"/>
    <col min="764" max="764" width="22.85546875" bestFit="1" customWidth="1"/>
    <col min="765" max="765" width="26.7109375" bestFit="1" customWidth="1"/>
    <col min="766" max="766" width="17" bestFit="1" customWidth="1"/>
    <col min="767" max="767" width="20.85546875" bestFit="1" customWidth="1"/>
    <col min="768" max="768" width="22.85546875" bestFit="1" customWidth="1"/>
    <col min="769" max="769" width="26.7109375" bestFit="1" customWidth="1"/>
    <col min="770" max="770" width="17" bestFit="1" customWidth="1"/>
    <col min="771" max="771" width="20.85546875" bestFit="1" customWidth="1"/>
    <col min="772" max="772" width="22.85546875" bestFit="1" customWidth="1"/>
    <col min="773" max="773" width="26.7109375" bestFit="1" customWidth="1"/>
    <col min="774" max="774" width="17" bestFit="1" customWidth="1"/>
    <col min="775" max="775" width="20.85546875" bestFit="1" customWidth="1"/>
    <col min="776" max="776" width="22.85546875" bestFit="1" customWidth="1"/>
    <col min="777" max="777" width="26.7109375" bestFit="1" customWidth="1"/>
    <col min="778" max="778" width="17" bestFit="1" customWidth="1"/>
    <col min="779" max="779" width="20.85546875" bestFit="1" customWidth="1"/>
    <col min="780" max="780" width="22.85546875" bestFit="1" customWidth="1"/>
    <col min="781" max="781" width="26.7109375" bestFit="1" customWidth="1"/>
    <col min="782" max="782" width="17" bestFit="1" customWidth="1"/>
    <col min="783" max="783" width="20.85546875" bestFit="1" customWidth="1"/>
    <col min="784" max="784" width="22.85546875" bestFit="1" customWidth="1"/>
    <col min="785" max="785" width="26.7109375" bestFit="1" customWidth="1"/>
    <col min="786" max="786" width="17" bestFit="1" customWidth="1"/>
    <col min="787" max="787" width="20.85546875" bestFit="1" customWidth="1"/>
    <col min="788" max="788" width="22.85546875" bestFit="1" customWidth="1"/>
    <col min="789" max="789" width="26.7109375" bestFit="1" customWidth="1"/>
    <col min="790" max="790" width="17" bestFit="1" customWidth="1"/>
    <col min="791" max="791" width="20.85546875" bestFit="1" customWidth="1"/>
    <col min="792" max="792" width="22.85546875" bestFit="1" customWidth="1"/>
    <col min="793" max="793" width="26.7109375" bestFit="1" customWidth="1"/>
    <col min="794" max="794" width="17" bestFit="1" customWidth="1"/>
    <col min="795" max="795" width="20.85546875" bestFit="1" customWidth="1"/>
    <col min="796" max="796" width="22.85546875" bestFit="1" customWidth="1"/>
    <col min="797" max="797" width="26.7109375" bestFit="1" customWidth="1"/>
    <col min="798" max="798" width="17" bestFit="1" customWidth="1"/>
    <col min="799" max="799" width="20.85546875" bestFit="1" customWidth="1"/>
    <col min="800" max="800" width="22.85546875" bestFit="1" customWidth="1"/>
    <col min="801" max="801" width="26.7109375" bestFit="1" customWidth="1"/>
    <col min="802" max="802" width="17" bestFit="1" customWidth="1"/>
    <col min="803" max="803" width="20.85546875" bestFit="1" customWidth="1"/>
    <col min="804" max="804" width="22.85546875" bestFit="1" customWidth="1"/>
    <col min="805" max="805" width="26.7109375" bestFit="1" customWidth="1"/>
    <col min="806" max="806" width="17" bestFit="1" customWidth="1"/>
    <col min="807" max="807" width="20.85546875" bestFit="1" customWidth="1"/>
    <col min="808" max="808" width="22.85546875" bestFit="1" customWidth="1"/>
    <col min="809" max="809" width="26.7109375" bestFit="1" customWidth="1"/>
    <col min="810" max="810" width="17" bestFit="1" customWidth="1"/>
    <col min="811" max="811" width="20.85546875" bestFit="1" customWidth="1"/>
    <col min="812" max="812" width="22.85546875" bestFit="1" customWidth="1"/>
    <col min="813" max="813" width="26.7109375" bestFit="1" customWidth="1"/>
    <col min="814" max="814" width="17" bestFit="1" customWidth="1"/>
    <col min="815" max="815" width="20.85546875" bestFit="1" customWidth="1"/>
    <col min="816" max="816" width="22.85546875" bestFit="1" customWidth="1"/>
    <col min="817" max="817" width="26.7109375" bestFit="1" customWidth="1"/>
    <col min="818" max="818" width="17" bestFit="1" customWidth="1"/>
    <col min="819" max="819" width="20.85546875" bestFit="1" customWidth="1"/>
    <col min="820" max="820" width="22.85546875" bestFit="1" customWidth="1"/>
    <col min="821" max="821" width="26.7109375" bestFit="1" customWidth="1"/>
    <col min="822" max="822" width="17" bestFit="1" customWidth="1"/>
    <col min="823" max="823" width="20.85546875" bestFit="1" customWidth="1"/>
    <col min="824" max="824" width="22.85546875" bestFit="1" customWidth="1"/>
    <col min="825" max="825" width="26.7109375" bestFit="1" customWidth="1"/>
    <col min="826" max="826" width="17" bestFit="1" customWidth="1"/>
    <col min="827" max="827" width="20.85546875" bestFit="1" customWidth="1"/>
    <col min="828" max="828" width="22.85546875" bestFit="1" customWidth="1"/>
    <col min="829" max="829" width="26.7109375" bestFit="1" customWidth="1"/>
    <col min="830" max="830" width="17" bestFit="1" customWidth="1"/>
    <col min="831" max="831" width="20.85546875" bestFit="1" customWidth="1"/>
    <col min="832" max="832" width="22.85546875" bestFit="1" customWidth="1"/>
    <col min="833" max="833" width="26.7109375" bestFit="1" customWidth="1"/>
    <col min="834" max="834" width="17" bestFit="1" customWidth="1"/>
    <col min="835" max="835" width="20.85546875" bestFit="1" customWidth="1"/>
    <col min="836" max="836" width="22.85546875" bestFit="1" customWidth="1"/>
    <col min="837" max="837" width="26.7109375" bestFit="1" customWidth="1"/>
    <col min="838" max="838" width="17" bestFit="1" customWidth="1"/>
    <col min="839" max="839" width="20.85546875" bestFit="1" customWidth="1"/>
    <col min="840" max="840" width="22.85546875" bestFit="1" customWidth="1"/>
    <col min="841" max="841" width="26.7109375" bestFit="1" customWidth="1"/>
    <col min="842" max="842" width="17" bestFit="1" customWidth="1"/>
    <col min="843" max="843" width="20.85546875" bestFit="1" customWidth="1"/>
    <col min="844" max="844" width="22.85546875" bestFit="1" customWidth="1"/>
    <col min="845" max="845" width="26.7109375" bestFit="1" customWidth="1"/>
    <col min="846" max="846" width="17" bestFit="1" customWidth="1"/>
    <col min="847" max="847" width="20.85546875" bestFit="1" customWidth="1"/>
    <col min="848" max="848" width="22.85546875" bestFit="1" customWidth="1"/>
    <col min="849" max="849" width="26.7109375" bestFit="1" customWidth="1"/>
    <col min="850" max="850" width="17" bestFit="1" customWidth="1"/>
    <col min="851" max="851" width="20.85546875" bestFit="1" customWidth="1"/>
    <col min="852" max="852" width="22.85546875" bestFit="1" customWidth="1"/>
    <col min="853" max="853" width="26.7109375" bestFit="1" customWidth="1"/>
    <col min="854" max="854" width="17" bestFit="1" customWidth="1"/>
    <col min="855" max="855" width="20.85546875" bestFit="1" customWidth="1"/>
    <col min="856" max="856" width="22.85546875" bestFit="1" customWidth="1"/>
    <col min="857" max="857" width="26.7109375" bestFit="1" customWidth="1"/>
    <col min="858" max="858" width="17" bestFit="1" customWidth="1"/>
    <col min="859" max="859" width="20.85546875" bestFit="1" customWidth="1"/>
    <col min="860" max="860" width="22.85546875" bestFit="1" customWidth="1"/>
    <col min="861" max="861" width="26.7109375" bestFit="1" customWidth="1"/>
    <col min="862" max="862" width="17" bestFit="1" customWidth="1"/>
    <col min="863" max="863" width="20.85546875" bestFit="1" customWidth="1"/>
    <col min="864" max="864" width="22.85546875" bestFit="1" customWidth="1"/>
    <col min="865" max="865" width="26.7109375" bestFit="1" customWidth="1"/>
    <col min="866" max="866" width="20" bestFit="1" customWidth="1"/>
    <col min="867" max="867" width="23.85546875" bestFit="1" customWidth="1"/>
    <col min="868" max="868" width="17" bestFit="1" customWidth="1"/>
    <col min="869" max="869" width="20.85546875" bestFit="1" customWidth="1"/>
    <col min="870" max="870" width="23.7109375" bestFit="1" customWidth="1"/>
    <col min="871" max="871" width="27.5703125" bestFit="1" customWidth="1"/>
    <col min="872" max="872" width="17" bestFit="1" customWidth="1"/>
    <col min="873" max="873" width="20.85546875" bestFit="1" customWidth="1"/>
    <col min="874" max="874" width="23.7109375" bestFit="1" customWidth="1"/>
    <col min="875" max="875" width="27.5703125" bestFit="1" customWidth="1"/>
    <col min="876" max="876" width="17" bestFit="1" customWidth="1"/>
    <col min="877" max="877" width="20.85546875" bestFit="1" customWidth="1"/>
    <col min="878" max="878" width="23.7109375" bestFit="1" customWidth="1"/>
    <col min="879" max="879" width="27.5703125" bestFit="1" customWidth="1"/>
    <col min="880" max="880" width="17" bestFit="1" customWidth="1"/>
    <col min="881" max="881" width="20.85546875" bestFit="1" customWidth="1"/>
    <col min="882" max="882" width="23.7109375" bestFit="1" customWidth="1"/>
    <col min="883" max="883" width="27.5703125" bestFit="1" customWidth="1"/>
    <col min="884" max="884" width="17" bestFit="1" customWidth="1"/>
    <col min="885" max="885" width="20.85546875" bestFit="1" customWidth="1"/>
    <col min="886" max="886" width="23.7109375" bestFit="1" customWidth="1"/>
    <col min="887" max="887" width="27.5703125" bestFit="1" customWidth="1"/>
    <col min="888" max="888" width="17" bestFit="1" customWidth="1"/>
    <col min="889" max="889" width="20.85546875" bestFit="1" customWidth="1"/>
    <col min="890" max="890" width="23.7109375" bestFit="1" customWidth="1"/>
    <col min="891" max="891" width="27.5703125" bestFit="1" customWidth="1"/>
    <col min="892" max="892" width="17" bestFit="1" customWidth="1"/>
    <col min="893" max="893" width="20.85546875" bestFit="1" customWidth="1"/>
    <col min="894" max="894" width="23.7109375" bestFit="1" customWidth="1"/>
    <col min="895" max="895" width="27.5703125" bestFit="1" customWidth="1"/>
    <col min="896" max="896" width="17" bestFit="1" customWidth="1"/>
    <col min="897" max="897" width="20.85546875" bestFit="1" customWidth="1"/>
    <col min="898" max="898" width="23.7109375" bestFit="1" customWidth="1"/>
    <col min="899" max="899" width="27.5703125" bestFit="1" customWidth="1"/>
    <col min="900" max="900" width="17" bestFit="1" customWidth="1"/>
    <col min="901" max="901" width="20.85546875" bestFit="1" customWidth="1"/>
    <col min="902" max="902" width="23.7109375" bestFit="1" customWidth="1"/>
    <col min="903" max="903" width="27.5703125" bestFit="1" customWidth="1"/>
    <col min="904" max="904" width="17" bestFit="1" customWidth="1"/>
    <col min="905" max="905" width="20.85546875" bestFit="1" customWidth="1"/>
    <col min="906" max="906" width="23.7109375" bestFit="1" customWidth="1"/>
    <col min="907" max="907" width="27.5703125" bestFit="1" customWidth="1"/>
    <col min="908" max="908" width="17" bestFit="1" customWidth="1"/>
    <col min="909" max="909" width="20.85546875" bestFit="1" customWidth="1"/>
    <col min="910" max="910" width="23.7109375" bestFit="1" customWidth="1"/>
    <col min="911" max="911" width="27.5703125" bestFit="1" customWidth="1"/>
    <col min="912" max="912" width="17" bestFit="1" customWidth="1"/>
    <col min="913" max="913" width="20.85546875" bestFit="1" customWidth="1"/>
    <col min="914" max="914" width="23.7109375" bestFit="1" customWidth="1"/>
    <col min="915" max="915" width="27.5703125" bestFit="1" customWidth="1"/>
    <col min="916" max="916" width="17" bestFit="1" customWidth="1"/>
    <col min="917" max="917" width="20.85546875" bestFit="1" customWidth="1"/>
    <col min="918" max="918" width="23.7109375" bestFit="1" customWidth="1"/>
    <col min="919" max="919" width="27.5703125" bestFit="1" customWidth="1"/>
    <col min="920" max="920" width="17" bestFit="1" customWidth="1"/>
    <col min="921" max="921" width="20.85546875" bestFit="1" customWidth="1"/>
    <col min="922" max="922" width="23.7109375" bestFit="1" customWidth="1"/>
    <col min="923" max="923" width="27.5703125" bestFit="1" customWidth="1"/>
    <col min="924" max="924" width="17" bestFit="1" customWidth="1"/>
    <col min="925" max="925" width="20.85546875" bestFit="1" customWidth="1"/>
    <col min="926" max="926" width="23.7109375" bestFit="1" customWidth="1"/>
    <col min="927" max="927" width="27.5703125" bestFit="1" customWidth="1"/>
    <col min="928" max="928" width="17" bestFit="1" customWidth="1"/>
    <col min="929" max="929" width="20.85546875" bestFit="1" customWidth="1"/>
    <col min="930" max="930" width="23.7109375" bestFit="1" customWidth="1"/>
    <col min="931" max="931" width="27.5703125" bestFit="1" customWidth="1"/>
    <col min="932" max="932" width="17" bestFit="1" customWidth="1"/>
    <col min="933" max="933" width="20.85546875" bestFit="1" customWidth="1"/>
    <col min="934" max="934" width="23.7109375" bestFit="1" customWidth="1"/>
    <col min="935" max="935" width="27.5703125" bestFit="1" customWidth="1"/>
    <col min="936" max="936" width="17" bestFit="1" customWidth="1"/>
    <col min="937" max="937" width="20.85546875" bestFit="1" customWidth="1"/>
    <col min="938" max="938" width="23.7109375" bestFit="1" customWidth="1"/>
    <col min="939" max="939" width="27.5703125" bestFit="1" customWidth="1"/>
    <col min="940" max="940" width="17" bestFit="1" customWidth="1"/>
    <col min="941" max="941" width="20.85546875" bestFit="1" customWidth="1"/>
    <col min="942" max="942" width="23.7109375" bestFit="1" customWidth="1"/>
    <col min="943" max="943" width="27.5703125" bestFit="1" customWidth="1"/>
    <col min="944" max="944" width="17" bestFit="1" customWidth="1"/>
    <col min="945" max="945" width="20.85546875" bestFit="1" customWidth="1"/>
    <col min="946" max="946" width="23.7109375" bestFit="1" customWidth="1"/>
    <col min="947" max="947" width="27.5703125" bestFit="1" customWidth="1"/>
    <col min="948" max="948" width="17" bestFit="1" customWidth="1"/>
    <col min="949" max="949" width="20.85546875" bestFit="1" customWidth="1"/>
    <col min="950" max="950" width="23.7109375" bestFit="1" customWidth="1"/>
    <col min="951" max="951" width="27.5703125" bestFit="1" customWidth="1"/>
    <col min="952" max="952" width="17" bestFit="1" customWidth="1"/>
    <col min="953" max="953" width="20.85546875" bestFit="1" customWidth="1"/>
    <col min="954" max="954" width="23.7109375" bestFit="1" customWidth="1"/>
    <col min="955" max="955" width="27.5703125" bestFit="1" customWidth="1"/>
    <col min="956" max="956" width="17" bestFit="1" customWidth="1"/>
    <col min="957" max="957" width="20.85546875" bestFit="1" customWidth="1"/>
    <col min="958" max="958" width="23.7109375" bestFit="1" customWidth="1"/>
    <col min="959" max="959" width="27.5703125" bestFit="1" customWidth="1"/>
    <col min="960" max="960" width="17" bestFit="1" customWidth="1"/>
    <col min="961" max="961" width="20.85546875" bestFit="1" customWidth="1"/>
    <col min="962" max="962" width="23.7109375" bestFit="1" customWidth="1"/>
    <col min="963" max="963" width="27.5703125" bestFit="1" customWidth="1"/>
    <col min="964" max="964" width="17" bestFit="1" customWidth="1"/>
    <col min="965" max="965" width="20.85546875" bestFit="1" customWidth="1"/>
    <col min="966" max="966" width="23.7109375" bestFit="1" customWidth="1"/>
    <col min="967" max="967" width="27.5703125" bestFit="1" customWidth="1"/>
    <col min="968" max="968" width="17" bestFit="1" customWidth="1"/>
    <col min="969" max="969" width="20.85546875" bestFit="1" customWidth="1"/>
    <col min="970" max="970" width="23.7109375" bestFit="1" customWidth="1"/>
    <col min="971" max="971" width="27.5703125" bestFit="1" customWidth="1"/>
    <col min="972" max="972" width="17" bestFit="1" customWidth="1"/>
    <col min="973" max="973" width="20.85546875" bestFit="1" customWidth="1"/>
    <col min="974" max="974" width="23.7109375" bestFit="1" customWidth="1"/>
    <col min="975" max="975" width="27.5703125" bestFit="1" customWidth="1"/>
    <col min="976" max="976" width="20.85546875" bestFit="1" customWidth="1"/>
    <col min="977" max="977" width="24.7109375" bestFit="1" customWidth="1"/>
    <col min="978" max="978" width="22.140625" bestFit="1" customWidth="1"/>
    <col min="979" max="979" width="26" bestFit="1" customWidth="1"/>
  </cols>
  <sheetData>
    <row r="3" spans="1:12" x14ac:dyDescent="0.25">
      <c r="A3" s="16" t="s">
        <v>290</v>
      </c>
    </row>
    <row r="4" spans="1:12" x14ac:dyDescent="0.25">
      <c r="A4" s="2" t="s">
        <v>271</v>
      </c>
      <c r="B4" s="2" t="s">
        <v>264</v>
      </c>
    </row>
    <row r="5" spans="1:12" x14ac:dyDescent="0.25">
      <c r="A5" s="2" t="s">
        <v>263</v>
      </c>
      <c r="B5" t="s">
        <v>9</v>
      </c>
      <c r="C5" t="s">
        <v>254</v>
      </c>
    </row>
    <row r="6" spans="1:12" x14ac:dyDescent="0.25">
      <c r="A6" s="3" t="s">
        <v>255</v>
      </c>
      <c r="B6" s="18">
        <v>10</v>
      </c>
      <c r="C6" s="18">
        <v>10</v>
      </c>
      <c r="K6" s="23" t="s">
        <v>269</v>
      </c>
      <c r="L6" s="19"/>
    </row>
    <row r="7" spans="1:12" x14ac:dyDescent="0.25">
      <c r="A7" s="3" t="s">
        <v>256</v>
      </c>
      <c r="B7" s="18">
        <v>12</v>
      </c>
      <c r="C7" s="18">
        <v>12</v>
      </c>
      <c r="K7" s="19" t="str">
        <f>IF(C5="Grand total","Total Sales from "&amp;B5,"Sales from the Categories")</f>
        <v>Total Sales from Electronics</v>
      </c>
      <c r="L7" s="19"/>
    </row>
    <row r="8" spans="1:12" x14ac:dyDescent="0.25">
      <c r="A8" s="3" t="s">
        <v>257</v>
      </c>
      <c r="B8" s="18">
        <v>10</v>
      </c>
      <c r="C8" s="18">
        <v>10</v>
      </c>
      <c r="K8" s="19" t="str">
        <f>IF(C5="Grand total","Contribution of "&amp;B5&amp;" in Total Sales","Contribution of Categories in Total Sales")</f>
        <v>Contribution of Electronics in Total Sales</v>
      </c>
      <c r="L8" s="19"/>
    </row>
    <row r="9" spans="1:12" x14ac:dyDescent="0.25">
      <c r="A9" s="3" t="s">
        <v>258</v>
      </c>
      <c r="B9" s="18">
        <v>9</v>
      </c>
      <c r="C9" s="18">
        <v>9</v>
      </c>
      <c r="K9" s="19"/>
      <c r="L9" s="19"/>
    </row>
    <row r="10" spans="1:12" x14ac:dyDescent="0.25">
      <c r="A10" s="3" t="s">
        <v>259</v>
      </c>
      <c r="B10" s="18">
        <v>5</v>
      </c>
      <c r="C10" s="18">
        <v>5</v>
      </c>
      <c r="K10" s="19"/>
      <c r="L10" s="19"/>
    </row>
    <row r="11" spans="1:12" x14ac:dyDescent="0.25">
      <c r="A11" s="3" t="s">
        <v>260</v>
      </c>
      <c r="B11" s="18">
        <v>7</v>
      </c>
      <c r="C11" s="18">
        <v>7</v>
      </c>
      <c r="K11" s="23" t="s">
        <v>270</v>
      </c>
      <c r="L11" s="19"/>
    </row>
    <row r="12" spans="1:12" x14ac:dyDescent="0.25">
      <c r="A12" s="3" t="s">
        <v>261</v>
      </c>
      <c r="B12" s="18">
        <v>6</v>
      </c>
      <c r="C12" s="18">
        <v>6</v>
      </c>
      <c r="K12" s="19" t="s">
        <v>266</v>
      </c>
      <c r="L12" s="19" t="str" cm="1">
        <f t="array" aca="1" ref="L12" ca="1">_xlfn.SWITCH(MAX(_xlfn.ANCHORARRAY(C40)),C40,A40,C41,A41,C42,A42)</f>
        <v>Europe</v>
      </c>
    </row>
    <row r="13" spans="1:12" x14ac:dyDescent="0.25">
      <c r="A13" s="3" t="s">
        <v>262</v>
      </c>
      <c r="B13" s="18">
        <v>7</v>
      </c>
      <c r="C13" s="18">
        <v>7</v>
      </c>
      <c r="K13" s="19" t="s">
        <v>265</v>
      </c>
      <c r="L13" s="19" t="str" cm="1">
        <f t="array" ref="L13">_xlfn.SWITCH(MAX(Table2[Total Revenue]),J40,E40,J41,E41,J42,E42,J43,E43,J44,E44,J45,E45)</f>
        <v>Home Appliances</v>
      </c>
    </row>
    <row r="14" spans="1:12" x14ac:dyDescent="0.25">
      <c r="K14" s="19" t="s">
        <v>6</v>
      </c>
      <c r="L14" s="20">
        <f>GETPIVOTDATA("Total Revenue",$A$49)</f>
        <v>12849.240000000002</v>
      </c>
    </row>
    <row r="15" spans="1:12" ht="15.75" x14ac:dyDescent="0.25">
      <c r="A15" s="16" t="s">
        <v>291</v>
      </c>
      <c r="K15" s="21" t="s">
        <v>267</v>
      </c>
      <c r="L15" s="19" t="str" cm="1">
        <f t="array" ref="L15">_xlfn.SWITCH(MIN(Table2[Total Sales]),G40,E40,G41,E41,G42,E42,G43,E43,G44,E44,G45,E45)</f>
        <v>Beauty Products</v>
      </c>
    </row>
    <row r="16" spans="1:12" x14ac:dyDescent="0.25">
      <c r="A16" s="2" t="s">
        <v>253</v>
      </c>
      <c r="B16" t="s">
        <v>271</v>
      </c>
      <c r="C16" t="s">
        <v>275</v>
      </c>
      <c r="K16" s="19" t="s">
        <v>289</v>
      </c>
      <c r="L16" s="19" t="str" cm="1">
        <f t="array" ref="L16">_xlfn.SWITCH(MAX(Table2[Total Sales]),G40,E40,G41,E41,G42,E42,G43,E43,G44,E44,G45,E45)</f>
        <v>Clothing</v>
      </c>
    </row>
    <row r="17" spans="1:12" x14ac:dyDescent="0.25">
      <c r="A17" s="3" t="s">
        <v>255</v>
      </c>
      <c r="B17" s="7">
        <v>68</v>
      </c>
      <c r="C17" s="4">
        <v>14548.319999999992</v>
      </c>
      <c r="K17" s="19"/>
      <c r="L17" s="19"/>
    </row>
    <row r="18" spans="1:12" x14ac:dyDescent="0.25">
      <c r="A18" s="3" t="s">
        <v>256</v>
      </c>
      <c r="B18" s="7">
        <v>77</v>
      </c>
      <c r="C18" s="4">
        <v>10803.369999999999</v>
      </c>
      <c r="K18" s="19" t="str">
        <f>IF(C5="Grand total","Total Sales from "&amp;B5,"Total Sales")</f>
        <v>Total Sales from Electronics</v>
      </c>
      <c r="L18" s="19" cm="1">
        <f t="array" ref="L18">IF(C5="Grand total",_xlfn.SWITCH(B5,E40,H40,E41,H41,E42,H42,E43,H43,E44,H44,E45,H45),GETPIVOTDATA("Sum of Units Sold",$A$61))</f>
        <v>66</v>
      </c>
    </row>
    <row r="19" spans="1:12" x14ac:dyDescent="0.25">
      <c r="A19" s="3" t="s">
        <v>257</v>
      </c>
      <c r="B19" s="7">
        <v>82</v>
      </c>
      <c r="C19" s="4">
        <v>12849.239999999996</v>
      </c>
      <c r="H19" s="4"/>
      <c r="K19" s="22" t="str">
        <f>IF(C5="Grand total","Total Revenue from "&amp;B5,"Total Revenue")</f>
        <v>Total Revenue from Electronics</v>
      </c>
      <c r="L19" s="19" cm="1">
        <f t="array" ref="L19">IF(C5="Grand total",_xlfn.SWITCH(B5,A62,GETPIVOTDATA("Total revenue ",$A$61,"Product Category","Beauty Products"),A63,GETPIVOTDATA("Total revenue ",$A$61,"Product Category","Books"),A64,GETPIVOTDATA("Total revenue ",$A$61,"Product Category","Clothing"),A65,GETPIVOTDATA("Total revenue ",$A$61,"Product Category","Electronics"),A66,GETPIVOTDATA("Total revenue ",$A$61,"Product Category","Home Appliances"),A67,GETPIVOTDATA("Total revenue ",$A$61,"Product Category","Sports")),GETPIVOTDATA("Total revenue ",$A$61))</f>
        <v>34982.410000000011</v>
      </c>
    </row>
    <row r="20" spans="1:12" x14ac:dyDescent="0.25">
      <c r="A20" s="3" t="s">
        <v>258</v>
      </c>
      <c r="B20" s="7">
        <v>65</v>
      </c>
      <c r="C20" s="4">
        <v>12451.689999999995</v>
      </c>
      <c r="H20" s="4"/>
      <c r="K20" s="22" t="s">
        <v>7</v>
      </c>
      <c r="L20" s="19" t="str" cm="1">
        <f t="array" ref="L20">IF(C5="Grand total",_xlfn.SWITCH(B5,E40,F40,E41,F41,E42,F42,E43,F43,E44,F44,E45,F45),"All")</f>
        <v>North America</v>
      </c>
    </row>
    <row r="21" spans="1:12" x14ac:dyDescent="0.25">
      <c r="A21" s="3" t="s">
        <v>259</v>
      </c>
      <c r="B21" s="7">
        <v>60</v>
      </c>
      <c r="C21" s="4">
        <v>8455.49</v>
      </c>
      <c r="H21" s="4"/>
      <c r="K21" s="19" t="s">
        <v>297</v>
      </c>
      <c r="L21" s="22" t="str">
        <f>IF(C5="Grand total",B5,"Category Analysis")</f>
        <v>Electronics</v>
      </c>
    </row>
    <row r="22" spans="1:12" x14ac:dyDescent="0.25">
      <c r="A22" s="3" t="s">
        <v>260</v>
      </c>
      <c r="B22" s="7">
        <v>61</v>
      </c>
      <c r="C22" s="4">
        <v>7384.5499999999984</v>
      </c>
      <c r="H22" s="4"/>
      <c r="K22" s="5"/>
    </row>
    <row r="23" spans="1:12" x14ac:dyDescent="0.25">
      <c r="A23" s="3" t="s">
        <v>261</v>
      </c>
      <c r="B23" s="7">
        <v>53</v>
      </c>
      <c r="C23" s="4">
        <v>6797.08</v>
      </c>
      <c r="H23" s="4"/>
    </row>
    <row r="24" spans="1:12" x14ac:dyDescent="0.25">
      <c r="A24" s="3" t="s">
        <v>262</v>
      </c>
      <c r="B24" s="7">
        <v>52</v>
      </c>
      <c r="C24" s="4">
        <v>7278.1099999999988</v>
      </c>
      <c r="H24" s="4"/>
      <c r="I24" s="5"/>
    </row>
    <row r="25" spans="1:12" x14ac:dyDescent="0.25">
      <c r="A25" s="3" t="s">
        <v>254</v>
      </c>
      <c r="B25" s="4">
        <v>518</v>
      </c>
      <c r="C25" s="4">
        <v>80567.850000000079</v>
      </c>
    </row>
    <row r="27" spans="1:12" x14ac:dyDescent="0.25">
      <c r="A27" s="17" t="s">
        <v>292</v>
      </c>
    </row>
    <row r="28" spans="1:12" x14ac:dyDescent="0.25">
      <c r="A28" t="s">
        <v>268</v>
      </c>
      <c r="B28" t="s">
        <v>272</v>
      </c>
      <c r="C28" t="s">
        <v>273</v>
      </c>
    </row>
    <row r="29" spans="1:12" x14ac:dyDescent="0.25">
      <c r="A29" s="3" t="str">
        <f t="shared" ref="A29:A36" si="0">A17</f>
        <v>Jan</v>
      </c>
      <c r="B29">
        <f>GETPIVOTDATA("Units Sold",$A$4,"Months (Date)",1)</f>
        <v>10</v>
      </c>
      <c r="C29" s="7">
        <f>GETPIVOTDATA("Units Sold",$A$16,"Months (Date)",1)</f>
        <v>68</v>
      </c>
    </row>
    <row r="30" spans="1:12" x14ac:dyDescent="0.25">
      <c r="A30" s="3" t="str">
        <f t="shared" si="0"/>
        <v>Feb</v>
      </c>
      <c r="B30">
        <f>GETPIVOTDATA("Units Sold",$A$4,"Months (Date)",2)</f>
        <v>12</v>
      </c>
      <c r="C30" s="7">
        <f>GETPIVOTDATA("Units Sold",$A$16,"Months (Date)",2)</f>
        <v>77</v>
      </c>
    </row>
    <row r="31" spans="1:12" x14ac:dyDescent="0.25">
      <c r="A31" s="3" t="str">
        <f t="shared" si="0"/>
        <v>Mar</v>
      </c>
      <c r="B31">
        <f>GETPIVOTDATA("Units Sold",$A$4,"Months (Date)",3)</f>
        <v>10</v>
      </c>
      <c r="C31" s="7">
        <f>GETPIVOTDATA("Units Sold",$A$16,"Months (Date)",3)</f>
        <v>82</v>
      </c>
    </row>
    <row r="32" spans="1:12" x14ac:dyDescent="0.25">
      <c r="A32" s="3" t="str">
        <f t="shared" si="0"/>
        <v>Apr</v>
      </c>
      <c r="B32">
        <f>GETPIVOTDATA("Units Sold",$A$4,"Months (Date)",4)</f>
        <v>9</v>
      </c>
      <c r="C32" s="7">
        <f>GETPIVOTDATA("Units Sold",$A$16,"Months (Date)",4)</f>
        <v>65</v>
      </c>
    </row>
    <row r="33" spans="1:13" x14ac:dyDescent="0.25">
      <c r="A33" s="3" t="str">
        <f t="shared" si="0"/>
        <v>May</v>
      </c>
      <c r="B33">
        <f>GETPIVOTDATA("Units Sold",$A$4,"Months (Date)",5)</f>
        <v>5</v>
      </c>
      <c r="C33" s="7">
        <f>GETPIVOTDATA("Units Sold",$A$16,"Months (Date)",5)</f>
        <v>60</v>
      </c>
    </row>
    <row r="34" spans="1:13" x14ac:dyDescent="0.25">
      <c r="A34" s="3" t="str">
        <f t="shared" si="0"/>
        <v>Jun</v>
      </c>
      <c r="B34">
        <f>GETPIVOTDATA("Units Sold",$A$4,"Months (Date)",6)</f>
        <v>7</v>
      </c>
      <c r="C34" s="7">
        <f>GETPIVOTDATA("Units Sold",$A$16,"Months (Date)",6)</f>
        <v>61</v>
      </c>
    </row>
    <row r="35" spans="1:13" x14ac:dyDescent="0.25">
      <c r="A35" s="3" t="str">
        <f t="shared" si="0"/>
        <v>Jul</v>
      </c>
      <c r="B35">
        <f>GETPIVOTDATA("Units Sold",$A$4,"Months (Date)",7)</f>
        <v>6</v>
      </c>
      <c r="C35" s="7">
        <f>GETPIVOTDATA("Units Sold",$A$16,"Months (Date)",7)</f>
        <v>53</v>
      </c>
    </row>
    <row r="36" spans="1:13" x14ac:dyDescent="0.25">
      <c r="A36" s="3" t="str">
        <f t="shared" si="0"/>
        <v>Aug</v>
      </c>
      <c r="B36">
        <f>GETPIVOTDATA("Units Sold",$A$4,"Months (Date)",8)</f>
        <v>7</v>
      </c>
      <c r="C36" s="7">
        <f>GETPIVOTDATA("Units Sold",$A$16,"Months (Date)",8)</f>
        <v>52</v>
      </c>
    </row>
    <row r="38" spans="1:13" x14ac:dyDescent="0.25">
      <c r="A38" s="17" t="s">
        <v>294</v>
      </c>
      <c r="E38" s="17" t="s">
        <v>293</v>
      </c>
    </row>
    <row r="39" spans="1:13" x14ac:dyDescent="0.25">
      <c r="A39" s="11" t="s">
        <v>7</v>
      </c>
      <c r="B39" s="11" t="s">
        <v>277</v>
      </c>
      <c r="C39" s="12" t="s">
        <v>283</v>
      </c>
      <c r="E39" t="s">
        <v>278</v>
      </c>
      <c r="F39" t="s">
        <v>7</v>
      </c>
      <c r="G39" t="s">
        <v>273</v>
      </c>
      <c r="H39" t="s">
        <v>287</v>
      </c>
      <c r="I39" t="s">
        <v>288</v>
      </c>
      <c r="J39" t="s">
        <v>6</v>
      </c>
      <c r="K39" t="s">
        <v>284</v>
      </c>
      <c r="L39" t="s">
        <v>285</v>
      </c>
      <c r="M39" t="s">
        <v>286</v>
      </c>
    </row>
    <row r="40" spans="1:13" x14ac:dyDescent="0.25">
      <c r="A40" s="13" t="str" cm="1">
        <f t="array" ref="A40:A42">_xlfn.UNIQUE(Table2[Region])</f>
        <v>Europe</v>
      </c>
      <c r="B40" s="15" cm="1">
        <f t="array" ref="B40:B42">SUMIF(Table2[Region],_xlfn.ANCHORARRAY(A40),Table2[Total Sales])</f>
        <v>15</v>
      </c>
      <c r="C40" s="13" cm="1">
        <f t="array" aca="1" ref="C40:C42" ca="1">SUMIF(Table2[Region],_xlfn.ANCHORARRAY(A40),Table2[[#This Row],[Total Revenue]])</f>
        <v>5476.91</v>
      </c>
      <c r="E40" t="str">
        <f t="shared" ref="E40:E45" si="1">A52</f>
        <v>Beauty Products</v>
      </c>
      <c r="F40" t="str" cm="1">
        <f t="array" ref="F40">_xlfn._xlws.FILTER($B$50:$G$50,(B52:G52&gt;0)*($B$50:$G$50&lt;&gt;""))</f>
        <v>Europe</v>
      </c>
      <c r="G40">
        <f>GETPIVOTDATA("Units Sold",$A$49,"Product Category",Table2[[#This Row],[Category]])</f>
        <v>6</v>
      </c>
      <c r="H40">
        <f>GETPIVOTDATA("Sum of Units Sold",$A$61,"Product Category",Table2[[#This Row],[Category]])</f>
        <v>46</v>
      </c>
      <c r="I40">
        <f>GETPIVOTDATA("Total revenue ",$A$61,"Product Category",Table2[[#This Row],[Category]])</f>
        <v>2621.8999999999996</v>
      </c>
      <c r="J40" s="4">
        <f>GETPIVOTDATA("Sum of Total Revenue",$A$49,"Product Category",Table2[[#This Row],[Category]])</f>
        <v>417</v>
      </c>
      <c r="K40" s="8">
        <f>GETPIVOTDATA("Sum of Average Unit Price",$A$61,"Product Category",Table2[[#This Row],[Category]])</f>
        <v>56.997826086956515</v>
      </c>
      <c r="L40" s="8" t="e">
        <f>IF(AND($L$20&lt;&gt;"All",$L$21=Table2[[#This Row],[Category]]),Table2[[#This Row],[Average Unit Price]],NA())</f>
        <v>#N/A</v>
      </c>
      <c r="M40" s="9" t="e">
        <f>IF(AND($L$20&lt;&gt;"All",$L$21=Table2[[#This Row],[Category]]),Table2[[#This Row],[Actual Sales]],NA())</f>
        <v>#N/A</v>
      </c>
    </row>
    <row r="41" spans="1:13" x14ac:dyDescent="0.25">
      <c r="A41" s="13" t="str">
        <v>North America</v>
      </c>
      <c r="B41" s="15">
        <v>27</v>
      </c>
      <c r="C41" s="13">
        <f ca="1"/>
        <v>4752.7300000000005</v>
      </c>
      <c r="E41" t="str">
        <f t="shared" si="1"/>
        <v>Books</v>
      </c>
      <c r="F41" t="str" cm="1">
        <f t="array" ref="F41">_xlfn._xlws.FILTER($B$50:$G$50,(B53:G53&gt;0)*($B$50:$G$50&lt;&gt;""))</f>
        <v>North America</v>
      </c>
      <c r="G41">
        <f>GETPIVOTDATA("Units Sold",$A$49,"Product Category",Table2[[#This Row],[Category]])</f>
        <v>17</v>
      </c>
      <c r="H41">
        <f>GETPIVOTDATA("Sum of Units Sold",$A$61,"Product Category",Table2[[#This Row],[Category]])</f>
        <v>114</v>
      </c>
      <c r="I41">
        <f>GETPIVOTDATA("Total revenue ",$A$61,"Product Category",Table2[[#This Row],[Category]])</f>
        <v>1861.9300000000007</v>
      </c>
      <c r="J41" s="4">
        <f>GETPIVOTDATA("Sum of Total Revenue",$A$49,"Product Category",Table2[[#This Row],[Category]])</f>
        <v>252.82999999999998</v>
      </c>
      <c r="K41" s="8">
        <f>GETPIVOTDATA("Sum of Average Unit Price",$A$61,"Product Category",Table2[[#This Row],[Category]])</f>
        <v>16.332719298245621</v>
      </c>
      <c r="L41" s="8" t="e">
        <f>IF(AND($L$20&lt;&gt;"All",$L$21=Table2[[#This Row],[Category]]),Table2[[#This Row],[Average Unit Price]],NA())</f>
        <v>#N/A</v>
      </c>
      <c r="M41" s="7" t="e">
        <f>IF(AND($L$20&lt;&gt;"All",$L$21=Table2[[#This Row],[Category]]),Table2[[#This Row],[Actual Sales]],NA())</f>
        <v>#N/A</v>
      </c>
    </row>
    <row r="42" spans="1:13" x14ac:dyDescent="0.25">
      <c r="A42" s="14" t="str">
        <v>Asia</v>
      </c>
      <c r="B42" s="15">
        <v>40</v>
      </c>
      <c r="C42" s="13">
        <f ca="1"/>
        <v>2619.6000000000004</v>
      </c>
      <c r="E42" t="str">
        <f t="shared" si="1"/>
        <v>Clothing</v>
      </c>
      <c r="F42" t="str" cm="1">
        <f t="array" ref="F42">_xlfn._xlws.FILTER($B$50:$G$50,(B54:G54&gt;0)*($B$50:$G$50&lt;&gt;""))</f>
        <v>Asia</v>
      </c>
      <c r="G42">
        <f>GETPIVOTDATA("Units Sold",$A$49,"Product Category",Table2[[#This Row],[Category]])</f>
        <v>24</v>
      </c>
      <c r="H42">
        <f>GETPIVOTDATA("Sum of Units Sold",$A$61,"Product Category",Table2[[#This Row],[Category]])</f>
        <v>145</v>
      </c>
      <c r="I42">
        <f>GETPIVOTDATA("Total revenue ",$A$61,"Product Category",Table2[[#This Row],[Category]])</f>
        <v>8128.9300000000012</v>
      </c>
      <c r="J42" s="4">
        <f>GETPIVOTDATA("Sum of Total Revenue",$A$49,"Product Category",Table2[[#This Row],[Category]])</f>
        <v>1009.76</v>
      </c>
      <c r="K42" s="8">
        <f>GETPIVOTDATA("Sum of Average Unit Price",$A$61,"Product Category",Table2[[#This Row],[Category]])</f>
        <v>56.061586206896557</v>
      </c>
      <c r="L42" s="8" t="e">
        <f>IF(AND($L$20&lt;&gt;"All",$L$21=Table2[[#This Row],[Category]]),Table2[[#This Row],[Average Unit Price]],NA())</f>
        <v>#N/A</v>
      </c>
      <c r="M42" s="7" t="e">
        <f>IF(AND($L$20&lt;&gt;"All",$L$21=Table2[[#This Row],[Category]]),Table2[[#This Row],[Actual Sales]],NA())</f>
        <v>#N/A</v>
      </c>
    </row>
    <row r="43" spans="1:13" x14ac:dyDescent="0.25">
      <c r="E43" t="str">
        <f t="shared" si="1"/>
        <v>Electronics</v>
      </c>
      <c r="F43" t="str" cm="1">
        <f t="array" ref="F43">_xlfn._xlws.FILTER($B$50:$G$50,(B55:G55&gt;0)*($B$50:$G$50&lt;&gt;""))</f>
        <v>North America</v>
      </c>
      <c r="G43">
        <f>GETPIVOTDATA("Units Sold",$A$49,"Product Category",Table2[[#This Row],[Category]])</f>
        <v>10</v>
      </c>
      <c r="H43">
        <f>GETPIVOTDATA("Sum of Units Sold",$A$61,"Product Category",Table2[[#This Row],[Category]])</f>
        <v>66</v>
      </c>
      <c r="I43">
        <f>GETPIVOTDATA("Total revenue ",$A$61,"Product Category",Table2[[#This Row],[Category]])</f>
        <v>34982.410000000011</v>
      </c>
      <c r="J43" s="4">
        <f>GETPIVOTDATA("Sum of Total Revenue",$A$49,"Product Category",Table2[[#This Row],[Category]])</f>
        <v>4499.9000000000005</v>
      </c>
      <c r="K43" s="8">
        <f>GETPIVOTDATA("Sum of Average Unit Price",$A$61,"Product Category",Table2[[#This Row],[Category]])</f>
        <v>530.03651515151535</v>
      </c>
      <c r="L43" s="8">
        <f>IF(AND($L$20&lt;&gt;"All",$L$21=Table2[[#This Row],[Category]]),Table2[[#This Row],[Average Unit Price]],NA())</f>
        <v>530.03651515151535</v>
      </c>
      <c r="M43" s="7">
        <f>IF(AND($L$20&lt;&gt;"All",$L$21=Table2[[#This Row],[Category]]),Table2[[#This Row],[Actual Sales]],NA())</f>
        <v>66</v>
      </c>
    </row>
    <row r="44" spans="1:13" x14ac:dyDescent="0.25">
      <c r="E44" t="str">
        <f t="shared" si="1"/>
        <v>Home Appliances</v>
      </c>
      <c r="F44" t="str" cm="1">
        <f t="array" ref="F44">_xlfn._xlws.FILTER($B$50:$G$50,(B56:G56&gt;0)*($B$50:$G$50&lt;&gt;""))</f>
        <v>Europe</v>
      </c>
      <c r="G44">
        <f>GETPIVOTDATA("Units Sold",$A$49,"Product Category",Table2[[#This Row],[Category]])</f>
        <v>9</v>
      </c>
      <c r="H44">
        <f>GETPIVOTDATA("Sum of Units Sold",$A$61,"Product Category",Table2[[#This Row],[Category]])</f>
        <v>59</v>
      </c>
      <c r="I44">
        <f>GETPIVOTDATA("Total revenue ",$A$61,"Product Category",Table2[[#This Row],[Category]])</f>
        <v>18646.16</v>
      </c>
      <c r="J44" s="4">
        <f>GETPIVOTDATA("Sum of Total Revenue",$A$49,"Product Category",Table2[[#This Row],[Category]])</f>
        <v>5059.91</v>
      </c>
      <c r="K44" s="8">
        <f>GETPIVOTDATA("Sum of Average Unit Price",$A$61,"Product Category",Table2[[#This Row],[Category]])</f>
        <v>316.0366101694915</v>
      </c>
      <c r="L44" s="8" t="e">
        <f>IF(AND($L$20&lt;&gt;"All",$L$21=Table2[[#This Row],[Category]]),Table2[[#This Row],[Average Unit Price]],NA())</f>
        <v>#N/A</v>
      </c>
      <c r="M44" s="7" t="e">
        <f>IF(AND($L$20&lt;&gt;"All",$L$21=Table2[[#This Row],[Category]]),Table2[[#This Row],[Actual Sales]],NA())</f>
        <v>#N/A</v>
      </c>
    </row>
    <row r="45" spans="1:13" x14ac:dyDescent="0.25">
      <c r="E45" t="str">
        <f t="shared" si="1"/>
        <v>Sports</v>
      </c>
      <c r="F45" t="str" cm="1">
        <f t="array" ref="F45">_xlfn._xlws.FILTER($B$50:$G$50,(B57:G57&gt;0)*($B$50:$G$50&lt;&gt;""))</f>
        <v>Asia</v>
      </c>
      <c r="G45">
        <f>GETPIVOTDATA("Units Sold",$A$49,"Product Category",Table2[[#This Row],[Category]])</f>
        <v>16</v>
      </c>
      <c r="H45">
        <f>GETPIVOTDATA("Sum of Units Sold",$A$61,"Product Category",Table2[[#This Row],[Category]])</f>
        <v>88</v>
      </c>
      <c r="I45">
        <f>GETPIVOTDATA("Total revenue ",$A$61,"Product Category",Table2[[#This Row],[Category]])</f>
        <v>14326.519999999997</v>
      </c>
      <c r="J45" s="4">
        <f>GETPIVOTDATA("Sum of Total Revenue",$A$49,"Product Category",Table2[[#This Row],[Category]])</f>
        <v>1609.8400000000001</v>
      </c>
      <c r="K45" s="8">
        <f>GETPIVOTDATA("Sum of Average Unit Price",$A$61,"Product Category",Table2[[#This Row],[Category]])</f>
        <v>162.80136363636359</v>
      </c>
      <c r="L45" s="8" t="e">
        <f>IF(AND($L$20&lt;&gt;"All",$L$21=Table2[[#This Row],[Category]]),Table2[[#This Row],[Average Unit Price]],NA())</f>
        <v>#N/A</v>
      </c>
      <c r="M45" s="7" t="e">
        <f>IF(AND($L$20&lt;&gt;"All",$L$21=Table2[[#This Row],[Category]]),Table2[[#This Row],[Actual Sales]],NA())</f>
        <v>#N/A</v>
      </c>
    </row>
    <row r="48" spans="1:13" x14ac:dyDescent="0.25">
      <c r="A48" s="16" t="s">
        <v>295</v>
      </c>
    </row>
    <row r="49" spans="1:9" x14ac:dyDescent="0.25">
      <c r="B49" s="2" t="s">
        <v>276</v>
      </c>
    </row>
    <row r="50" spans="1:9" x14ac:dyDescent="0.25">
      <c r="B50" t="s">
        <v>19</v>
      </c>
      <c r="D50" t="s">
        <v>15</v>
      </c>
      <c r="F50" t="s">
        <v>11</v>
      </c>
      <c r="H50" t="s">
        <v>280</v>
      </c>
      <c r="I50" t="s">
        <v>281</v>
      </c>
    </row>
    <row r="51" spans="1:9" x14ac:dyDescent="0.25">
      <c r="A51" s="2" t="s">
        <v>253</v>
      </c>
      <c r="B51" t="s">
        <v>271</v>
      </c>
      <c r="C51" t="s">
        <v>282</v>
      </c>
      <c r="D51" t="s">
        <v>271</v>
      </c>
      <c r="E51" t="s">
        <v>282</v>
      </c>
      <c r="F51" t="s">
        <v>271</v>
      </c>
      <c r="G51" t="s">
        <v>282</v>
      </c>
    </row>
    <row r="52" spans="1:9" x14ac:dyDescent="0.25">
      <c r="A52" s="3" t="s">
        <v>23</v>
      </c>
      <c r="B52" s="18"/>
      <c r="C52" s="18"/>
      <c r="D52" s="18">
        <v>6</v>
      </c>
      <c r="E52" s="18">
        <v>417</v>
      </c>
      <c r="F52" s="18"/>
      <c r="G52" s="18"/>
      <c r="H52" s="18">
        <v>6</v>
      </c>
      <c r="I52" s="18">
        <v>417</v>
      </c>
    </row>
    <row r="53" spans="1:9" x14ac:dyDescent="0.25">
      <c r="A53" s="3" t="s">
        <v>21</v>
      </c>
      <c r="B53" s="18"/>
      <c r="C53" s="18"/>
      <c r="D53" s="18"/>
      <c r="E53" s="18"/>
      <c r="F53" s="18">
        <v>17</v>
      </c>
      <c r="G53" s="18">
        <v>252.82999999999998</v>
      </c>
      <c r="H53" s="18">
        <v>17</v>
      </c>
      <c r="I53" s="18">
        <v>252.82999999999998</v>
      </c>
    </row>
    <row r="54" spans="1:9" x14ac:dyDescent="0.25">
      <c r="A54" s="3" t="s">
        <v>17</v>
      </c>
      <c r="B54" s="18">
        <v>24</v>
      </c>
      <c r="C54" s="18">
        <v>1009.76</v>
      </c>
      <c r="D54" s="18"/>
      <c r="E54" s="18"/>
      <c r="F54" s="18"/>
      <c r="G54" s="18"/>
      <c r="H54" s="18">
        <v>24</v>
      </c>
      <c r="I54" s="18">
        <v>1009.76</v>
      </c>
    </row>
    <row r="55" spans="1:9" x14ac:dyDescent="0.25">
      <c r="A55" s="3" t="s">
        <v>9</v>
      </c>
      <c r="B55" s="18"/>
      <c r="C55" s="18"/>
      <c r="D55" s="18"/>
      <c r="E55" s="18"/>
      <c r="F55" s="18">
        <v>10</v>
      </c>
      <c r="G55" s="18">
        <v>4499.9000000000005</v>
      </c>
      <c r="H55" s="18">
        <v>10</v>
      </c>
      <c r="I55" s="18">
        <v>4499.9000000000005</v>
      </c>
    </row>
    <row r="56" spans="1:9" x14ac:dyDescent="0.25">
      <c r="A56" s="3" t="s">
        <v>13</v>
      </c>
      <c r="B56" s="18"/>
      <c r="C56" s="18"/>
      <c r="D56" s="18">
        <v>9</v>
      </c>
      <c r="E56" s="18">
        <v>5059.91</v>
      </c>
      <c r="F56" s="18"/>
      <c r="G56" s="18"/>
      <c r="H56" s="18">
        <v>9</v>
      </c>
      <c r="I56" s="18">
        <v>5059.91</v>
      </c>
    </row>
    <row r="57" spans="1:9" x14ac:dyDescent="0.25">
      <c r="A57" s="3" t="s">
        <v>25</v>
      </c>
      <c r="B57" s="18">
        <v>16</v>
      </c>
      <c r="C57" s="18">
        <v>1609.8400000000001</v>
      </c>
      <c r="D57" s="18"/>
      <c r="E57" s="18"/>
      <c r="F57" s="18"/>
      <c r="G57" s="18"/>
      <c r="H57" s="18">
        <v>16</v>
      </c>
      <c r="I57" s="18">
        <v>1609.8400000000001</v>
      </c>
    </row>
    <row r="58" spans="1:9" x14ac:dyDescent="0.25">
      <c r="A58" s="3" t="s">
        <v>254</v>
      </c>
      <c r="B58" s="18">
        <v>40</v>
      </c>
      <c r="C58" s="18">
        <v>2619.6000000000004</v>
      </c>
      <c r="D58" s="18">
        <v>15</v>
      </c>
      <c r="E58" s="18">
        <v>5476.91</v>
      </c>
      <c r="F58" s="18">
        <v>27</v>
      </c>
      <c r="G58" s="18">
        <v>4752.7300000000005</v>
      </c>
      <c r="H58" s="18">
        <v>82</v>
      </c>
      <c r="I58" s="18">
        <v>12849.240000000002</v>
      </c>
    </row>
    <row r="59" spans="1:9" x14ac:dyDescent="0.25">
      <c r="A59" s="3"/>
    </row>
    <row r="60" spans="1:9" x14ac:dyDescent="0.25">
      <c r="A60" s="16" t="s">
        <v>296</v>
      </c>
    </row>
    <row r="61" spans="1:9" x14ac:dyDescent="0.25">
      <c r="A61" s="2" t="s">
        <v>253</v>
      </c>
      <c r="B61" t="s">
        <v>271</v>
      </c>
      <c r="C61" t="s">
        <v>274</v>
      </c>
      <c r="D61" t="s">
        <v>279</v>
      </c>
    </row>
    <row r="62" spans="1:9" x14ac:dyDescent="0.25">
      <c r="A62" s="3" t="s">
        <v>23</v>
      </c>
      <c r="B62">
        <v>46</v>
      </c>
      <c r="C62" s="4">
        <v>56.997826086956515</v>
      </c>
      <c r="D62">
        <v>2621.8999999999996</v>
      </c>
    </row>
    <row r="63" spans="1:9" x14ac:dyDescent="0.25">
      <c r="A63" s="3" t="s">
        <v>21</v>
      </c>
      <c r="B63">
        <v>114</v>
      </c>
      <c r="C63" s="4">
        <v>16.332719298245621</v>
      </c>
      <c r="D63">
        <v>1861.9300000000007</v>
      </c>
    </row>
    <row r="64" spans="1:9" x14ac:dyDescent="0.25">
      <c r="A64" s="3" t="s">
        <v>17</v>
      </c>
      <c r="B64">
        <v>145</v>
      </c>
      <c r="C64" s="4">
        <v>56.061586206896557</v>
      </c>
      <c r="D64">
        <v>8128.9300000000012</v>
      </c>
    </row>
    <row r="65" spans="1:4" x14ac:dyDescent="0.25">
      <c r="A65" s="3" t="s">
        <v>9</v>
      </c>
      <c r="B65">
        <v>66</v>
      </c>
      <c r="C65" s="4">
        <v>530.03651515151535</v>
      </c>
      <c r="D65">
        <v>34982.410000000011</v>
      </c>
    </row>
    <row r="66" spans="1:4" x14ac:dyDescent="0.25">
      <c r="A66" s="3" t="s">
        <v>13</v>
      </c>
      <c r="B66">
        <v>59</v>
      </c>
      <c r="C66" s="4">
        <v>316.0366101694915</v>
      </c>
      <c r="D66">
        <v>18646.16</v>
      </c>
    </row>
    <row r="67" spans="1:4" x14ac:dyDescent="0.25">
      <c r="A67" s="3" t="s">
        <v>25</v>
      </c>
      <c r="B67">
        <v>88</v>
      </c>
      <c r="C67" s="4">
        <v>162.80136363636359</v>
      </c>
      <c r="D67">
        <v>14326.519999999997</v>
      </c>
    </row>
    <row r="68" spans="1:4" x14ac:dyDescent="0.25">
      <c r="A68" s="3" t="s">
        <v>254</v>
      </c>
      <c r="B68">
        <v>518</v>
      </c>
      <c r="C68" s="4">
        <v>155.53638996138997</v>
      </c>
      <c r="D68">
        <v>80567.850000000006</v>
      </c>
    </row>
  </sheetData>
  <phoneticPr fontId="19" type="noConversion"/>
  <pageMargins left="0.7" right="0.7" top="0.75" bottom="0.75" header="0.3" footer="0.3"/>
  <pageSetup orientation="portrait" r:id="rId5"/>
  <tableParts count="2">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5F8CD-2BF0-47CB-808E-BA83B8868361}">
  <dimension ref="E3"/>
  <sheetViews>
    <sheetView showGridLines="0" topLeftCell="A25" zoomScale="70" zoomScaleNormal="70" workbookViewId="0">
      <selection activeCell="AI34" sqref="AI34"/>
    </sheetView>
  </sheetViews>
  <sheetFormatPr defaultRowHeight="15" x14ac:dyDescent="0.25"/>
  <cols>
    <col min="1" max="16384" width="9.140625" style="6"/>
  </cols>
  <sheetData>
    <row r="3" spans="5:5" x14ac:dyDescent="0.25">
      <c r="E3" s="10"/>
    </row>
  </sheetData>
  <pageMargins left="0.7" right="0.7" top="0.75" bottom="0.75" header="0.3" footer="0.3"/>
  <pageSetup paperSize="3" fitToHeight="0"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AB1B88-6D80-4528-BDBD-ED0712D48C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Online Sales 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boga venu gopal</dc:creator>
  <cp:lastModifiedBy>OS445</cp:lastModifiedBy>
  <cp:lastPrinted>2024-06-22T05:37:42Z</cp:lastPrinted>
  <dcterms:modified xsi:type="dcterms:W3CDTF">2024-07-09T10:31:14Z</dcterms:modified>
</cp:coreProperties>
</file>