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bogda"/>
  <workbookPr defaultThemeVersion="124226"/>
  <bookViews>
    <workbookView activeTab="0" xWindow="240" yWindow="60" windowWidth="13290" windowHeight="4275" tabRatio="130"/>
  </bookViews>
  <sheets>
    <sheet name="Sheet1" sheetId="1" r:id="rId4"/>
    <sheet name="Sheet2" sheetId="2" r:id="rId5"/>
    <sheet name="Sheet3" sheetId="3" r:id="rId6"/>
  </sheets>
  <definedNames>
    <definedName name="Cin">Sheet1!$E$75</definedName>
    <definedName name="Cin_bank">Sheet1!$E$76</definedName>
    <definedName name="Cinbank">Sheet1!$E$76</definedName>
    <definedName name="Cout">Sheet1!$E$58</definedName>
    <definedName name="Cout_bank">Sheet1!$E$61</definedName>
    <definedName name="Coutact">Sheet1!$E$61</definedName>
    <definedName name="duty">Sheet1!$E$17</definedName>
    <definedName name="Energy">Sheet1!$E$27</definedName>
    <definedName name="ESR">Sheet1!$E$63</definedName>
    <definedName name="ESRin">Sheet1!$E$78</definedName>
    <definedName name="ESRin_MAX">Sheet1!$E$77</definedName>
    <definedName name="ESRinMAX">Sheet1!$E$77</definedName>
    <definedName name="ESRmax">Sheet1!$E$62</definedName>
    <definedName name="fsw">Sheet1!$E$11</definedName>
    <definedName name="Iave">Sheet1!$E$42</definedName>
    <definedName name="Imin">Sheet1!$E$10</definedName>
    <definedName name="Iout">Sheet1!$E$8</definedName>
    <definedName name="Ioutmin">Sheet1!$E$8</definedName>
    <definedName name="Ipeak">Sheet1!$E$34</definedName>
    <definedName name="Iripple">Sheet1!$E$33</definedName>
    <definedName name="Irms">Sheet1!$E$35</definedName>
    <definedName name="Irms_cin">Sheet1!$E$73</definedName>
    <definedName name="Irmscap">Sheet1!$E$57</definedName>
    <definedName name="Irmscin">Sheet1!$E$73</definedName>
    <definedName name="Lmin">Sheet1!$E$26</definedName>
    <definedName name="ontime">Sheet1!$E$20</definedName>
    <definedName name="Pcond">Sheet1!$E$16</definedName>
    <definedName name="period">Sheet1!$E$19</definedName>
    <definedName name="Pout">Sheet1!$E$9</definedName>
    <definedName name="RDSon">Sheet1!$E$14</definedName>
    <definedName name="VDS">Sheet1!$E$46</definedName>
    <definedName name="Vf">Sheet1!$E$13</definedName>
    <definedName name="Vin">Sheet1!$E$7</definedName>
    <definedName name="Vout">Sheet1!$E$6</definedName>
    <definedName name="Vpp">Sheet1!$E$68</definedName>
    <definedName name="Vpp_cap_in">Sheet1!$E$79</definedName>
    <definedName name="Vpp_ESR_in">Sheet1!$E$81</definedName>
    <definedName name="Vpp_in">Sheet1!$E$83</definedName>
    <definedName name="Vppcap">Sheet1!$E$64</definedName>
    <definedName name="VppESR">Sheet1!$E$66</definedName>
    <definedName name="VR">Sheet1!$E$41</definedName>
    <definedName name="VRDSon">Sheet1!$E$15</definedName>
    <definedName name="Vripple">Sheet1!$E$12</definedName>
    <definedName name="Vripple_in">Sheet1!$E$74</definedName>
    <definedName name="Vripplein">Sheet1!$E$74</definedName>
  </definedNames>
  <calcPr/>
  <extLst>
    <ext uri="smNativeData">
      <pm:revision xmlns:pm="smNativeData" day="1545154090" val="944" rev="123" revOS="4"/>
      <pm:docPrefs xmlns:pm="smNativeData" id="1545154090" fixedDigits="0" showNotice="1" showFrameBounds="1" autoChart="1" recalcOnPrint="1" recalcOnCopy="1" compatTextArt="1" keepXLPalette="1" tab="567" useDefinedPrintRange="1" printArea="currentSheet"/>
      <pm:compatibility xmlns:pm="smNativeData" id="1545154090" overlapCells="1"/>
      <pm:defCurrency xmlns:pm="smNativeData" id="1545154090"/>
    </ext>
  </extLst>
</workbook>
</file>

<file path=xl/sharedStrings.xml><?xml version="1.0" encoding="utf-8"?>
<sst xmlns="http://schemas.openxmlformats.org/spreadsheetml/2006/main" count="139" uniqueCount="106">
  <si>
    <t>BUCK (Step Down)</t>
  </si>
  <si>
    <t>Typical Applications</t>
  </si>
  <si>
    <t>Used when output is always lower than the input and small size is needed</t>
  </si>
  <si>
    <t>The Transfer Function of a Buck Converter:</t>
  </si>
  <si>
    <r>
      <t>(V</t>
    </r>
    <r>
      <rPr>
        <rFont val="Arial"/>
        <charset val="0"/>
        <family val="2"/>
        <sz val="11"/>
        <b/>
        <i val="0"/>
        <vertAlign val="subscript"/>
        <extLst>
          <ext uri="smNativeData">
            <pm:charSpec xmlns:pm="smNativeData" id="1545154090" ssSize="60" ssDistance="-5">
              <pm:latin face="Arial" sz="220" weight="bold" i="0"/>
              <pm:cs/>
              <pm:ea/>
            </pm:charSpec>
          </ext>
        </extLst>
      </rPr>
      <t>OUT</t>
    </r>
    <r>
      <rPr>
        <rFont val="Arial"/>
        <charset val="0"/>
        <family val="2"/>
        <sz val="11"/>
        <b/>
        <i val="0"/>
        <vertAlign val="superscript"/>
        <extLst>
          <ext uri="smNativeData">
            <pm:charSpec xmlns:pm="smNativeData" id="1545154090" ssSize="0" ssDistance="0">
              <pm:latin face="Arial" sz="220" weight="bold" i="0"/>
              <pm:cs/>
              <pm:ea/>
            </pm:charSpec>
          </ext>
        </extLst>
      </rPr>
      <t>+V</t>
    </r>
    <r>
      <rPr>
        <rFont val="Arial"/>
        <charset val="0"/>
        <family val="2"/>
        <sz val="11"/>
        <b/>
        <i val="0"/>
        <vertAlign val="subscript"/>
        <extLst>
          <ext uri="smNativeData">
            <pm:charSpec xmlns:pm="smNativeData" id="1545154090" ssSize="60" ssDistance="-5">
              <pm:latin face="Arial" sz="220" weight="bold" i="0"/>
              <pm:cs/>
              <pm:ea/>
            </pm:charSpec>
          </ext>
        </extLst>
      </rPr>
      <t>F</t>
    </r>
    <r>
      <rPr>
        <rFont val="Arial"/>
        <charset val="0"/>
        <family val="2"/>
        <sz val="11"/>
        <b/>
        <i val="0"/>
        <vertAlign val="superscript"/>
        <extLst>
          <ext uri="smNativeData">
            <pm:charSpec xmlns:pm="smNativeData" id="1545154090" ssSize="0" ssDistance="0">
              <pm:latin face="Arial" sz="220" weight="bold" i="0"/>
              <pm:cs/>
              <pm:ea/>
            </pm:charSpec>
          </ext>
        </extLst>
      </rPr>
      <t>)/(V</t>
    </r>
    <r>
      <rPr>
        <rFont val="Arial"/>
        <charset val="0"/>
        <family val="2"/>
        <sz val="11"/>
        <b/>
        <i val="0"/>
        <vertAlign val="subscript"/>
        <extLst>
          <ext uri="smNativeData">
            <pm:charSpec xmlns:pm="smNativeData" id="1545154090" ssSize="60" ssDistance="-5">
              <pm:latin face="Arial" sz="220" weight="bold" i="0"/>
              <pm:cs/>
              <pm:ea/>
            </pm:charSpec>
          </ext>
        </extLst>
      </rPr>
      <t>IN</t>
    </r>
    <r>
      <rPr>
        <rFont val="Arial"/>
        <charset val="0"/>
        <family val="2"/>
        <sz val="11"/>
        <b/>
        <i val="0"/>
        <vertAlign val="superscript"/>
        <extLst>
          <ext uri="smNativeData">
            <pm:charSpec xmlns:pm="smNativeData" id="1545154090" ssSize="0" ssDistance="0">
              <pm:latin face="Arial" sz="220" weight="bold" i="0"/>
              <pm:cs/>
              <pm:ea/>
            </pm:charSpec>
          </ext>
        </extLst>
      </rPr>
      <t>-V</t>
    </r>
    <r>
      <rPr>
        <rFont val="Arial"/>
        <charset val="0"/>
        <family val="2"/>
        <sz val="11"/>
        <b/>
        <i val="0"/>
        <vertAlign val="subscript"/>
        <extLst>
          <ext uri="smNativeData">
            <pm:charSpec xmlns:pm="smNativeData" id="1545154090" ssSize="60" ssDistance="-5">
              <pm:latin face="Arial" sz="220" weight="bold" i="0"/>
              <pm:cs/>
              <pm:ea/>
            </pm:charSpec>
          </ext>
        </extLst>
      </rPr>
      <t>RDSon</t>
    </r>
    <r>
      <rPr>
        <rFont val="Arial"/>
        <charset val="0"/>
        <family val="2"/>
        <sz val="11"/>
        <b/>
        <i val="0"/>
        <vertAlign val="superscript"/>
        <extLst>
          <ext uri="smNativeData">
            <pm:charSpec xmlns:pm="smNativeData" id="1545154090" ssSize="0" ssDistance="0">
              <pm:latin face="Arial" sz="220" weight="bold" i="0"/>
              <pm:cs/>
              <pm:ea/>
            </pm:charSpec>
          </ext>
        </extLst>
      </rPr>
      <t>)</t>
    </r>
    <r>
      <rPr>
        <rFont val="Arial"/>
        <charset val="0"/>
        <family val="2"/>
        <sz val="11"/>
        <b/>
        <i val="0"/>
        <vertAlign val="subscript"/>
        <extLst>
          <ext uri="smNativeData">
            <pm:charSpec xmlns:pm="smNativeData" id="1545154090" ssSize="60" ssDistance="-5">
              <pm:latin face="Arial" sz="220" weight="bold" i="0"/>
              <pm:cs/>
              <pm:ea/>
            </pm:charSpec>
          </ext>
        </extLst>
      </rPr>
      <t xml:space="preserve"> </t>
    </r>
    <r>
      <rPr>
        <rFont val="Arial"/>
        <charset val="0"/>
        <family val="2"/>
        <sz val="11"/>
        <b/>
        <i val="0"/>
        <vertAlign val="superscript"/>
        <extLst>
          <ext uri="smNativeData">
            <pm:charSpec xmlns:pm="smNativeData" id="1545154090" ssSize="0" ssDistance="0">
              <pm:latin face="Arial" sz="220" weight="bold" i="0"/>
              <pm:cs/>
              <pm:ea/>
            </pm:charSpec>
          </ext>
        </extLst>
      </rPr>
      <t>= D</t>
    </r>
  </si>
  <si>
    <t>Advantages</t>
  </si>
  <si>
    <t>High efficiency especially if the Schottky diode is replaced by a synchronous switch.</t>
  </si>
  <si>
    <t>Requirements:</t>
  </si>
  <si>
    <t>Fill in shaded regions:</t>
  </si>
  <si>
    <t>Low switch stress equal to the input voltage plus the forward voltage of the diode.</t>
  </si>
  <si>
    <t>The output voltage of the converter:</t>
  </si>
  <si>
    <r>
      <t>V</t>
    </r>
    <r>
      <rPr>
        <rFont val="Arial"/>
        <charset val="0"/>
        <family val="2"/>
        <sz val="10"/>
        <b val="0"/>
        <i val="0"/>
        <vertAlign val="subscript"/>
        <extLst>
          <ext uri="smNativeData">
            <pm:charSpec xmlns:pm="smNativeData" id="1545154090" ssSize="60" ssDistance="-5">
              <pm:latin face="Arial" sz="200" weight="normal" i="0"/>
              <pm:cs/>
              <pm:ea/>
            </pm:charSpec>
          </ext>
        </extLst>
      </rPr>
      <t>OUT</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</si>
  <si>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V</t>
  </si>
  <si>
    <t>The input voltage of the converter:</t>
  </si>
  <si>
    <r>
      <t>V</t>
    </r>
    <r>
      <rPr>
        <rFont val="Arial"/>
        <charset val="0"/>
        <family val="2"/>
        <sz val="10"/>
        <b val="0"/>
        <i val="0"/>
        <vertAlign val="subscript"/>
        <extLst>
          <ext uri="smNativeData">
            <pm:charSpec xmlns:pm="smNativeData" id="1545154090" ssSize="60" ssDistance="-5">
              <pm:latin face="Arial" sz="200" weight="normal" i="0"/>
              <pm:cs/>
              <pm:ea/>
            </pm:charSpec>
          </ext>
        </extLst>
      </rPr>
      <t>IN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</si>
  <si>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Low output ripple means a relatively small output filter.</t>
  </si>
  <si>
    <t>The nominal output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</si>
  <si>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OUT</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 </t>
    </r>
  </si>
  <si>
    <t>A</t>
  </si>
  <si>
    <t>Disadvantages</t>
  </si>
  <si>
    <t>Only one output.</t>
  </si>
  <si>
    <t>Output power of the converter:</t>
  </si>
  <si>
    <r>
      <t>P</t>
    </r>
    <r>
      <rPr>
        <rFont val="Arial"/>
        <charset val="0"/>
        <family val="2"/>
        <sz val="10"/>
        <b val="0"/>
        <i val="0"/>
        <vertAlign val="subscript"/>
        <extLst>
          <ext uri="smNativeData">
            <pm:charSpec xmlns:pm="smNativeData" id="1545154090" ssSize="60" ssDistance="-5">
              <pm:latin face="Arial" sz="200" weight="normal" i="0"/>
              <pm:cs/>
              <pm:ea/>
            </pm:charSpec>
          </ext>
        </extLst>
      </rPr>
      <t>OUT</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</si>
  <si>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W</t>
  </si>
  <si>
    <t>Non-isolated.</t>
  </si>
  <si>
    <t>The minimum output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</si>
  <si>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OUTMIN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 </t>
    </r>
  </si>
  <si>
    <r>
      <t>A, assumed to be 10% of I</t>
    </r>
    <r>
      <rPr>
        <rFont val="Arial"/>
        <charset val="0"/>
        <family val="2"/>
        <sz val="10"/>
        <b val="0"/>
        <i val="0"/>
        <vertAlign val="subscript"/>
        <extLst>
          <ext uri="smNativeData">
            <pm:charSpec xmlns:pm="smNativeData" id="1545154090" ssSize="60" ssDistance="-5">
              <pm:latin face="Arial" sz="200" weight="normal" i="0"/>
              <pm:cs/>
              <pm:ea/>
            </pm:charSpec>
          </ext>
        </extLst>
      </rPr>
      <t>OUT</t>
    </r>
  </si>
  <si>
    <t>Large EMI filter for high input ripple current due to input current always being discontinuous even though the inductor current can be either continuous or discontinuous.</t>
  </si>
  <si>
    <t>The switching frequency of the converter:</t>
  </si>
  <si>
    <r>
      <t>f</t>
    </r>
    <r>
      <rPr>
        <rFont val="Arial"/>
        <charset val="0"/>
        <family val="2"/>
        <sz val="10"/>
        <b val="0"/>
        <i val="0"/>
        <vertAlign val="subscript"/>
        <extLst>
          <ext uri="smNativeData">
            <pm:charSpec xmlns:pm="smNativeData" id="1545154090" ssSize="60" ssDistance="-5">
              <pm:latin face="Arial" sz="200" weight="normal" i="0"/>
              <pm:cs/>
              <pm:ea/>
            </pm:charSpec>
          </ext>
        </extLst>
      </rPr>
      <t>SW</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</si>
  <si>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kHz</t>
  </si>
  <si>
    <t>Maximum allowable peak-to-peak ripple:</t>
  </si>
  <si>
    <r>
      <t>V</t>
    </r>
    <r>
      <rPr>
        <rFont val="Arial"/>
        <charset val="0"/>
        <family val="2"/>
        <sz val="10"/>
        <b val="0"/>
        <i val="0"/>
        <vertAlign val="subscript"/>
        <extLst>
          <ext uri="smNativeData">
            <pm:charSpec xmlns:pm="smNativeData" id="1545154090" ssSize="60" ssDistance="-5">
              <pm:latin face="Arial" sz="200" weight="normal" i="0"/>
              <pm:cs/>
              <pm:ea/>
            </pm:charSpec>
          </ext>
        </extLst>
      </rPr>
      <t>pp_ripple</t>
    </r>
    <r>
      <rPr>
        <rFont val="Arial"/>
        <charset val="0"/>
        <family val="2"/>
        <sz val="10"/>
        <b val="0"/>
        <i val="0"/>
        <vertAlign val="superscript"/>
        <extLst>
          <ext uri="smNativeData">
            <pm:charSpec xmlns:pm="smNativeData" id="1545154090" ssSize="0" ssDistance="0">
              <pm:latin face="Arial" sz="200" weight="normal" i="0"/>
              <pm:cs/>
              <pm:ea/>
            </pm:charSpec>
          </ext>
        </extLst>
      </rPr>
      <t>=</t>
    </r>
  </si>
  <si>
    <r>
      <t>V, assumed to be 1% of V</t>
    </r>
    <r>
      <rPr>
        <rFont val="Arial"/>
        <charset val="0"/>
        <family val="2"/>
        <sz val="10"/>
        <b val="0"/>
        <i val="0"/>
        <vertAlign val="subscript"/>
        <extLst>
          <ext uri="smNativeData">
            <pm:charSpec xmlns:pm="smNativeData" id="1545154090" ssSize="60" ssDistance="-5">
              <pm:latin face="Arial" sz="200" weight="normal" i="0"/>
              <pm:cs/>
              <pm:ea/>
            </pm:charSpec>
          </ext>
        </extLst>
      </rPr>
      <t>OUT</t>
    </r>
  </si>
  <si>
    <t>Forward voltage drop across diode:</t>
  </si>
  <si>
    <r>
      <t>V</t>
    </r>
    <r>
      <rPr>
        <rFont val="Arial"/>
        <charset val="0"/>
        <family val="2"/>
        <sz val="10"/>
        <b val="0"/>
        <i val="0"/>
        <vertAlign val="subscript"/>
        <extLst>
          <ext uri="smNativeData">
            <pm:charSpec xmlns:pm="smNativeData" id="1545154090" ssSize="60" ssDistance="-5">
              <pm:latin face="Arial" sz="200" weight="normal" i="0"/>
              <pm:cs/>
              <pm:ea/>
            </pm:charSpec>
          </ext>
        </extLst>
      </rPr>
      <t>F</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</si>
  <si>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Requires a high-side switch drive.</t>
  </si>
  <si>
    <r>
      <t>R</t>
    </r>
    <r>
      <rPr>
        <rFont val="Arial"/>
        <charset val="0"/>
        <family val="2"/>
        <sz val="10"/>
        <b val="0"/>
        <i val="0"/>
        <vertAlign val="subscript"/>
        <extLst>
          <ext uri="smNativeData">
            <pm:charSpec xmlns:pm="smNativeData" id="1545154090" ssSize="60" ssDistance="-5">
              <pm:latin face="Arial" sz="200" weight="normal" i="0"/>
              <pm:cs/>
              <pm:ea/>
            </pm:charSpec>
          </ext>
        </extLst>
      </rPr>
      <t>DSon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of switch at operating point:</t>
    </r>
  </si>
  <si>
    <r>
      <t>R</t>
    </r>
    <r>
      <rPr>
        <rFont val="Arial"/>
        <charset val="0"/>
        <family val="2"/>
        <sz val="10"/>
        <b val="0"/>
        <i val="0"/>
        <vertAlign val="subscript"/>
        <extLst>
          <ext uri="smNativeData">
            <pm:charSpec xmlns:pm="smNativeData" id="1545154090" ssSize="60" ssDistance="-5">
              <pm:latin face="Arial" sz="200" weight="normal" i="0"/>
              <pm:cs/>
              <pm:ea/>
            </pm:charSpec>
          </ext>
        </extLst>
      </rPr>
      <t>DSon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</si>
  <si>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r>
      <t>Voltage drop across R</t>
    </r>
    <r>
      <rPr>
        <rFont val="Arial"/>
        <charset val="0"/>
        <family val="2"/>
        <sz val="10"/>
        <b val="0"/>
        <i val="0"/>
        <vertAlign val="subscript"/>
        <extLst>
          <ext uri="smNativeData">
            <pm:charSpec xmlns:pm="smNativeData" id="1545154090" ssSize="60" ssDistance="-5">
              <pm:latin face="Arial" sz="200" weight="normal" i="0"/>
              <pm:cs/>
              <pm:ea/>
            </pm:charSpec>
          </ext>
        </extLst>
      </rPr>
      <t>DSon</t>
    </r>
    <r>
      <rPr>
        <rFont val="Arial"/>
        <charset val="0"/>
        <family val="2"/>
        <sz val="10"/>
        <b val="0"/>
        <i val="0"/>
        <vertAlign val="superscript"/>
        <extLst>
          <ext uri="smNativeData">
            <pm:charSpec xmlns:pm="smNativeData" id="1545154090" ssSize="0" ssDistance="0">
              <pm:latin face="Arial" sz="200" weight="normal" i="0"/>
              <pm:cs/>
              <pm:ea/>
            </pm:charSpec>
          </ext>
        </extLst>
      </rPr>
      <t>:</t>
    </r>
  </si>
  <si>
    <r>
      <t>V</t>
    </r>
    <r>
      <rPr>
        <rFont val="Arial"/>
        <charset val="0"/>
        <family val="2"/>
        <sz val="10"/>
        <b val="0"/>
        <i val="0"/>
        <vertAlign val="subscript"/>
        <extLst>
          <ext uri="smNativeData">
            <pm:charSpec xmlns:pm="smNativeData" id="1545154090" ssSize="60" ssDistance="-5">
              <pm:latin face="Arial" sz="200" weight="normal" i="0"/>
              <pm:cs/>
              <pm:ea/>
            </pm:charSpec>
          </ext>
        </extLst>
      </rPr>
      <t>RDSon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</si>
  <si>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Conduction losses of switch:</t>
  </si>
  <si>
    <r>
      <t>P</t>
    </r>
    <r>
      <rPr>
        <rFont val="Arial"/>
        <charset val="0"/>
        <family val="2"/>
        <sz val="10"/>
        <b val="0"/>
        <i val="0"/>
        <vertAlign val="subscript"/>
        <extLst>
          <ext uri="smNativeData">
            <pm:charSpec xmlns:pm="smNativeData" id="1545154090" ssSize="60" ssDistance="-5">
              <pm:latin face="Arial" sz="200" weight="normal" i="0"/>
              <pm:cs/>
              <pm:ea/>
            </pm:charSpec>
          </ext>
        </extLst>
      </rPr>
      <t>COND</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</si>
  <si>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Duty Cycle:</t>
  </si>
  <si>
    <t>D =</t>
  </si>
  <si>
    <t>Switching Period:</t>
  </si>
  <si>
    <t>T =</t>
  </si>
  <si>
    <r>
      <t>m</t>
    </r>
    <r>
      <rPr>
        <rFont val="Arial"/>
        <charset val="0"/>
        <family val="2"/>
        <sz val="10"/>
        <b val="0"/>
        <i val="0"/>
        <extLst>
          <ext uri="smNativeData">
            <pm:charSpec xmlns:pm="smNativeData" id="1545154090">
              <pm:latin face="Arial" sz="200" weight="normal" i="0"/>
              <pm:cs/>
              <pm:ea/>
            </pm:charSpec>
          </ext>
        </extLst>
      </rPr>
      <t>s</t>
    </r>
  </si>
  <si>
    <t>On-time of the switch:</t>
  </si>
  <si>
    <r>
      <t>t</t>
    </r>
    <r>
      <rPr>
        <rFont val="Arial"/>
        <charset val="0"/>
        <family val="2"/>
        <sz val="10"/>
        <b val="0"/>
        <i val="0"/>
        <vertAlign val="subscript"/>
        <extLst>
          <ext uri="smNativeData">
            <pm:charSpec xmlns:pm="smNativeData" id="1545154090" ssSize="60" ssDistance="-5">
              <pm:latin face="Arial" sz="200" weight="normal" i="0"/>
              <pm:cs/>
              <pm:ea/>
            </pm:charSpec>
          </ext>
        </extLst>
      </rPr>
      <t>ON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</si>
  <si>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The minimum inductor value is calculated assuming the minimum output current is equal to 10% of the nominal current.  The inductor is sized such that the converter will remain in the continuous current mode through this range.</t>
  </si>
  <si>
    <t>Minimum inductor value:</t>
  </si>
  <si>
    <t>L =</t>
  </si>
  <si>
    <t>mH</t>
  </si>
  <si>
    <t>Inductor stored energy:</t>
  </si>
  <si>
    <t>E =</t>
  </si>
  <si>
    <r>
      <t>m</t>
    </r>
    <r>
      <rPr>
        <rFont val="Arial"/>
        <charset val="0"/>
        <family val="2"/>
        <sz val="10"/>
        <b val="0"/>
        <i val="0"/>
        <extLst>
          <ext uri="smNativeData">
            <pm:charSpec xmlns:pm="smNativeData" id="1545154090">
              <pm:latin face="Arial" sz="200" weight="normal" i="0"/>
              <pm:cs/>
              <pm:ea/>
            </pm:charSpec>
          </ext>
        </extLst>
      </rPr>
      <t>J</t>
    </r>
  </si>
  <si>
    <t>The drain current waveform is a ramp on a step.  The value of the current at the center of the ramp is equal to the output DC current.  The peak inductor current is equal to the output current added to half the peak to peak ripple.</t>
  </si>
  <si>
    <t>Peak-to-peak ripple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</si>
  <si>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ppRIPPLE</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</si>
  <si>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Peak switch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</si>
  <si>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PEAK</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</si>
  <si>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RMS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</si>
  <si>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RMS</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 </t>
    </r>
  </si>
  <si>
    <r>
      <t>A Schottky rectifier is chosen because of its low forward voltage, V</t>
    </r>
    <r>
      <rPr>
        <rFont val="Arial"/>
        <charset val="0"/>
        <family val="2"/>
        <sz val="10"/>
        <b val="0"/>
        <i val="0"/>
        <vertAlign val="subscript"/>
        <extLst>
          <ext uri="smNativeData">
            <pm:charSpec xmlns:pm="smNativeData" id="1545154090" ssSize="60" ssDistance="-5">
              <pm:latin face="Arial" sz="200" weight="normal" i="0"/>
              <pm:cs/>
              <pm:ea/>
            </pm:charSpec>
          </ext>
        </extLst>
      </rPr>
      <t>F</t>
    </r>
    <r>
      <rPr>
        <rFont val="Arial"/>
        <charset val="0"/>
        <family val="2"/>
        <sz val="10"/>
        <b val="0"/>
        <i val="0"/>
        <vertAlign val="superscript"/>
        <extLst>
          <ext uri="smNativeData">
            <pm:charSpec xmlns:pm="smNativeData" id="1545154090" ssSize="0" ssDistance="0">
              <pm:latin face="Arial" sz="200" weight="normal" i="0"/>
              <pm:cs/>
              <pm:ea/>
            </pm:charSpec>
          </ext>
        </extLst>
      </rPr>
      <t>, and its excellent reverse recovery characteristics.  Replacing this diode with a FET and using synchronous rectification will give even more efficiency benefits.  This rectifier must meet the following criteria:</t>
    </r>
  </si>
  <si>
    <t>DC blocking voltage:</t>
  </si>
  <si>
    <r>
      <t>V</t>
    </r>
    <r>
      <rPr>
        <rFont val="Arial"/>
        <charset val="0"/>
        <family val="2"/>
        <sz val="10"/>
        <b val="0"/>
        <i val="0"/>
        <vertAlign val="subscript"/>
        <extLst>
          <ext uri="smNativeData">
            <pm:charSpec xmlns:pm="smNativeData" id="1545154090" ssSize="60" ssDistance="-5">
              <pm:latin face="Arial" sz="200" weight="normal" i="0"/>
              <pm:cs/>
              <pm:ea/>
            </pm:charSpec>
          </ext>
        </extLst>
      </rPr>
      <t>R</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 </t>
    </r>
  </si>
  <si>
    <t>Average rectified output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</si>
  <si>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AVE</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 </t>
    </r>
  </si>
  <si>
    <t>The switch must be selected to meet the above current requirements.  The major Drain to Source voltage stress occurs at switch turn-off when the Source could possibly ring up to 5V below ground.</t>
  </si>
  <si>
    <t>Minimum rated Drain to Source voltage:</t>
  </si>
  <si>
    <r>
      <t>V</t>
    </r>
    <r>
      <rPr>
        <rFont val="Arial"/>
        <charset val="0"/>
        <family val="2"/>
        <sz val="10"/>
        <b val="0"/>
        <i val="0"/>
        <vertAlign val="subscript"/>
        <extLst>
          <ext uri="smNativeData">
            <pm:charSpec xmlns:pm="smNativeData" id="1545154090" ssSize="60" ssDistance="-5">
              <pm:latin face="Arial" sz="200" weight="normal" i="0"/>
              <pm:cs/>
              <pm:ea/>
            </pm:charSpec>
          </ext>
        </extLst>
      </rPr>
      <t>DS</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 </t>
    </r>
  </si>
  <si>
    <t>The output capacitor is chosen such that it provides significant filtering of the switching ripple.  The selected capacitor must be large enough so that its impedance is much smaller than the load at the switching frequency, allowing most of the ripple current to flow through the capacitor, not the load.  The ripple current flowing through the output capacitor is equal to the inductor current waveform with the dc component removed.  The output capacitor's ESR must also be taken into account because this parasitic resistance, which is out of phase with its capacitance, will cause additional voltage ripple.  Be sure to select capacitors based upon their maximum ripple current and ESR ratings at the temperature and frequency of the application.</t>
  </si>
  <si>
    <t>Output capacitor RMS ripple current:</t>
  </si>
  <si>
    <r>
      <t>I</t>
    </r>
    <r>
      <rPr>
        <rFont val="Arial"/>
        <charset val="0"/>
        <family val="2"/>
        <sz val="10"/>
        <b val="0"/>
        <i val="0"/>
        <vertAlign val="subscript"/>
        <extLst>
          <ext uri="smNativeData">
            <pm:charSpec xmlns:pm="smNativeData" id="1545154090" ssSize="60" ssDistance="-5">
              <pm:latin face="Arial" sz="200" weight="normal" i="0"/>
              <pm:cs/>
              <pm:ea/>
            </pm:charSpec>
          </ext>
        </extLst>
      </rPr>
      <t>RMScap</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</si>
  <si>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Minimum output capacitance:</t>
  </si>
  <si>
    <r>
      <t>C</t>
    </r>
    <r>
      <rPr>
        <rFont val="Arial"/>
        <charset val="0"/>
        <family val="2"/>
        <sz val="10"/>
        <b val="0"/>
        <i val="0"/>
        <vertAlign val="subscript"/>
        <extLst>
          <ext uri="smNativeData">
            <pm:charSpec xmlns:pm="smNativeData" id="1545154090" ssSize="60" ssDistance="-5">
              <pm:latin face="Arial" sz="200" weight="normal" i="0"/>
              <pm:cs/>
              <pm:ea/>
            </pm:charSpec>
          </ext>
        </extLst>
      </rPr>
      <t>OUT</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</si>
  <si>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r>
      <t>m</t>
    </r>
    <r>
      <rPr>
        <rFont val="Arial"/>
        <charset val="0"/>
        <family val="2"/>
        <sz val="10"/>
        <b val="0"/>
        <i val="0"/>
        <extLst>
          <ext uri="smNativeData">
            <pm:charSpec xmlns:pm="smNativeData" id="1545154090">
              <pm:latin face="Arial" sz="200" weight="normal" i="0"/>
              <pm:cs/>
              <pm:ea/>
            </pm:charSpec>
          </ext>
        </extLst>
      </rPr>
      <t>F</t>
    </r>
  </si>
  <si>
    <t>Chances are, a bank of capacitors will be required to handle the output ripple current.  This capacitance will have an ESR associated with it:</t>
  </si>
  <si>
    <t>Total capacitance of output bank used:</t>
  </si>
  <si>
    <r>
      <t>C</t>
    </r>
    <r>
      <rPr>
        <rFont val="Arial"/>
        <charset val="0"/>
        <family val="2"/>
        <sz val="10"/>
        <b val="0"/>
        <i val="0"/>
        <vertAlign val="subscript"/>
        <extLst>
          <ext uri="smNativeData">
            <pm:charSpec xmlns:pm="smNativeData" id="1545154090" ssSize="60" ssDistance="-5">
              <pm:latin face="Arial" sz="200" weight="normal" i="0"/>
              <pm:cs/>
              <pm:ea/>
            </pm:charSpec>
          </ext>
        </extLst>
      </rPr>
      <t>OUTbank</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</si>
  <si>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Maximum ESR required:</t>
  </si>
  <si>
    <r>
      <t>ESR</t>
    </r>
    <r>
      <rPr>
        <rFont val="Arial"/>
        <charset val="0"/>
        <family val="2"/>
        <sz val="10"/>
        <b val="0"/>
        <i val="0"/>
        <vertAlign val="subscript"/>
        <extLst>
          <ext uri="smNativeData">
            <pm:charSpec xmlns:pm="smNativeData" id="1545154090" ssSize="60" ssDistance="-5">
              <pm:latin face="Arial" sz="200" weight="normal" i="0"/>
              <pm:cs/>
              <pm:ea/>
            </pm:charSpec>
          </ext>
        </extLst>
      </rPr>
      <t xml:space="preserve">MAX </t>
    </r>
    <r>
      <rPr>
        <rFont val="Arial"/>
        <charset val="0"/>
        <family val="2"/>
        <sz val="10"/>
        <b val="0"/>
        <i val="0"/>
        <vertAlign val="superscript"/>
        <extLst>
          <ext uri="smNativeData">
            <pm:charSpec xmlns:pm="smNativeData" id="1545154090" ssSize="0" ssDistance="0">
              <pm:latin face="Arial" sz="200" weight="normal" i="0"/>
              <pm:cs/>
              <pm:ea/>
            </pm:charSpec>
          </ext>
        </extLst>
      </rPr>
      <t>=</t>
    </r>
  </si>
  <si>
    <t>Actual ESR of output capacitor bank used:</t>
  </si>
  <si>
    <t>ESR =</t>
  </si>
  <si>
    <t>Peak-to-peak voltage ripple due to output capacitance:</t>
  </si>
  <si>
    <r>
      <t>V</t>
    </r>
    <r>
      <rPr>
        <rFont val="Arial"/>
        <charset val="0"/>
        <family val="2"/>
        <sz val="10"/>
        <b val="0"/>
        <i val="0"/>
        <vertAlign val="subscript"/>
        <extLst>
          <ext uri="smNativeData">
            <pm:charSpec xmlns:pm="smNativeData" id="1545154090" ssSize="60" ssDistance="-5">
              <pm:latin face="Arial" sz="200" weight="normal" i="0"/>
              <pm:cs/>
              <pm:ea/>
            </pm:charSpec>
          </ext>
        </extLst>
      </rPr>
      <t>PPcap</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</si>
  <si>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Peak-to-peak voltage ripple due to output ESR:</t>
  </si>
  <si>
    <r>
      <t>V</t>
    </r>
    <r>
      <rPr>
        <rFont val="Arial"/>
        <charset val="0"/>
        <family val="2"/>
        <sz val="10"/>
        <b val="0"/>
        <i val="0"/>
        <vertAlign val="subscript"/>
        <extLst>
          <ext uri="smNativeData">
            <pm:charSpec xmlns:pm="smNativeData" id="1545154090" ssSize="60" ssDistance="-5">
              <pm:latin face="Arial" sz="200" weight="normal" i="0"/>
              <pm:cs/>
              <pm:ea/>
            </pm:charSpec>
          </ext>
        </extLst>
      </rPr>
      <t xml:space="preserve">PPESR </t>
    </r>
    <r>
      <rPr>
        <rFont val="Arial"/>
        <charset val="0"/>
        <family val="2"/>
        <sz val="10"/>
        <b val="0"/>
        <i val="0"/>
        <vertAlign val="superscript"/>
        <extLst>
          <ext uri="smNativeData">
            <pm:charSpec xmlns:pm="smNativeData" id="1545154090" ssSize="0" ssDistance="0">
              <pm:latin face="Arial" sz="200" weight="normal" i="0"/>
              <pm:cs/>
              <pm:ea/>
            </pm:charSpec>
          </ext>
        </extLst>
      </rPr>
      <t>=</t>
    </r>
  </si>
  <si>
    <t>Resultant total peak-to-peak output voltage ripple:</t>
  </si>
  <si>
    <r>
      <t>V</t>
    </r>
    <r>
      <rPr>
        <rFont val="Arial"/>
        <charset val="0"/>
        <family val="2"/>
        <sz val="10"/>
        <b val="0"/>
        <i val="0"/>
        <vertAlign val="subscript"/>
        <extLst>
          <ext uri="smNativeData">
            <pm:charSpec xmlns:pm="smNativeData" id="1545154090" ssSize="60" ssDistance="-5">
              <pm:latin face="Arial" sz="200" weight="normal" i="0"/>
              <pm:cs/>
              <pm:ea/>
            </pm:charSpec>
          </ext>
        </extLst>
      </rPr>
      <t xml:space="preserve">PPtotal </t>
    </r>
    <r>
      <rPr>
        <rFont val="Arial"/>
        <charset val="0"/>
        <family val="2"/>
        <sz val="10"/>
        <b val="0"/>
        <i val="0"/>
        <vertAlign val="superscript"/>
        <extLst>
          <ext uri="smNativeData">
            <pm:charSpec xmlns:pm="smNativeData" id="1545154090" ssSize="0" ssDistance="0">
              <pm:latin face="Arial" sz="200" weight="normal" i="0"/>
              <pm:cs/>
              <pm:ea/>
            </pm:charSpec>
          </ext>
        </extLst>
      </rPr>
      <t>=</t>
    </r>
  </si>
  <si>
    <t>The same logic is applied when selecting the input capacitor.  This capacitor, or bank of capacitors, will experience very high ripple current; the same current that is at the switch drain.  An acceptable level of input voltage ripple which would still maintain regulation is assumed to be 5%.</t>
  </si>
  <si>
    <t>Input capacitor RMS ripple current:</t>
  </si>
  <si>
    <t>Acceptable input voltage ripple:</t>
  </si>
  <si>
    <r>
      <t>V</t>
    </r>
    <r>
      <rPr>
        <rFont val="Arial"/>
        <charset val="0"/>
        <family val="2"/>
        <sz val="10"/>
        <b val="0"/>
        <i val="0"/>
        <vertAlign val="subscript"/>
        <extLst>
          <ext uri="smNativeData">
            <pm:charSpec xmlns:pm="smNativeData" id="1545154090" ssSize="60" ssDistance="-5">
              <pm:latin face="Arial" sz="200" weight="normal" i="0"/>
              <pm:cs/>
              <pm:ea/>
            </pm:charSpec>
          </ext>
        </extLst>
      </rPr>
      <t>rippleIN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</si>
  <si>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r>
      <t>V, assumed to be 5% of V</t>
    </r>
    <r>
      <rPr>
        <rFont val="Arial"/>
        <charset val="0"/>
        <family val="2"/>
        <sz val="10"/>
        <b val="0"/>
        <i val="0"/>
        <vertAlign val="subscript"/>
        <extLst>
          <ext uri="smNativeData">
            <pm:charSpec xmlns:pm="smNativeData" id="1545154090" ssSize="60" ssDistance="-5">
              <pm:latin face="Arial" sz="200" weight="normal" i="0"/>
              <pm:cs/>
              <pm:ea/>
            </pm:charSpec>
          </ext>
        </extLst>
      </rPr>
      <t>IN</t>
    </r>
  </si>
  <si>
    <t>Minimum input capacitance:</t>
  </si>
  <si>
    <r>
      <t>C</t>
    </r>
    <r>
      <rPr>
        <rFont val="Arial"/>
        <charset val="0"/>
        <family val="2"/>
        <sz val="10"/>
        <b val="0"/>
        <i val="0"/>
        <vertAlign val="subscript"/>
        <extLst>
          <ext uri="smNativeData">
            <pm:charSpec xmlns:pm="smNativeData" id="1545154090" ssSize="60" ssDistance="-5">
              <pm:latin face="Arial" sz="200" weight="normal" i="0"/>
              <pm:cs/>
              <pm:ea/>
            </pm:charSpec>
          </ext>
        </extLst>
      </rPr>
      <t>IN</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</si>
  <si>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Total capacitance of input bank used:</t>
  </si>
  <si>
    <r>
      <t>C</t>
    </r>
    <r>
      <rPr>
        <rFont val="Arial"/>
        <charset val="0"/>
        <family val="2"/>
        <sz val="10"/>
        <b val="0"/>
        <i val="0"/>
        <vertAlign val="subscript"/>
        <extLst>
          <ext uri="smNativeData">
            <pm:charSpec xmlns:pm="smNativeData" id="1545154090" ssSize="60" ssDistance="-5">
              <pm:latin face="Arial" sz="200" weight="normal" i="0"/>
              <pm:cs/>
              <pm:ea/>
            </pm:charSpec>
          </ext>
        </extLst>
      </rPr>
      <t>INbank</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</si>
  <si>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r>
      <t>ESR</t>
    </r>
    <r>
      <rPr>
        <rFont val="Arial"/>
        <charset val="0"/>
        <family val="2"/>
        <sz val="10"/>
        <b val="0"/>
        <i val="0"/>
        <vertAlign val="subscript"/>
        <extLst>
          <ext uri="smNativeData">
            <pm:charSpec xmlns:pm="smNativeData" id="1545154090" ssSize="60" ssDistance="-5">
              <pm:latin face="Arial" sz="200" weight="normal" i="0"/>
              <pm:cs/>
              <pm:ea/>
            </pm:charSpec>
          </ext>
        </extLst>
      </rPr>
      <t>MAX</t>
    </r>
    <r>
      <rPr>
        <rFont val="Arial"/>
        <charset val="0"/>
        <family val="2"/>
        <sz val="10"/>
        <b val="0"/>
        <i val="0"/>
        <vertAlign val="superscript"/>
        <extLst>
          <ext uri="smNativeData">
            <pm:charSpec xmlns:pm="smNativeData" id="1545154090" ssSize="0" ssDistance="0">
              <pm:latin face="Arial" sz="200" weight="normal" i="0"/>
              <pm:cs/>
              <pm:ea/>
            </pm:charSpec>
          </ext>
        </extLst>
      </rPr>
      <t xml:space="preserve"> =</t>
    </r>
  </si>
  <si>
    <t>Actual ESR of input capacitor bank used:</t>
  </si>
  <si>
    <t>Peak-to-peak voltage ripple due to input capacitance:</t>
  </si>
  <si>
    <t>Peak-to-peak voltage ripple due to input ESR:</t>
  </si>
  <si>
    <t>Resultant total peak-to-peak input voltage ripple:</t>
  </si>
</sst>
</file>

<file path=xl/styles.xml><?xml version="1.0" encoding="utf-8"?>
<styleSheet xmlns="http://schemas.openxmlformats.org/spreadsheetml/2006/main">
  <numFmts count="16">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00"/>
    <numFmt numFmtId="169" formatCode="#,##0.000"/>
    <numFmt numFmtId="9" formatCode="0%"/>
    <numFmt numFmtId="2" formatCode="0.00"/>
  </numFmts>
  <fonts count="8">
    <font>
      <name val="Arial"/>
      <family val="2"/>
      <color rgb="FF000000"/>
      <sz val="10"/>
      <extLst>
        <ext uri="smNativeData">
          <pm:charSpec xmlns:pm="smNativeData" id="1545154090" ulstyle="none">
            <pm:latin face="Arial" sz="200" lang="default"/>
            <pm:cs face="Times New Roman" sz="200" lang="default"/>
            <pm:ea face="SimSun" sz="200" lang="default"/>
          </pm:charSpec>
        </ext>
      </extLst>
    </font>
    <font>
      <name val="Arial"/>
      <family val="2"/>
      <color rgb="FF000000"/>
      <sz val="10"/>
      <extLst>
        <ext uri="smNativeData">
          <pm:charSpec xmlns:pm="smNativeData" id="1545154090" ulstyle="none" kern="1">
            <pm:latin face="Arial" sz="200" lang="default"/>
            <pm:cs face="Times New Roman" sz="200" lang="default"/>
            <pm:ea face="SimSun" sz="200" lang="default"/>
          </pm:charSpec>
        </ext>
      </extLst>
    </font>
    <font>
      <name val="Arial"/>
      <family val="2"/>
      <b/>
      <color rgb="FF000000"/>
      <sz val="16"/>
      <extLst>
        <ext uri="smNativeData">
          <pm:charSpec xmlns:pm="smNativeData" id="1545154090" ulstyle="none">
            <pm:latin face="Arial" sz="320" lang="default" weight="bold"/>
            <pm:cs face="Times New Roman" sz="320" lang="default" weight="bold"/>
            <pm:ea face="SimSun" sz="320" lang="default" weight="bold"/>
          </pm:charSpec>
        </ext>
      </extLst>
    </font>
    <font>
      <name val="Arial"/>
      <family val="2"/>
      <b/>
      <color rgb="FF000000"/>
      <sz val="10"/>
      <extLst>
        <ext uri="smNativeData">
          <pm:charSpec xmlns:pm="smNativeData" id="1545154090" ulstyle="none">
            <pm:latin face="Arial" sz="200" lang="default" weight="bold"/>
            <pm:cs face="Times New Roman" sz="200" lang="default" weight="bold"/>
            <pm:ea face="SimSun" sz="200" lang="default" weight="bold"/>
          </pm:charSpec>
        </ext>
      </extLst>
    </font>
    <font>
      <name val="Arial"/>
      <family val="2"/>
      <b/>
      <color rgb="FF000000"/>
      <sz val="11"/>
      <extLst>
        <ext uri="smNativeData">
          <pm:charSpec xmlns:pm="smNativeData" id="1545154090" ulstyle="none">
            <pm:latin face="Arial" sz="220" lang="default" weight="bold"/>
            <pm:cs face="Times New Roman" sz="220" lang="default" weight="bold"/>
            <pm:ea face="SimSun" sz="220" lang="default" weight="bold"/>
          </pm:charSpec>
        </ext>
      </extLst>
    </font>
    <font>
      <name val="Arial"/>
      <family val="2"/>
      <b/>
      <color rgb="FF000000"/>
      <sz val="11"/>
      <vertAlign val="subscript"/>
      <extLst>
        <ext uri="smNativeData">
          <pm:charSpec xmlns:pm="smNativeData" id="1545154090" ulstyle="none" ssSize="60" ssDistance="-5">
            <pm:latin face="Arial" sz="220" lang="default" weight="bold"/>
            <pm:cs face="Times New Roman" sz="220" lang="default" weight="bold"/>
            <pm:ea face="SimSun" sz="220" lang="default" weight="bold"/>
          </pm:charSpec>
        </ext>
      </extLst>
    </font>
    <font>
      <name val="Arial"/>
      <family val="2"/>
      <color rgb="FF000000"/>
      <sz val="10"/>
      <vertAlign val="subscript"/>
      <extLst>
        <ext uri="smNativeData">
          <pm:charSpec xmlns:pm="smNativeData" id="1545154090" ulstyle="none" ssSize="60" ssDistance="-5">
            <pm:latin face="Arial" sz="200" lang="default"/>
            <pm:cs face="Times New Roman" sz="200" lang="default"/>
            <pm:ea face="SimSun" sz="200" lang="default"/>
          </pm:charSpec>
        </ext>
      </extLst>
    </font>
    <font>
      <name val="Symbol"/>
      <charset val="2"/>
      <family val="1"/>
      <color rgb="FF000000"/>
      <sz val="10"/>
      <extLst>
        <ext uri="smNativeData">
          <pm:charSpec xmlns:pm="smNativeData" id="1545154090" ulstyle="none">
            <pm:latin face="Symbol" sz="200" lang="default"/>
            <pm:cs face="Times New Roman" sz="200" lang="default"/>
            <pm:ea face="SimSun" sz="200" lang="default"/>
          </pm:charSpec>
        </ext>
      </extLst>
    </font>
  </fonts>
  <fills count="34">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FFFCC"/>
        <bgColor rgb="FFFFFFFF"/>
        <extLst>
          <ext uri="smNativeData">
            <pm:shade xmlns:pm="smNativeData" id="1545154090" type="1" fgLvl="100" fgClr="00FFFFCC" bgLvl="100" bgClr="00000000"/>
          </ext>
        </extLst>
      </patternFill>
    </fill>
    <fill>
      <patternFill patternType="none"/>
    </fill>
    <fill>
      <patternFill patternType="none"/>
    </fill>
    <fill>
      <patternFill patternType="none"/>
    </fill>
    <fill>
      <patternFill patternType="solid">
        <fgColor rgb="FFFFFFCC"/>
        <bgColor rgb="FFFFFFFF"/>
        <extLst>
          <ext uri="smNativeData">
            <pm:shade xmlns:pm="smNativeData" id="1545154090" type="1" fgLvl="100" fgClr="00FFFFCC" bgLvl="100" bgClr="00000000"/>
          </ext>
        </extLst>
      </patternFill>
    </fill>
    <fill>
      <patternFill patternType="none"/>
    </fill>
    <fill>
      <patternFill patternType="solid">
        <fgColor rgb="FFFFFFCC"/>
        <bgColor rgb="FFFFFFFF"/>
        <extLst>
          <ext uri="smNativeData">
            <pm:shade xmlns:pm="smNativeData" id="1545154090" type="1" fgLvl="100" fgClr="00FFFFCC" bgLvl="100" bgClr="00000000"/>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545154090" type="1" fgLvl="100" fgClr="00FFFFFF" bgLvl="100" bgClr="00000000"/>
          </ext>
        </extLst>
      </patternFill>
    </fill>
    <fill>
      <patternFill patternType="solid">
        <fgColor rgb="FFFFFFCC"/>
        <bgColor rgb="FFFFFFFF"/>
        <extLst>
          <ext uri="smNativeData">
            <pm:shade xmlns:pm="smNativeData" id="1545154090" type="1" fgLvl="100" fgClr="00FFFFCC" bgLvl="100" bgClr="00000000"/>
          </ext>
        </extLst>
      </patternFill>
    </fill>
  </fills>
  <borders count="33">
    <border>
      <left style="none">
        <color rgb="FF000000"/>
      </left>
      <right style="none">
        <color rgb="FF000000"/>
      </right>
      <top style="none">
        <color rgb="FF000000"/>
      </top>
      <bottom style="none">
        <color rgb="FF000000"/>
      </bottom>
      <extLst>
        <ext uri="smNativeData">
          <pm:border xmlns:pm="smNativeData" id="1545154090"/>
        </ext>
      </extLst>
    </border>
    <border>
      <left style="medium">
        <color rgb="FF000000"/>
      </left>
      <right style="none">
        <color rgb="FF000000"/>
      </right>
      <top style="none">
        <color rgb="FF000000"/>
      </top>
      <bottom style="none">
        <color rgb="FF000000"/>
      </bottom>
      <extLst>
        <ext uri="smNativeData">
          <pm:border xmlns:pm="smNativeData" id="1545154090">
            <pm:line position="left" type="1" style="0" width="30" dist="20" width2="20" rgb="000000"/>
          </pm:border>
        </ext>
      </extLst>
    </border>
    <border>
      <left style="none">
        <color rgb="FF000000"/>
      </left>
      <right style="medium">
        <color rgb="FF000000"/>
      </right>
      <top style="none">
        <color rgb="FF000000"/>
      </top>
      <bottom style="none">
        <color rgb="FF000000"/>
      </bottom>
      <extLst>
        <ext uri="smNativeData">
          <pm:border xmlns:pm="smNativeData" id="1545154090">
            <pm:line position="right" type="1" style="0" width="30" dist="20" width2="20" rgb="000000"/>
          </pm:border>
        </ext>
      </extLst>
    </border>
    <border>
      <left style="none">
        <color rgb="FF000000"/>
      </left>
      <right style="none">
        <color rgb="FF000000"/>
      </right>
      <top style="thin">
        <color rgb="FF000000"/>
      </top>
      <bottom style="none">
        <color rgb="FF000000"/>
      </bottom>
      <extLst>
        <ext uri="smNativeData">
          <pm:border xmlns:pm="smNativeData" id="1545154090">
            <pm:line position="top" type="1" style="0" width="20" dist="20" width2="20" rgb="000000"/>
          </pm:border>
        </ext>
      </extLst>
    </border>
    <border>
      <left style="none">
        <color rgb="FF000000"/>
      </left>
      <right style="medium">
        <color rgb="FF000000"/>
      </right>
      <top style="thin">
        <color rgb="FF000000"/>
      </top>
      <bottom style="none">
        <color rgb="FF000000"/>
      </bottom>
      <extLst>
        <ext uri="smNativeData">
          <pm:border xmlns:pm="smNativeData" id="1545154090">
            <pm:line position="top" type="1" style="0" width="20" dist="20" width2="20" rgb="000000"/>
            <pm:line position="right" type="1" style="0" width="30" dist="20" width2="20" rgb="000000"/>
          </pm:border>
        </ext>
      </extLst>
    </border>
    <border>
      <left style="medium">
        <color rgb="FF000000"/>
      </left>
      <right style="none">
        <color rgb="FF000000"/>
      </right>
      <top style="thin">
        <color rgb="FF000000"/>
      </top>
      <bottom style="thin">
        <color rgb="FF000000"/>
      </bottom>
      <extLst>
        <ext uri="smNativeData">
          <pm:border xmlns:pm="smNativeData" id="1545154090">
            <pm:line position="top" type="1" style="0" width="20" dist="20" width2="20" rgb="000000"/>
            <pm:line position="bottom" type="1" style="0" width="20" dist="20" width2="20" rgb="000000"/>
            <pm:line position="left" type="1" style="0" width="30" dist="20" width2="20" rgb="000000"/>
          </pm:border>
        </ext>
      </extLst>
    </border>
    <border>
      <left style="none">
        <color rgb="FF000000"/>
      </left>
      <right style="none">
        <color rgb="FF000000"/>
      </right>
      <top style="thin">
        <color rgb="FF000000"/>
      </top>
      <bottom style="thin">
        <color rgb="FF000000"/>
      </bottom>
      <extLst>
        <ext uri="smNativeData">
          <pm:border xmlns:pm="smNativeData" id="1545154090">
            <pm:line position="top" type="1" style="0" width="20" dist="20" width2="20" rgb="000000"/>
            <pm:line position="bottom"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45154090">
            <pm:line position="top" type="1" style="0" width="20" dist="20" width2="20" rgb="000000"/>
            <pm:line position="bottom" type="1" style="0" width="20" dist="20" width2="20" rgb="000000"/>
          </pm:border>
        </ext>
      </extLst>
    </border>
    <border>
      <left style="none">
        <color rgb="FF000000"/>
      </left>
      <right style="medium">
        <color rgb="FF000000"/>
      </right>
      <top style="thin">
        <color rgb="FF000000"/>
      </top>
      <bottom style="thin">
        <color rgb="FF000000"/>
      </bottom>
      <extLst>
        <ext uri="smNativeData">
          <pm:border xmlns:pm="smNativeData" id="1545154090">
            <pm:line position="top" type="1" style="0" width="20" dist="20" width2="20" rgb="000000"/>
            <pm:line position="bottom" type="1" style="0" width="20" dist="20" width2="20" rgb="000000"/>
            <pm:line position="right" type="1" style="0" width="30" dist="20" width2="20" rgb="000000"/>
          </pm:border>
        </ext>
      </extLst>
    </border>
    <border>
      <left style="medium">
        <color rgb="FF000000"/>
      </left>
      <right style="none">
        <color rgb="FF000000"/>
      </right>
      <top style="none">
        <color rgb="FF000000"/>
      </top>
      <bottom style="thin">
        <color rgb="FF000000"/>
      </bottom>
      <extLst>
        <ext uri="smNativeData">
          <pm:border xmlns:pm="smNativeData" id="1545154090">
            <pm:line position="bottom" type="1" style="0" width="20" dist="20" width2="20" rgb="000000"/>
            <pm:line position="left" type="1" style="0" width="30" dist="20" width2="20" rgb="000000"/>
          </pm:border>
        </ext>
      </extLst>
    </border>
    <border>
      <left style="none">
        <color rgb="FF000000"/>
      </left>
      <right style="none">
        <color rgb="FF000000"/>
      </right>
      <top style="none">
        <color rgb="FF000000"/>
      </top>
      <bottom style="thin">
        <color rgb="FF000000"/>
      </bottom>
      <extLst>
        <ext uri="smNativeData">
          <pm:border xmlns:pm="smNativeData" id="1545154090">
            <pm:line position="bottom"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45154090">
            <pm:line position="bottom" type="1" style="0" width="20" dist="20" width2="20" rgb="000000"/>
          </pm:border>
        </ext>
      </extLst>
    </border>
    <border>
      <left style="none">
        <color rgb="FF000000"/>
      </left>
      <right style="medium">
        <color rgb="FF000000"/>
      </right>
      <top style="none">
        <color rgb="FF000000"/>
      </top>
      <bottom style="thin">
        <color rgb="FF000000"/>
      </bottom>
      <extLst>
        <ext uri="smNativeData">
          <pm:border xmlns:pm="smNativeData" id="1545154090">
            <pm:line position="bottom" type="1" style="0" width="20" dist="20" width2="20" rgb="000000"/>
            <pm:line position="right" type="1" style="0" width="30" dist="20" width2="20" rgb="000000"/>
          </pm:border>
        </ext>
      </extLst>
    </border>
    <border>
      <left style="none">
        <color rgb="FF000000"/>
      </left>
      <right style="none">
        <color rgb="FF000000"/>
      </right>
      <top style="thin">
        <color rgb="FF000000"/>
      </top>
      <bottom style="none">
        <color rgb="FF000000"/>
      </bottom>
      <extLst>
        <ext uri="smNativeData">
          <pm:border xmlns:pm="smNativeData" id="1545154090">
            <pm:line position="top" type="1" style="0" width="20" dist="20" width2="20" rgb="000000"/>
          </pm:border>
        </ext>
      </extLst>
    </border>
    <border>
      <left style="medium">
        <color rgb="FF000000"/>
      </left>
      <right style="none">
        <color rgb="FF000000"/>
      </right>
      <top style="medium">
        <color rgb="FF000000"/>
      </top>
      <bottom style="none">
        <color rgb="FF000000"/>
      </bottom>
      <extLst>
        <ext uri="smNativeData">
          <pm:border xmlns:pm="smNativeData" id="1545154090">
            <pm:line position="top" type="1" style="0" width="30" dist="20" width2="20" rgb="000000"/>
            <pm:line position="left" type="1" style="0" width="30" dist="20" width2="20" rgb="000000"/>
          </pm:border>
        </ext>
      </extLst>
    </border>
    <border>
      <left style="none">
        <color rgb="FF000000"/>
      </left>
      <right style="none">
        <color rgb="FF000000"/>
      </right>
      <top style="medium">
        <color rgb="FF000000"/>
      </top>
      <bottom style="none">
        <color rgb="FF000000"/>
      </bottom>
      <extLst>
        <ext uri="smNativeData">
          <pm:border xmlns:pm="smNativeData" id="1545154090">
            <pm:line position="top" type="1" style="0" width="30" dist="20" width2="20" rgb="000000"/>
          </pm:border>
        </ext>
      </extLst>
    </border>
    <border>
      <left style="none">
        <color rgb="FF000000"/>
      </left>
      <right style="medium">
        <color rgb="FF000000"/>
      </right>
      <top style="medium">
        <color rgb="FF000000"/>
      </top>
      <bottom style="none">
        <color rgb="FF000000"/>
      </bottom>
      <extLst>
        <ext uri="smNativeData">
          <pm:border xmlns:pm="smNativeData" id="1545154090">
            <pm:line position="top" type="1" style="0" width="30" dist="20" width2="20" rgb="000000"/>
            <pm:line position="right" type="1" style="0" width="30" dist="20" width2="20" rgb="000000"/>
          </pm:border>
        </ext>
      </extLst>
    </border>
    <border>
      <left style="medium">
        <color rgb="FF000000"/>
      </left>
      <right style="none">
        <color rgb="FF000000"/>
      </right>
      <top style="thin">
        <color rgb="FF000000"/>
      </top>
      <bottom style="none">
        <color rgb="FF000000"/>
      </bottom>
      <extLst>
        <ext uri="smNativeData">
          <pm:border xmlns:pm="smNativeData" id="1545154090">
            <pm:line position="top" type="1" style="0" width="20" dist="20" width2="20" rgb="000000"/>
            <pm:line position="left" type="1" style="0" width="30" dist="20" width2="20" rgb="000000"/>
          </pm:border>
        </ext>
      </extLst>
    </border>
    <border>
      <left style="medium">
        <color rgb="FF000000"/>
      </left>
      <right style="none">
        <color rgb="FF000000"/>
      </right>
      <top style="none">
        <color rgb="FF000000"/>
      </top>
      <bottom style="medium">
        <color rgb="FF000000"/>
      </bottom>
      <extLst>
        <ext uri="smNativeData">
          <pm:border xmlns:pm="smNativeData" id="1545154090">
            <pm:line position="bottom" type="1" style="0" width="30" dist="20" width2="20" rgb="000000"/>
            <pm:line position="left" type="1" style="0" width="30" dist="20" width2="20" rgb="000000"/>
          </pm:border>
        </ext>
      </extLst>
    </border>
    <border>
      <left style="none">
        <color rgb="FF000000"/>
      </left>
      <right style="none">
        <color rgb="FF000000"/>
      </right>
      <top style="none">
        <color rgb="FF000000"/>
      </top>
      <bottom style="medium">
        <color rgb="FF000000"/>
      </bottom>
      <extLst>
        <ext uri="smNativeData">
          <pm:border xmlns:pm="smNativeData" id="1545154090">
            <pm:line position="bottom" type="1" style="0" width="30" dist="20" width2="20" rgb="000000"/>
          </pm:border>
        </ext>
      </extLst>
    </border>
    <border>
      <left style="none">
        <color rgb="FF000000"/>
      </left>
      <right style="medium">
        <color rgb="FF000000"/>
      </right>
      <top style="none">
        <color rgb="FF000000"/>
      </top>
      <bottom style="medium">
        <color rgb="FF000000"/>
      </bottom>
      <extLst>
        <ext uri="smNativeData">
          <pm:border xmlns:pm="smNativeData" id="1545154090">
            <pm:line position="bottom" type="1" style="0" width="30" dist="20" width2="20" rgb="000000"/>
            <pm:line position="right" type="1" style="0" width="30" dist="20" width2="20" rgb="000000"/>
          </pm:border>
        </ext>
      </extLst>
    </border>
    <border>
      <left style="thin">
        <color rgb="FF000000"/>
      </left>
      <right style="none">
        <color rgb="FF000000"/>
      </right>
      <top style="medium">
        <color rgb="FF000000"/>
      </top>
      <bottom style="none">
        <color rgb="FF000000"/>
      </bottom>
      <extLst>
        <ext uri="smNativeData">
          <pm:border xmlns:pm="smNativeData" id="1545154090">
            <pm:line position="top" type="1" style="0" width="30" dist="20" width2="20" rgb="000000"/>
            <pm:line position="lef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45154090">
            <pm:line position="lef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4515409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45154090">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medium">
        <color rgb="FF000000"/>
      </bottom>
      <extLst>
        <ext uri="smNativeData">
          <pm:border xmlns:pm="smNativeData" id="1545154090">
            <pm:line position="top" type="1" style="0" width="20" dist="20" width2="20" rgb="000000"/>
            <pm:line position="bottom" type="1" style="0" width="30" dist="20" width2="20" rgb="000000"/>
            <pm:line position="left" type="1" style="0" width="20" dist="20" width2="20" rgb="000000"/>
          </pm:border>
        </ext>
      </extLst>
    </border>
    <border>
      <left style="medium">
        <color rgb="FF000000"/>
      </left>
      <right style="thin">
        <color rgb="FF000000"/>
      </right>
      <top style="medium">
        <color rgb="FF000000"/>
      </top>
      <bottom style="none">
        <color rgb="FF000000"/>
      </bottom>
      <extLst>
        <ext uri="smNativeData">
          <pm:border xmlns:pm="smNativeData" id="1545154090">
            <pm:line position="top" type="1" style="0" width="30" dist="20" width2="20" rgb="000000"/>
            <pm:line position="left" type="1" style="0" width="30" dist="20" width2="20" rgb="000000"/>
            <pm:line position="right" type="1" style="0" width="20" dist="20" width2="20" rgb="000000"/>
          </pm:border>
        </ext>
      </extLst>
    </border>
    <border>
      <left style="medium">
        <color rgb="FF000000"/>
      </left>
      <right style="thin">
        <color rgb="FF000000"/>
      </right>
      <top style="none">
        <color rgb="FF000000"/>
      </top>
      <bottom style="none">
        <color rgb="FF000000"/>
      </bottom>
      <extLst>
        <ext uri="smNativeData">
          <pm:border xmlns:pm="smNativeData" id="1545154090">
            <pm:line position="left" type="1" style="0" width="30" dist="20" width2="20" rgb="000000"/>
            <pm:line position="right" type="1" style="0" width="20" dist="20" width2="20" rgb="000000"/>
          </pm:border>
        </ext>
      </extLst>
    </border>
    <border>
      <left style="medium">
        <color rgb="FF000000"/>
      </left>
      <right style="thin">
        <color rgb="FF000000"/>
      </right>
      <top style="none">
        <color rgb="FF000000"/>
      </top>
      <bottom style="medium">
        <color rgb="FF000000"/>
      </bottom>
      <extLst>
        <ext uri="smNativeData">
          <pm:border xmlns:pm="smNativeData" id="1545154090">
            <pm:line position="bottom" type="1" style="0" width="30" dist="20" width2="20" rgb="000000"/>
            <pm:line position="left" type="1" style="0" width="30" dist="20" width2="20" rgb="000000"/>
            <pm:line position="right" type="1" style="0" width="20" dist="20" width2="20" rgb="000000"/>
          </pm:border>
        </ext>
      </extLst>
    </border>
    <border>
      <left style="none">
        <color rgb="FF000000"/>
      </left>
      <right style="none">
        <color rgb="FF000000"/>
      </right>
      <top style="thin">
        <color rgb="FF000000"/>
      </top>
      <bottom style="medium">
        <color rgb="FF000000"/>
      </bottom>
      <extLst>
        <ext uri="smNativeData">
          <pm:border xmlns:pm="smNativeData" id="1545154090">
            <pm:line position="top" type="1" style="0" width="20" dist="20" width2="20" rgb="000000"/>
            <pm:line position="bottom" type="1" style="0" width="30" dist="20" width2="20" rgb="000000"/>
          </pm:border>
        </ext>
      </extLst>
    </border>
    <border>
      <left style="thin">
        <color rgb="FF000000"/>
      </left>
      <right style="none">
        <color rgb="FF000000"/>
      </right>
      <top style="thin">
        <color rgb="FF000000"/>
      </top>
      <bottom style="none">
        <color rgb="FF000000"/>
      </bottom>
      <extLst>
        <ext uri="smNativeData">
          <pm:border xmlns:pm="smNativeData" id="1545154090">
            <pm:line position="top" type="1" style="0" width="20" dist="20" width2="20" rgb="00000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45154090"/>
        </ext>
      </extLst>
    </border>
    <border>
      <left style="none">
        <color rgb="FF000000"/>
      </left>
      <right style="none">
        <color rgb="FF000000"/>
      </right>
      <top style="none">
        <color rgb="FF000000"/>
      </top>
      <bottom style="none">
        <color rgb="FF000000"/>
      </bottom>
      <extLst>
        <ext uri="smNativeData">
          <pm:border xmlns:pm="smNativeData" id="1545154090"/>
        </ext>
      </extLst>
    </border>
  </borders>
  <cellStyleXfs count="6">
    <xf numFmtId="0" fontId="0" fillId="0" borderId="0" applyNumberFormat="1" applyFont="1" applyFill="1" applyBorder="1" applyAlignment="1" applyProtection="1"/>
    <xf numFmtId="167" fontId="0" fillId="0" borderId="0" applyNumberFormat="1" applyFont="0" applyFill="0" applyBorder="0" applyAlignment="0" applyProtection="0"/>
    <xf numFmtId="165" fontId="0" fillId="0" borderId="0" applyNumberFormat="1" applyFont="0" applyFill="0" applyBorder="0" applyAlignment="0" applyProtection="0"/>
    <xf numFmtId="166" fontId="0" fillId="0" borderId="0" applyNumberFormat="1" applyFont="0" applyFill="0" applyBorder="0" applyAlignment="0" applyProtection="0"/>
    <xf numFmtId="164" fontId="0" fillId="0" borderId="0" applyNumberFormat="1" applyFont="0" applyFill="0" applyBorder="0" applyAlignment="0" applyProtection="0"/>
    <xf numFmtId="9" fontId="0" fillId="0" borderId="0" applyNumberFormat="1" applyFont="0" applyFill="0" applyBorder="0" applyAlignment="0" applyProtection="0"/>
  </cellStyleXfs>
  <cellXfs count="81">
    <xf numFmtId="0" fontId="0" fillId="0" borderId="0" xfId="0"/>
    <xf numFmtId="167" fontId="0" fillId="0" borderId="0" xfId="1"/>
    <xf numFmtId="165" fontId="0" fillId="0" borderId="0" xfId="2"/>
    <xf numFmtId="166" fontId="0" fillId="0" borderId="0" xfId="3"/>
    <xf numFmtId="164" fontId="0" fillId="0" borderId="0" xfId="4"/>
    <xf numFmtId="9" fontId="0" fillId="0" borderId="0" xfId="5"/>
    <xf numFmtId="0" fontId="0" fillId="0" borderId="1" xfId="0" applyBorder="1"/>
    <xf numFmtId="0" fontId="0" fillId="0" borderId="2" xfId="0" applyBorder="1"/>
    <xf numFmtId="0" fontId="0" fillId="0" borderId="3" xfId="0" applyBorder="1" applyAlignment="1">
      <alignment horizontal="right"/>
    </xf>
    <xf numFmtId="0" fontId="0" fillId="0" borderId="4" xfId="0" applyBorder="1"/>
    <xf numFmtId="0" fontId="0" fillId="0" borderId="5" xfId="0" applyBorder="1"/>
    <xf numFmtId="0" fontId="0" fillId="0" borderId="6" xfId="0" applyBorder="1" applyAlignment="1">
      <alignment horizontal="right"/>
    </xf>
    <xf numFmtId="0" fontId="0" fillId="8" borderId="7" xfId="0" applyFill="1" applyBorder="1" applyProtection="1">
      <protection locked="0" hidden="0"/>
    </xf>
    <xf numFmtId="0" fontId="0" fillId="0" borderId="8" xfId="0" applyBorder="1"/>
    <xf numFmtId="0" fontId="0" fillId="0" borderId="9" xfId="0" applyBorder="1"/>
    <xf numFmtId="0" fontId="0" fillId="0" borderId="10" xfId="0" applyBorder="1" applyAlignment="1">
      <alignment horizontal="right"/>
    </xf>
    <xf numFmtId="0" fontId="0" fillId="12" borderId="11" xfId="0" applyFill="1" applyBorder="1" applyProtection="1">
      <protection locked="0" hidden="0"/>
    </xf>
    <xf numFmtId="0" fontId="0" fillId="0" borderId="12" xfId="0" applyBorder="1"/>
    <xf numFmtId="0" fontId="0" fillId="0" borderId="10" xfId="0" applyBorder="1"/>
    <xf numFmtId="0" fontId="0" fillId="0" borderId="6" xfId="0" applyBorder="1"/>
    <xf numFmtId="0" fontId="7" fillId="0" borderId="12" xfId="0" applyFont="1" applyBorder="1"/>
    <xf numFmtId="0" fontId="7" fillId="0" borderId="8" xfId="0" applyFont="1" applyBorder="1"/>
    <xf numFmtId="0" fontId="0" fillId="0" borderId="0" xfId="0" applyAlignment="1">
      <alignment horizontal="right"/>
    </xf>
    <xf numFmtId="0" fontId="7" fillId="0" borderId="2" xfId="0" applyFont="1" applyBorder="1"/>
    <xf numFmtId="0" fontId="0" fillId="0" borderId="5" xfId="0" applyBorder="1" applyAlignment="1">
      <alignment vertical="center"/>
    </xf>
    <xf numFmtId="0" fontId="0" fillId="0" borderId="6" xfId="0" applyBorder="1" applyAlignment="1">
      <alignment horizontal="right" vertical="center"/>
    </xf>
    <xf numFmtId="0" fontId="0" fillId="0" borderId="6" xfId="0" applyBorder="1" applyAlignment="1">
      <alignment vertical="center"/>
    </xf>
    <xf numFmtId="0" fontId="0" fillId="0" borderId="8" xfId="0" applyBorder="1" applyAlignment="1">
      <alignment vertical="center"/>
    </xf>
    <xf numFmtId="168" fontId="0" fillId="0" borderId="6" xfId="0" applyNumberFormat="1" applyBorder="1"/>
    <xf numFmtId="168" fontId="0" fillId="8" borderId="7" xfId="0" applyNumberFormat="1" applyFill="1" applyBorder="1" applyProtection="1">
      <protection locked="0" hidden="0"/>
    </xf>
    <xf numFmtId="0" fontId="0" fillId="14" borderId="13" xfId="0" applyFill="1" applyBorder="1" applyProtection="1">
      <protection locked="0" hidden="0"/>
    </xf>
    <xf numFmtId="168" fontId="0" fillId="0" borderId="10" xfId="0" applyNumberFormat="1" applyBorder="1"/>
    <xf numFmtId="0" fontId="2" fillId="0" borderId="0" xfId="0" applyFont="1" applyAlignment="1">
      <alignment horizontal="center"/>
    </xf>
    <xf numFmtId="0" fontId="3" fillId="0" borderId="14" xfId="0" applyFont="1" applyBorder="1" applyAlignment="1">
      <alignment horizontal="center" vertical="center" wrapText="1"/>
    </xf>
    <xf numFmtId="0" fontId="0" fillId="0" borderId="1" xfId="0" applyBorder="1" applyAlignment="1">
      <alignmen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0" fillId="0" borderId="12" xfId="0" applyBorder="1" applyAlignment="1">
      <alignment vertical="center" wrapText="1"/>
    </xf>
    <xf numFmtId="0" fontId="0" fillId="0" borderId="4" xfId="0" applyBorder="1" applyAlignment="1">
      <alignment vertical="center" wrapText="1"/>
    </xf>
    <xf numFmtId="0" fontId="0" fillId="0" borderId="17" xfId="0" applyBorder="1" applyAlignment="1">
      <alignment vertical="center" wrapText="1"/>
    </xf>
    <xf numFmtId="0" fontId="0" fillId="0" borderId="3"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horizontal="right" vertical="center" wrapText="1"/>
    </xf>
    <xf numFmtId="168" fontId="0" fillId="0" borderId="3" xfId="0" applyNumberFormat="1" applyBorder="1" applyAlignment="1">
      <alignment vertical="center"/>
    </xf>
    <xf numFmtId="168" fontId="0" fillId="0" borderId="10" xfId="0" applyNumberFormat="1" applyBorder="1" applyAlignment="1">
      <alignment vertical="center"/>
    </xf>
    <xf numFmtId="0" fontId="0" fillId="0" borderId="18" xfId="0" applyBorder="1" applyAlignment="1">
      <alignment vertical="center" wrapText="1"/>
    </xf>
    <xf numFmtId="0" fontId="0" fillId="0" borderId="19" xfId="0" applyBorder="1" applyAlignment="1">
      <alignment vertical="center" wrapText="1"/>
    </xf>
    <xf numFmtId="168" fontId="0" fillId="0" borderId="19" xfId="0" applyNumberFormat="1" applyBorder="1" applyAlignment="1">
      <alignment vertical="center"/>
    </xf>
    <xf numFmtId="0" fontId="0" fillId="0" borderId="20" xfId="0" applyBorder="1" applyAlignment="1">
      <alignment vertical="center" wrapText="1"/>
    </xf>
    <xf numFmtId="169" fontId="0" fillId="0" borderId="6" xfId="0" applyNumberFormat="1" applyBorder="1"/>
    <xf numFmtId="2" fontId="0" fillId="0" borderId="10" xfId="0" applyNumberFormat="1" applyBorder="1"/>
    <xf numFmtId="0" fontId="0" fillId="0" borderId="15" xfId="0" applyBorder="1" applyAlignment="1">
      <alignment vertical="center" wrapText="1"/>
    </xf>
    <xf numFmtId="0" fontId="0" fillId="0" borderId="0" xfId="0" applyAlignment="1">
      <alignment horizontal="right" vertical="center" wrapText="1"/>
    </xf>
    <xf numFmtId="168" fontId="0" fillId="0" borderId="0" xfId="0" applyNumberFormat="1" applyAlignment="1">
      <alignment vertical="center"/>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xf numFmtId="0" fontId="0" fillId="0" borderId="24" xfId="0" applyBorder="1"/>
    <xf numFmtId="0" fontId="0" fillId="0" borderId="25" xfId="0" applyBorder="1"/>
    <xf numFmtId="0" fontId="0" fillId="0" borderId="1" xfId="0" applyBorder="1" applyAlignment="1">
      <alignment horizontal="center"/>
    </xf>
    <xf numFmtId="0" fontId="0" fillId="0" borderId="17" xfId="0" applyBorder="1"/>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0" fillId="0" borderId="29" xfId="0" applyBorder="1"/>
    <xf numFmtId="0" fontId="3" fillId="0" borderId="27" xfId="0" applyFont="1" applyBorder="1" applyAlignment="1">
      <alignment vertical="center" wrapText="1"/>
    </xf>
    <xf numFmtId="0" fontId="0" fillId="0" borderId="30" xfId="0" applyBorder="1" applyAlignment="1">
      <alignment vertical="center" wrapText="1"/>
    </xf>
    <xf numFmtId="0" fontId="0" fillId="0" borderId="23" xfId="0" applyBorder="1" applyAlignment="1">
      <alignment vertical="center" wrapText="1"/>
    </xf>
    <xf numFmtId="0" fontId="3" fillId="0" borderId="28" xfId="0" applyFont="1" applyBorder="1" applyAlignment="1">
      <alignment vertical="center" wrapText="1"/>
    </xf>
    <xf numFmtId="168" fontId="0" fillId="0" borderId="3" xfId="0" applyNumberFormat="1" applyBorder="1" applyAlignment="1">
      <alignment horizontal="left" vertical="center" wrapText="1"/>
    </xf>
    <xf numFmtId="168" fontId="0" fillId="0" borderId="4" xfId="0" applyNumberFormat="1" applyBorder="1" applyAlignment="1">
      <alignment horizontal="left" vertical="center" wrapText="1"/>
    </xf>
    <xf numFmtId="0" fontId="0" fillId="0" borderId="10" xfId="0" applyBorder="1" applyAlignment="1">
      <alignment horizontal="right" vertical="center" wrapText="1"/>
    </xf>
    <xf numFmtId="168" fontId="0" fillId="0" borderId="10" xfId="0" applyNumberFormat="1" applyBorder="1" applyAlignment="1">
      <alignment horizontal="left" vertical="center" wrapText="1"/>
    </xf>
    <xf numFmtId="168" fontId="0" fillId="0" borderId="12" xfId="0" applyNumberFormat="1" applyBorder="1" applyAlignment="1">
      <alignment horizontal="left" vertical="center" wrapText="1"/>
    </xf>
  </cellXfs>
  <cellStyles count="6">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s>
  <tableStyles count="0"/>
  <extLst>
    <ext uri="smNativeData">
      <pm:charStyles xmlns:pm="smNativeData" id="1545154090" count="1">
        <pm:charStyle name="Normal" fontId="0" Id="1"/>
      </pm:charStyles>
      <pm:colors xmlns:pm="smNativeData" id="1545154090" count="28">
        <pm:color name="Periwinkle" rgb="9999FF"/>
        <pm:color name="Plum" rgb="993366"/>
        <pm:color name="Ivory" rgb="FFFFCC"/>
        <pm:color name="Bright Cyan" rgb="CCFFFF"/>
        <pm:color name="Deep Purple" rgb="660066"/>
        <pm:color name="Coral" rgb="FF8080"/>
        <pm:color name="Ocean Blue" rgb="0066CC"/>
        <pm:color name="Ice Blue" rgb="CCCCFF"/>
        <pm:color name="Sky Blue" rgb="00CCFF"/>
        <pm:color name="Light Green" rgb="CCFFCC"/>
        <pm:color name="Light Yellow" rgb="FFFF99"/>
        <pm:color name="Pale Blue" rgb="99CCFF"/>
        <pm:color name="Light Magenta" rgb="FF99CC"/>
        <pm:color name="Lavender" rgb="CC99FF"/>
        <pm:color name="Tan" rgb="FFCC99"/>
        <pm:color name="Light Blue" rgb="3366FF"/>
        <pm:color name="Aqua" rgb="33CCCC"/>
        <pm:color name="Lime" rgb="99CC00"/>
        <pm:color name="Gold" rgb="FFCC00"/>
        <pm:color name="Bright Orange" rgb="FF9900"/>
        <pm:color name="Orange" rgb="FF6600"/>
        <pm:color name="Blue Gray" rgb="666699"/>
        <pm:color name="Blue Green" rgb="003366"/>
        <pm:color name="Sea Green" rgb="339966"/>
        <pm:color name="Dark Green1" rgb="003300"/>
        <pm:color name="Olive" rgb="333300"/>
        <pm:color name="Brown1" rgb="993300"/>
        <pm:color name="Indigo Blue" rgb="333399"/>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1.vml.rels><?xml version="1.0" encoding="UTF-8" standalone="yes" ?>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vmlDrawing" Target="../drawings/vmlDrawing1.vml"/><Relationship Id="rId2"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sheetPr>
    <pageSetUpPr fitToPage="1"/>
  </sheetPr>
  <dimension ref="A1:F84"/>
  <sheetViews>
    <sheetView tabSelected="1" view="normal" zoomScale="164" workbookViewId="0">
      <selection activeCell="E7" sqref="E7"/>
    </sheetView>
  </sheetViews>
  <sheetFormatPr defaultRowHeight="13.45"/>
  <cols>
    <col min="1" max="1" width="23.423423" customWidth="1"/>
    <col min="2" max="2" width="43.000000" customWidth="1"/>
    <col min="3" max="3" width="36.423423" customWidth="1"/>
    <col min="4" max="4" width="9.000000" customWidth="1"/>
    <col min="5" max="5" width="7.288288" customWidth="1"/>
    <col min="6" max="6" width="34.144144" customWidth="1"/>
    <col min="7" max="8" width="9.144144" customWidth="1"/>
    <col min="9" max="9" width="9.288288" customWidth="1"/>
    <col min="10" max="257" width="9.144144" customWidth="1"/>
  </cols>
  <sheetData>
    <row r="1" spans="1:6">
      <c r="A1" s="32" t="s">
        <v>0</v>
      </c>
      <c r="B1" s="32"/>
      <c r="C1" s="32"/>
      <c r="D1" s="32"/>
      <c r="E1" s="32"/>
      <c r="F1" s="32"/>
    </row>
    <row r="2" spans="1:6">
      <c r="A2" s="33" t="s">
        <v>1</v>
      </c>
      <c r="B2" s="61" t="s">
        <v>2</v>
      </c>
      <c r="C2" s="35" t="s">
        <v>3</v>
      </c>
      <c r="D2" s="36"/>
      <c r="E2" s="36"/>
      <c r="F2" s="37"/>
    </row>
    <row r="3" spans="1:6" ht="15.75" customHeight="1">
      <c r="A3" s="34"/>
      <c r="B3" s="62"/>
      <c r="C3" s="38" t="s">
        <v>4</v>
      </c>
      <c r="D3" s="39"/>
      <c r="E3" s="39"/>
      <c r="F3" s="40"/>
    </row>
    <row r="4" spans="1:6">
      <c r="A4" s="68" t="s">
        <v>5</v>
      </c>
      <c r="B4" s="58" t="s">
        <v>6</v>
      </c>
      <c r="C4" s="6"/>
      <c r="F4" s="7"/>
    </row>
    <row r="5" spans="1:6">
      <c r="A5" s="69"/>
      <c r="B5" s="46"/>
      <c r="C5" s="66" t="s">
        <v>7</v>
      </c>
      <c r="D5" t="s">
        <v>8</v>
      </c>
      <c r="F5" s="7"/>
    </row>
    <row r="6" spans="1:6">
      <c r="A6" s="69"/>
      <c r="B6" s="44" t="s">
        <v>9</v>
      </c>
      <c r="C6" s="67" t="s">
        <v>10</v>
      </c>
      <c r="D6" s="8" t="s">
        <v>11</v>
      </c>
      <c r="E6" s="30" t="n">
        <v>12</v>
      </c>
      <c r="F6" s="9" t="s">
        <v>12</v>
      </c>
    </row>
    <row r="7" spans="1:6">
      <c r="A7" s="69"/>
      <c r="B7" s="46"/>
      <c r="C7" s="10" t="s">
        <v>13</v>
      </c>
      <c r="D7" s="11" t="s">
        <v>14</v>
      </c>
      <c r="E7" s="12" t="n">
        <v>32</v>
      </c>
      <c r="F7" s="13" t="s">
        <v>12</v>
      </c>
    </row>
    <row r="8" spans="1:6">
      <c r="A8" s="70"/>
      <c r="B8" s="71" t="s">
        <v>15</v>
      </c>
      <c r="C8" s="10" t="s">
        <v>16</v>
      </c>
      <c r="D8" s="11" t="s">
        <v>17</v>
      </c>
      <c r="E8" s="12" t="n">
        <v>0.1</v>
      </c>
      <c r="F8" s="13" t="s">
        <v>18</v>
      </c>
    </row>
    <row r="9" spans="1:6">
      <c r="A9" s="69" t="s">
        <v>19</v>
      </c>
      <c r="B9" s="63" t="s">
        <v>20</v>
      </c>
      <c r="C9" s="14" t="s">
        <v>21</v>
      </c>
      <c r="D9" s="15" t="s">
        <v>22</v>
      </c>
      <c r="E9" s="18">
        <f aca="1">Vout*Iout</f>
        <v>1.20000000000000018</v>
      </c>
      <c r="F9" s="17" t="s">
        <v>23</v>
      </c>
    </row>
    <row r="10" spans="1:6">
      <c r="A10" s="72"/>
      <c r="B10" s="64" t="s">
        <v>24</v>
      </c>
      <c r="C10" s="14" t="s">
        <v>25</v>
      </c>
      <c r="D10" s="15" t="s">
        <v>26</v>
      </c>
      <c r="E10" s="18">
        <f aca="1">(0.1*Iout)</f>
        <v>0.01000000000000000222</v>
      </c>
      <c r="F10" s="17" t="s">
        <v>27</v>
      </c>
    </row>
    <row r="11" spans="1:6">
      <c r="A11" s="72"/>
      <c r="B11" s="73" t="s">
        <v>28</v>
      </c>
      <c r="C11" s="14" t="s">
        <v>29</v>
      </c>
      <c r="D11" s="15" t="s">
        <v>30</v>
      </c>
      <c r="E11" s="16" t="n">
        <v>20</v>
      </c>
      <c r="F11" s="17" t="s">
        <v>31</v>
      </c>
    </row>
    <row r="12" spans="1:6">
      <c r="A12" s="72"/>
      <c r="B12" s="62"/>
      <c r="C12" s="10" t="s">
        <v>32</v>
      </c>
      <c r="D12" s="11" t="s">
        <v>33</v>
      </c>
      <c r="E12" s="19">
        <f aca="1">Vout*0.01</f>
        <v>0.119999999999999996</v>
      </c>
      <c r="F12" s="13" t="s">
        <v>34</v>
      </c>
    </row>
    <row r="13" spans="1:6">
      <c r="A13" s="72"/>
      <c r="B13" s="74"/>
      <c r="C13" s="10" t="s">
        <v>35</v>
      </c>
      <c r="D13" s="11" t="s">
        <v>36</v>
      </c>
      <c r="E13" s="12" t="n">
        <v>0.2</v>
      </c>
      <c r="F13" s="13" t="s">
        <v>12</v>
      </c>
    </row>
    <row r="14" spans="1:6">
      <c r="A14" s="75"/>
      <c r="B14" s="65" t="s">
        <v>37</v>
      </c>
      <c r="C14" s="10" t="s">
        <v>38</v>
      </c>
      <c r="D14" s="11" t="s">
        <v>39</v>
      </c>
      <c r="E14" s="12" t="n">
        <v>0.1</v>
      </c>
      <c r="F14" s="20" t="s">
        <v>23</v>
      </c>
    </row>
    <row r="15" spans="3:6">
      <c r="C15" s="10" t="s">
        <v>40</v>
      </c>
      <c r="D15" s="11" t="s">
        <v>41</v>
      </c>
      <c r="E15" s="19">
        <f aca="1">RDSon*Iout</f>
        <v>0.01000000000000000222</v>
      </c>
      <c r="F15" s="13" t="s">
        <v>12</v>
      </c>
    </row>
    <row r="16" spans="3:6">
      <c r="C16" s="10" t="s">
        <v>42</v>
      </c>
      <c r="D16" s="11" t="s">
        <v>43</v>
      </c>
      <c r="E16" s="28">
        <f aca="1">RDSon*POWER(Irms,2)</f>
        <v>0.00038264040846099995</v>
      </c>
      <c r="F16" s="13" t="s">
        <v>23</v>
      </c>
    </row>
    <row r="17" spans="3:6">
      <c r="C17" s="43" t="s">
        <v>44</v>
      </c>
      <c r="D17" s="49" t="s">
        <v>45</v>
      </c>
      <c r="E17" s="76">
        <f aca="1">IF(Vout&lt;=Vin,IF(Vout+Vf&gt;=Vin-VRDSon,"The voltage drop across RDSon is too high.  Select a switch with lower RDSon.",IF(Pcond&gt;=0.1*Pout,"The conduction losses exceed 10% of the total output power.  Select a switch with lower RDSon.",(Vout+Vf)/(Vin-VRDSon))),"Vout MUST be less than Vin.")</f>
        <v>0.381369177868083753</v>
      </c>
      <c r="F17" s="77"/>
    </row>
    <row r="18" spans="3:6">
      <c r="C18" s="45"/>
      <c r="D18" s="78"/>
      <c r="E18" s="79"/>
      <c r="F18" s="80"/>
    </row>
    <row r="19" spans="3:6">
      <c r="C19" s="10" t="s">
        <v>46</v>
      </c>
      <c r="D19" s="11" t="s">
        <v>47</v>
      </c>
      <c r="E19" s="19">
        <f aca="1">(1/(fsw*POWER(10,3)))/POWER(10,-6)</f>
        <v>50.0000000000000071</v>
      </c>
      <c r="F19" s="21" t="s">
        <v>48</v>
      </c>
    </row>
    <row r="20" spans="3:6">
      <c r="C20" s="14" t="s">
        <v>49</v>
      </c>
      <c r="D20" s="15" t="s">
        <v>50</v>
      </c>
      <c r="E20" s="31">
        <f aca="1">duty*period</f>
        <v>19.0684588934041983</v>
      </c>
      <c r="F20" s="20" t="s">
        <v>48</v>
      </c>
    </row>
    <row r="21" spans="3:6">
      <c r="C21" s="6"/>
      <c r="D21" s="22"/>
      <c r="F21" s="23"/>
    </row>
    <row r="22" spans="3:6">
      <c r="C22" s="43" t="s">
        <v>51</v>
      </c>
      <c r="D22" s="44"/>
      <c r="E22" s="44"/>
      <c r="F22" s="42"/>
    </row>
    <row r="23" spans="3:6">
      <c r="C23" s="34"/>
      <c r="D23" s="47"/>
      <c r="E23" s="47"/>
      <c r="F23" s="48"/>
    </row>
    <row r="24" spans="3:6">
      <c r="C24" s="34"/>
      <c r="D24" s="47"/>
      <c r="E24" s="47"/>
      <c r="F24" s="48"/>
    </row>
    <row r="25" spans="3:6">
      <c r="C25" s="34"/>
      <c r="D25" s="47"/>
      <c r="E25" s="47"/>
      <c r="F25" s="48"/>
    </row>
    <row r="26" spans="3:6">
      <c r="C26" s="10" t="s">
        <v>52</v>
      </c>
      <c r="D26" s="11" t="s">
        <v>53</v>
      </c>
      <c r="E26" s="19">
        <f aca="1">((Vin-Vout-VRDSon)*ontime)/(2*Imin)</f>
        <v>19058.9246639574994</v>
      </c>
      <c r="F26" s="21" t="s">
        <v>54</v>
      </c>
    </row>
    <row r="27" spans="3:6">
      <c r="C27" s="14" t="s">
        <v>55</v>
      </c>
      <c r="D27" s="15" t="s">
        <v>56</v>
      </c>
      <c r="E27" s="18">
        <f aca="1">(Lmin*POWER((Iout+Imin),2)/2)</f>
        <v>115.306494216942994</v>
      </c>
      <c r="F27" s="20" t="s">
        <v>57</v>
      </c>
    </row>
    <row r="28" spans="3:6">
      <c r="C28" s="6"/>
      <c r="D28" s="22"/>
      <c r="F28" s="23"/>
    </row>
    <row r="29" spans="3:6">
      <c r="C29" s="43" t="s">
        <v>58</v>
      </c>
      <c r="D29" s="44"/>
      <c r="E29" s="44"/>
      <c r="F29" s="42"/>
    </row>
    <row r="30" spans="3:6">
      <c r="C30" s="34"/>
      <c r="D30" s="47"/>
      <c r="E30" s="47"/>
      <c r="F30" s="48"/>
    </row>
    <row r="31" spans="3:6">
      <c r="C31" s="34"/>
      <c r="D31" s="47"/>
      <c r="E31" s="47"/>
      <c r="F31" s="48"/>
    </row>
    <row r="32" spans="3:6">
      <c r="C32" s="34"/>
      <c r="D32" s="47"/>
      <c r="E32" s="47"/>
      <c r="F32" s="48"/>
    </row>
    <row r="33" spans="3:6">
      <c r="C33" s="24" t="s">
        <v>59</v>
      </c>
      <c r="D33" s="25" t="s">
        <v>60</v>
      </c>
      <c r="E33" s="26">
        <f aca="1">Imin*2</f>
        <v>0.02</v>
      </c>
      <c r="F33" s="27" t="s">
        <v>18</v>
      </c>
    </row>
    <row r="34" spans="3:6">
      <c r="C34" s="14" t="s">
        <v>61</v>
      </c>
      <c r="D34" s="15" t="s">
        <v>62</v>
      </c>
      <c r="E34" s="18">
        <f aca="1">Iout+Imin</f>
        <v>0.110000000000000009</v>
      </c>
      <c r="F34" s="20" t="s">
        <v>18</v>
      </c>
    </row>
    <row r="35" spans="3:6">
      <c r="C35" s="10" t="s">
        <v>63</v>
      </c>
      <c r="D35" s="11" t="s">
        <v>64</v>
      </c>
      <c r="E35" s="28">
        <f aca="1">SQRT((Vout+Vf)/(Vin-VRDSon)*(POWER(Ipeak,2)-(Ipeak*Iripple)+((POWER(Iripple,2))/3)))</f>
        <v>0.061857934694020047</v>
      </c>
      <c r="F35" s="21" t="s">
        <v>18</v>
      </c>
    </row>
    <row r="36" spans="3:6">
      <c r="C36" s="6"/>
      <c r="F36" s="7"/>
    </row>
    <row r="37" spans="3:6">
      <c r="C37" s="43" t="s">
        <v>65</v>
      </c>
      <c r="D37" s="44"/>
      <c r="E37" s="44"/>
      <c r="F37" s="42"/>
    </row>
    <row r="38" spans="3:6">
      <c r="C38" s="34"/>
      <c r="D38" s="47"/>
      <c r="E38" s="47"/>
      <c r="F38" s="48"/>
    </row>
    <row r="39" spans="3:6">
      <c r="C39" s="34"/>
      <c r="D39" s="47"/>
      <c r="E39" s="47"/>
      <c r="F39" s="48"/>
    </row>
    <row r="40" spans="3:6">
      <c r="C40" s="14"/>
      <c r="D40" s="18"/>
      <c r="E40" s="18"/>
      <c r="F40" s="17"/>
    </row>
    <row r="41" spans="3:6">
      <c r="C41" s="10" t="s">
        <v>66</v>
      </c>
      <c r="D41" s="11" t="s">
        <v>67</v>
      </c>
      <c r="E41" s="19">
        <f aca="1">Vin</f>
        <v>32</v>
      </c>
      <c r="F41" s="13" t="s">
        <v>12</v>
      </c>
    </row>
    <row r="42" spans="3:6">
      <c r="C42" s="10" t="s">
        <v>68</v>
      </c>
      <c r="D42" s="11" t="s">
        <v>69</v>
      </c>
      <c r="E42" s="56">
        <f aca="1">Iout*(1-duty)</f>
        <v>0.0618630822131915981</v>
      </c>
      <c r="F42" s="13" t="s">
        <v>18</v>
      </c>
    </row>
    <row r="43" spans="3:6">
      <c r="C43" s="6"/>
      <c r="F43" s="7"/>
    </row>
    <row r="44" spans="3:6">
      <c r="C44" s="43" t="s">
        <v>70</v>
      </c>
      <c r="D44" s="44"/>
      <c r="E44" s="44"/>
      <c r="F44" s="42"/>
    </row>
    <row r="45" spans="3:6">
      <c r="C45" s="45"/>
      <c r="D45" s="46"/>
      <c r="E45" s="46"/>
      <c r="F45" s="41"/>
    </row>
    <row r="46" spans="3:6">
      <c r="C46" s="14" t="s">
        <v>71</v>
      </c>
      <c r="D46" s="15" t="s">
        <v>72</v>
      </c>
      <c r="E46" s="18">
        <f aca="1">(Vin+Vf)+5</f>
        <v>37.2000000000000028</v>
      </c>
      <c r="F46" s="17" t="s">
        <v>12</v>
      </c>
    </row>
    <row r="47" spans="3:6">
      <c r="C47" s="6"/>
      <c r="F47" s="7"/>
    </row>
    <row r="48" spans="3:6">
      <c r="C48" s="43" t="s">
        <v>73</v>
      </c>
      <c r="D48" s="44"/>
      <c r="E48" s="44"/>
      <c r="F48" s="42"/>
    </row>
    <row r="49" spans="3:6">
      <c r="C49" s="34"/>
      <c r="D49" s="47"/>
      <c r="E49" s="47"/>
      <c r="F49" s="48"/>
    </row>
    <row r="50" spans="3:6">
      <c r="C50" s="34"/>
      <c r="D50" s="47"/>
      <c r="E50" s="47"/>
      <c r="F50" s="48"/>
    </row>
    <row r="51" spans="3:6">
      <c r="C51" s="34"/>
      <c r="D51" s="47"/>
      <c r="E51" s="47"/>
      <c r="F51" s="48"/>
    </row>
    <row r="52" spans="3:6">
      <c r="C52" s="34"/>
      <c r="D52" s="47"/>
      <c r="E52" s="47"/>
      <c r="F52" s="48"/>
    </row>
    <row r="53" spans="3:6">
      <c r="C53" s="34"/>
      <c r="D53" s="47"/>
      <c r="E53" s="47"/>
      <c r="F53" s="48"/>
    </row>
    <row r="54" spans="3:6">
      <c r="C54" s="34"/>
      <c r="D54" s="47"/>
      <c r="E54" s="47"/>
      <c r="F54" s="48"/>
    </row>
    <row r="55" spans="3:6">
      <c r="C55" s="34"/>
      <c r="D55" s="47"/>
      <c r="E55" s="47"/>
      <c r="F55" s="48"/>
    </row>
    <row r="56" spans="3:6">
      <c r="C56" s="45"/>
      <c r="D56" s="46"/>
      <c r="E56" s="46"/>
      <c r="F56" s="41"/>
    </row>
    <row r="57" spans="3:6">
      <c r="C57" s="10" t="s">
        <v>74</v>
      </c>
      <c r="D57" s="11" t="s">
        <v>75</v>
      </c>
      <c r="E57" s="28">
        <f aca="1">Iripple/SQRT(12)</f>
        <v>0.00577350269189626619</v>
      </c>
      <c r="F57" s="13" t="s">
        <v>18</v>
      </c>
    </row>
    <row r="58" spans="3:6">
      <c r="C58" s="14" t="s">
        <v>76</v>
      </c>
      <c r="D58" s="15" t="s">
        <v>77</v>
      </c>
      <c r="E58" s="57">
        <f aca="1">(Iripple*period)/(8*Vripple)</f>
        <v>1.04166666666666674</v>
      </c>
      <c r="F58" s="20" t="s">
        <v>78</v>
      </c>
    </row>
    <row r="59" spans="3:6">
      <c r="C59" s="43" t="s">
        <v>79</v>
      </c>
      <c r="D59" s="44"/>
      <c r="E59" s="44"/>
      <c r="F59" s="42"/>
    </row>
    <row r="60" spans="3:6">
      <c r="C60" s="45"/>
      <c r="D60" s="46"/>
      <c r="E60" s="46"/>
      <c r="F60" s="41"/>
    </row>
    <row r="61" spans="3:6">
      <c r="C61" s="10" t="s">
        <v>80</v>
      </c>
      <c r="D61" s="19" t="s">
        <v>81</v>
      </c>
      <c r="E61" s="12" t="n">
        <v>470</v>
      </c>
      <c r="F61" s="21" t="s">
        <v>78</v>
      </c>
    </row>
    <row r="62" spans="3:6">
      <c r="C62" s="10" t="s">
        <v>82</v>
      </c>
      <c r="D62" s="11" t="s">
        <v>83</v>
      </c>
      <c r="E62" s="19">
        <f aca="1">SQRT((-(POWER(Iripple,2))*(POWER(period,2)))+(64*(POWER(Vripple,2))*(POWER(Cout_bank,2))))/(8*Cout_bank*Iripple)</f>
        <v>5.9999852638645077</v>
      </c>
      <c r="F62" s="21" t="s">
        <v>23</v>
      </c>
    </row>
    <row r="63" spans="3:6">
      <c r="C63" s="10" t="s">
        <v>84</v>
      </c>
      <c r="D63" s="11" t="s">
        <v>85</v>
      </c>
      <c r="E63" s="29" t="n">
        <v>0.5</v>
      </c>
      <c r="F63" s="21" t="s">
        <v>23</v>
      </c>
    </row>
    <row r="64" spans="3:6">
      <c r="C64" s="43" t="s">
        <v>86</v>
      </c>
      <c r="D64" s="49" t="s">
        <v>87</v>
      </c>
      <c r="E64" s="50">
        <f aca="1">(Iripple*period)/(8*Coutact)</f>
        <v>0.000265957446808510634</v>
      </c>
      <c r="F64" s="42" t="s">
        <v>12</v>
      </c>
    </row>
    <row r="65" spans="3:6">
      <c r="C65" s="45"/>
      <c r="D65" s="46"/>
      <c r="E65" s="51"/>
      <c r="F65" s="41"/>
    </row>
    <row r="66" spans="3:6">
      <c r="C66" s="43" t="s">
        <v>88</v>
      </c>
      <c r="D66" s="49" t="s">
        <v>89</v>
      </c>
      <c r="E66" s="50">
        <f aca="1">ESR*Iripple</f>
        <v>0.01</v>
      </c>
      <c r="F66" s="42" t="s">
        <v>12</v>
      </c>
    </row>
    <row r="67" spans="3:6">
      <c r="C67" s="45"/>
      <c r="D67" s="46"/>
      <c r="E67" s="51"/>
      <c r="F67" s="41"/>
    </row>
    <row r="68" spans="3:6">
      <c r="C68" s="43" t="s">
        <v>90</v>
      </c>
      <c r="D68" s="49" t="s">
        <v>91</v>
      </c>
      <c r="E68" s="50">
        <f aca="1">SQRT((POWER(Vppcap,2)+POWER(VppESR,2)))</f>
        <v>0.0100035360429956421</v>
      </c>
      <c r="F68" s="42" t="s">
        <v>12</v>
      </c>
    </row>
    <row r="69" spans="3:6">
      <c r="C69" s="45"/>
      <c r="D69" s="46"/>
      <c r="E69" s="51"/>
      <c r="F69" s="41"/>
    </row>
    <row r="70" spans="3:6">
      <c r="C70" s="34" t="s">
        <v>92</v>
      </c>
      <c r="D70" s="47"/>
      <c r="E70" s="47"/>
      <c r="F70" s="48"/>
    </row>
    <row r="71" spans="3:6">
      <c r="C71" s="34"/>
      <c r="D71" s="47"/>
      <c r="E71" s="47"/>
      <c r="F71" s="48"/>
    </row>
    <row r="72" spans="3:6">
      <c r="C72" s="34"/>
      <c r="D72" s="47"/>
      <c r="E72" s="47"/>
      <c r="F72" s="48"/>
    </row>
    <row r="73" spans="3:6">
      <c r="C73" s="10" t="s">
        <v>93</v>
      </c>
      <c r="D73" s="11" t="s">
        <v>64</v>
      </c>
      <c r="E73" s="28">
        <f aca="1">SQRT((Vout+Vf)/(Vin-VRDSon)*(POWER(Ipeak,2)-(Ipeak*Iripple)+((POWER(Iripple,2))/3)))</f>
        <v>0.061857934694020047</v>
      </c>
      <c r="F73" s="21" t="s">
        <v>18</v>
      </c>
    </row>
    <row r="74" spans="3:6">
      <c r="C74" s="10" t="s">
        <v>94</v>
      </c>
      <c r="D74" s="11" t="s">
        <v>95</v>
      </c>
      <c r="E74" s="28">
        <f aca="1">0.05*Vin</f>
        <v>1.60000000000000009</v>
      </c>
      <c r="F74" s="13" t="s">
        <v>96</v>
      </c>
    </row>
    <row r="75" spans="3:6">
      <c r="C75" s="10" t="s">
        <v>97</v>
      </c>
      <c r="D75" s="11" t="s">
        <v>98</v>
      </c>
      <c r="E75" s="19">
        <f aca="1">(Ipeak*period)/(8*E74)</f>
        <v>0.4296875</v>
      </c>
      <c r="F75" s="21" t="s">
        <v>78</v>
      </c>
    </row>
    <row r="76" spans="3:6">
      <c r="C76" s="10" t="s">
        <v>99</v>
      </c>
      <c r="D76" s="11" t="s">
        <v>100</v>
      </c>
      <c r="E76" s="12" t="n">
        <v>12000</v>
      </c>
      <c r="F76" s="21" t="s">
        <v>78</v>
      </c>
    </row>
    <row r="77" spans="3:6">
      <c r="C77" s="10" t="s">
        <v>82</v>
      </c>
      <c r="D77" s="11" t="s">
        <v>101</v>
      </c>
      <c r="E77" s="19">
        <f aca="1">SQRT((-(POWER(Ipeak,2))*(POWER(period,2)))+(64*(POWER(Vripple_in,2))*(POWER(Cin_bank,2))))/(8*Cin_bank*Ipeak)</f>
        <v>14.5454545361297356</v>
      </c>
      <c r="F77" s="21" t="s">
        <v>23</v>
      </c>
    </row>
    <row r="78" spans="3:6">
      <c r="C78" s="10" t="s">
        <v>102</v>
      </c>
      <c r="D78" s="11" t="s">
        <v>85</v>
      </c>
      <c r="E78" s="12" t="n">
        <v>0.1</v>
      </c>
      <c r="F78" s="21" t="s">
        <v>23</v>
      </c>
    </row>
    <row r="79" spans="3:6">
      <c r="C79" s="43" t="s">
        <v>103</v>
      </c>
      <c r="D79" s="49" t="s">
        <v>87</v>
      </c>
      <c r="E79" s="50">
        <f aca="1">(Ipeak*period)/(8*Cin_bank)</f>
        <v>0.0000572916666666666785</v>
      </c>
      <c r="F79" s="42" t="s">
        <v>12</v>
      </c>
    </row>
    <row r="80" spans="3:6">
      <c r="C80" s="45"/>
      <c r="D80" s="46"/>
      <c r="E80" s="51"/>
      <c r="F80" s="41"/>
    </row>
    <row r="81" spans="3:6">
      <c r="C81" s="34" t="s">
        <v>104</v>
      </c>
      <c r="D81" s="59" t="s">
        <v>89</v>
      </c>
      <c r="E81" s="60">
        <f aca="1">ESRin*Ipeak</f>
        <v>0.0110000000000000009</v>
      </c>
      <c r="F81" s="42" t="s">
        <v>12</v>
      </c>
    </row>
    <row r="82" spans="3:6">
      <c r="C82" s="45"/>
      <c r="D82" s="46"/>
      <c r="E82" s="51"/>
      <c r="F82" s="41"/>
    </row>
    <row r="83" spans="3:6">
      <c r="C83" s="43" t="s">
        <v>105</v>
      </c>
      <c r="D83" s="49" t="s">
        <v>91</v>
      </c>
      <c r="E83" s="50">
        <f aca="1">SQRT((POWER(Vpp_cap_in,2)+POWER(Vpp_ESR_in,2)))</f>
        <v>0.0110001491960368192</v>
      </c>
      <c r="F83" s="48" t="s">
        <v>12</v>
      </c>
    </row>
    <row r="84" spans="3:6">
      <c r="C84" s="52"/>
      <c r="D84" s="53"/>
      <c r="E84" s="54"/>
      <c r="F84" s="55"/>
    </row>
  </sheetData>
  <sheetProtection password="DEB9" sheet="1" autoFilter="0"/>
  <mergeCells count="44">
    <mergeCell ref="A1:F1"/>
    <mergeCell ref="C2:F2"/>
    <mergeCell ref="A2:A3"/>
    <mergeCell ref="B2:B3"/>
    <mergeCell ref="C3:F3"/>
    <mergeCell ref="B4:B5"/>
    <mergeCell ref="A4:A8"/>
    <mergeCell ref="B6:B7"/>
    <mergeCell ref="A9:A14"/>
    <mergeCell ref="B11:B13"/>
    <mergeCell ref="C17:C18"/>
    <mergeCell ref="D17:D18"/>
    <mergeCell ref="E17:F18"/>
    <mergeCell ref="C22:F25"/>
    <mergeCell ref="C29:F32"/>
    <mergeCell ref="C37:F40"/>
    <mergeCell ref="C44:F45"/>
    <mergeCell ref="C48:F56"/>
    <mergeCell ref="C59:F60"/>
    <mergeCell ref="C64:C65"/>
    <mergeCell ref="D64:D65"/>
    <mergeCell ref="E64:E65"/>
    <mergeCell ref="F64:F65"/>
    <mergeCell ref="C66:C67"/>
    <mergeCell ref="D66:D67"/>
    <mergeCell ref="E66:E67"/>
    <mergeCell ref="F66:F67"/>
    <mergeCell ref="C68:C69"/>
    <mergeCell ref="D68:D69"/>
    <mergeCell ref="E68:E69"/>
    <mergeCell ref="F68:F69"/>
    <mergeCell ref="C70:F72"/>
    <mergeCell ref="C79:C80"/>
    <mergeCell ref="D79:D80"/>
    <mergeCell ref="E79:E80"/>
    <mergeCell ref="F79:F80"/>
    <mergeCell ref="C81:C82"/>
    <mergeCell ref="D81:D82"/>
    <mergeCell ref="E81:E82"/>
    <mergeCell ref="F81:F82"/>
    <mergeCell ref="C83:C84"/>
    <mergeCell ref="D83:D84"/>
    <mergeCell ref="E83:E84"/>
    <mergeCell ref="F83:F84"/>
  </mergeCells>
  <printOptions>
    <extLst>
      <ext uri="smNativeData">
        <pm:pageFlags xmlns:pm="smNativeData" id="1545154090" printRowHead="0" printColHead="0" printHeadLine="0" printFootLine="0" autoHeightHeader="0" autoHeightFooter="0" fitToPageBoth="1"/>
      </ext>
    </extLst>
  </printOptions>
  <pageMargins left="1.000000" right="1.000000" top="1.000000" bottom="1.000000" header="0.500000" footer="0.500000"/>
  <pageSetup paperSize="1" scale="55" fitToWidth="1" fitToHeight="1"/>
  <headerFooter>
    <extLst>
      <ext uri="smNativeData">
        <pm:header xmlns:pm="smNativeData" id="1545154090" l="56" r="56" t="56" b="56" borderId="0" fillId="0" vertical="0"/>
        <pm:footer xmlns:pm="smNativeData" id="1545154090" l="56" r="56" t="56" b="56" borderId="0" fillId="0" vertical="2"/>
        <pm:paperBin xmlns:pm="smNativeData" id="1545154090" Id="0" type="0" value="0"/>
        <pm:paperBin xmlns:pm="smNativeData" id="1545154090" Id="1" type="0" value="0"/>
      </ext>
    </extLst>
  </headerFooter>
  <legacyDrawing r:id="rId1"/>
  <oleObjects>
    <oleObject progId="unknown" shapeId="1025" r:id="rId2"/>
  </oleObjects>
  <extLst>
    <ext uri="smNativeData">
      <pm:sheetPrefs xmlns:pm="smNativeData" day="154515409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45"/>
  <sheetData/>
  <printOptions>
    <extLst>
      <ext uri="smNativeData">
        <pm:pageFlags xmlns:pm="smNativeData" id="1545154090" printRowHead="0" printColHead="0" printHeadLine="0" printFootLine="0" autoHeightHeader="0" autoHeightFooter="0" fitToPageBoth="0"/>
      </ext>
    </extLst>
  </printOptions>
  <pageMargins left="1.000000" right="1.000000" top="1.000000" bottom="1.000000" header="0.500000" footer="0.500000"/>
  <pageSetup paperSize="1" fitToWidth="1" fitToHeight="1"/>
  <headerFooter>
    <extLst>
      <ext uri="smNativeData">
        <pm:header xmlns:pm="smNativeData" id="1545154090" l="56" r="56" t="56" b="56" borderId="0" fillId="0" vertical="0"/>
        <pm:footer xmlns:pm="smNativeData" id="1545154090" l="56" r="56" t="56" b="56" borderId="0" fillId="0" vertical="2"/>
        <pm:paperBin xmlns:pm="smNativeData" id="1545154090" Id="0" type="0" value="0"/>
        <pm:paperBin xmlns:pm="smNativeData" id="1545154090" Id="1" type="0" value="0"/>
      </ext>
    </extLst>
  </headerFooter>
  <extLst>
    <ext uri="smNativeData">
      <pm:sheetPrefs xmlns:pm="smNativeData" day="154515409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3.45"/>
  <sheetData/>
  <printOptions>
    <extLst>
      <ext uri="smNativeData">
        <pm:pageFlags xmlns:pm="smNativeData" id="1545154090" printRowHead="0" printColHead="0" printHeadLine="0" printFootLine="0" autoHeightHeader="0" autoHeightFooter="0" fitToPageBoth="0"/>
      </ext>
    </extLst>
  </printOptions>
  <pageMargins left="1.000000" right="1.000000" top="1.000000" bottom="1.000000" header="0.500000" footer="0.500000"/>
  <pageSetup paperSize="1" fitToWidth="1" fitToHeight="1"/>
  <headerFooter>
    <extLst>
      <ext uri="smNativeData">
        <pm:header xmlns:pm="smNativeData" id="1545154090" l="56" r="56" t="56" b="56" borderId="0" fillId="0" vertical="0"/>
        <pm:footer xmlns:pm="smNativeData" id="1545154090" l="56" r="56" t="56" b="56" borderId="0" fillId="0" vertical="2"/>
        <pm:paperBin xmlns:pm="smNativeData" id="1545154090" Id="0" type="0" value="0"/>
        <pm:paperBin xmlns:pm="smNativeData" id="1545154090" Id="1" type="0" value="0"/>
      </ext>
    </extLst>
  </headerFooter>
  <extLst>
    <ext uri="smNativeData">
      <pm:sheetPrefs xmlns:pm="smNativeData" day="154515409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Lisa Dinwoodie</dc:creator>
  <cp:keywords/>
  <dc:description/>
  <cp:lastModifiedBy>bogda</cp:lastModifiedBy>
  <cp:revision>0</cp:revision>
  <dcterms:created xsi:type="dcterms:W3CDTF">2018-12-18T15:56:48Z</dcterms:created>
  <dcterms:modified xsi:type="dcterms:W3CDTF">2018-12-18T17:28:10Z</dcterms:modified>
</cp:coreProperties>
</file>